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Jata1959\Documents\ic_jun22\Exceles\"/>
    </mc:Choice>
  </mc:AlternateContent>
  <xr:revisionPtr revIDLastSave="0" documentId="8_{01DF302E-E50F-42B1-9FC6-FA284417A6C1}" xr6:coauthVersionLast="47" xr6:coauthVersionMax="47" xr10:uidLastSave="{00000000-0000-0000-0000-000000000000}"/>
  <bookViews>
    <workbookView xWindow="-120" yWindow="-120" windowWidth="20730" windowHeight="11160" xr2:uid="{1877D775-2AF7-46D1-A3CC-2BC71A88F3D5}"/>
  </bookViews>
  <sheets>
    <sheet name="Ava Fin-Fís" sheetId="1" r:id="rId1"/>
    <sheet name="Flujo Neto Inv Dir Oper" sheetId="2" r:id="rId2"/>
    <sheet name="Flujo Neto Inv Cond Oper" sheetId="3" r:id="rId3"/>
    <sheet name="Comp Inv Dir Oper" sheetId="4" r:id="rId4"/>
    <sheet name="Comp Inv Fin Dir Cond Costo Tot"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[1]FORMATO!#REF!</definedName>
    <definedName name="\B">#REF!</definedName>
    <definedName name="\C">#REF!</definedName>
    <definedName name="\G">#REF!</definedName>
    <definedName name="___TDC2001">'[2]Tipos de Cambio'!$C$4</definedName>
    <definedName name="___tdc20012">'[2]Tipos de Cambio'!$C$4</definedName>
    <definedName name="_Ene2001" localSheetId="3">#REF!</definedName>
    <definedName name="_Ene2001" localSheetId="4">#REF!</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'Ava Fin-Fís'!$A$17:$O$91</definedName>
    <definedName name="_xlnm._FilterDatabase" localSheetId="4" hidden="1">'Comp Inv Fin Dir Cond Costo Tot'!$A$15:$L$246</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3">#REF!</definedName>
    <definedName name="_TC2001" localSheetId="4">#REF!</definedName>
    <definedName name="_TC2001" localSheetId="2">#REF!</definedName>
    <definedName name="_TC2001" localSheetId="6">#REF!</definedName>
    <definedName name="_TC2001" localSheetId="5">#REF!</definedName>
    <definedName name="_TC2001">#REF!</definedName>
    <definedName name="_TDC2001" localSheetId="3">'[3]Tipos de Cambio'!$C$4</definedName>
    <definedName name="_TDC2001" localSheetId="4">'[3]Tipos de Cambio'!$C$4</definedName>
    <definedName name="_TDC2001" localSheetId="6">'[4]Tipos de Cambio'!$C$4</definedName>
    <definedName name="_TDC2001" localSheetId="5">'[4]Tipos de Cambio'!$C$4</definedName>
    <definedName name="_TDC2001">'[2]Tipos de Cambio'!$C$4</definedName>
    <definedName name="_tdc20012" localSheetId="3">'[3]Tipos de Cambio'!$C$4</definedName>
    <definedName name="_tdc20012" localSheetId="4">'[3]Tipos de Cambio'!$C$4</definedName>
    <definedName name="_tdc20012" localSheetId="6">'[3]Tipos de Cambio'!$C$4</definedName>
    <definedName name="_tdc20012" localSheetId="5">'[3]Tipos de Cambio'!$C$4</definedName>
    <definedName name="_tdc20012">'[2]Tipos de Cambio'!$C$4</definedName>
    <definedName name="a">#REF!</definedName>
    <definedName name="A_01_SEN">'[5]DGBSEN 03'!#REF!</definedName>
    <definedName name="A_02_CFE">'[5]DGBSEN 03'!#REF!</definedName>
    <definedName name="A_03_CLYF">'[5]DGBSEN 03'!#REF!</definedName>
    <definedName name="A_04_ADC">'[5]DGBSEN 03'!#REF!</definedName>
    <definedName name="A_05_VAPMAY">'[5]DGBSEN 03'!#REF!</definedName>
    <definedName name="A_06_VAPMEN">'[5]DGBSEN 03'!#REF!</definedName>
    <definedName name="A_07_TGASa">'[5]DGBSEN 03'!#REF!</definedName>
    <definedName name="A_08_TGASb">'[5]DGBSEN 03'!#REF!</definedName>
    <definedName name="A_09_CCOMB">'[5]DGBSEN 03'!#REF!</definedName>
    <definedName name="A_10_CINT">'[5]DGBSEN 03'!#REF!</definedName>
    <definedName name="A_11_PAISLADAS">'[5]DGBSEN 03'!#REF!</definedName>
    <definedName name="A_12_HIDROMAY">'[5]DGBSEN 03'!#REF!</definedName>
    <definedName name="A_13_HIDROMENa">'[5]DGBSEN 03'!#REF!</definedName>
    <definedName name="A_14_HIDROMENb">'[5]DGBSEN 03'!#REF!</definedName>
    <definedName name="A_15_HIDROMENc">'[5]DGBSEN 03'!#REF!</definedName>
    <definedName name="A_16_CARBONUCLEAR">'[5]DGBSEN 03'!#REF!</definedName>
    <definedName name="A_18_GEOEOLO">'[5]DGBSEN 03'!#REF!</definedName>
    <definedName name="Acum_2014_Condicionada">#REF!</definedName>
    <definedName name="Acum_2014_Directa">#REF!</definedName>
    <definedName name="Acum_2014_Total">#REF!</definedName>
    <definedName name="Acum_2016_Total">#REF!</definedName>
    <definedName name="Ahorros_OP">'[6]EVA 00'!$F$14</definedName>
    <definedName name="Anyo_de_referencia">[7]Oculta!$B$8</definedName>
    <definedName name="Anyo_fin_PEM">'[6]EVA 00'!$A$54</definedName>
    <definedName name="Anyo_inicio_PEM">'[6]EVA 00'!$A$22</definedName>
    <definedName name="AREA_DE_IMPRESI">#REF!</definedName>
    <definedName name="_xlnm.Print_Area" localSheetId="0">'Ava Fin-Fís'!$C$1:$O$91</definedName>
    <definedName name="_xlnm.Print_Area" localSheetId="3">'Comp Inv Dir Oper'!$A$1:$M$276</definedName>
    <definedName name="_xlnm.Print_Area" localSheetId="4">'Comp Inv Fin Dir Cond Costo Tot'!$A$1:$L$314</definedName>
    <definedName name="_xlnm.Print_Area" localSheetId="1">'Flujo Neto Inv Dir Oper'!$A$1:$O$285</definedName>
    <definedName name="_xlnm.Print_Area" localSheetId="6">'VPN Inv Fin Cond'!$A$1:$L$67</definedName>
    <definedName name="_xlnm.Print_Area" localSheetId="5">'VPN Inv Fin Dir'!$A$1:$L$329</definedName>
    <definedName name="asadasd">#REF!</definedName>
    <definedName name="B_01_SEN">'[5]DGBSEN 03'!#REF!</definedName>
    <definedName name="B_02_CFE">'[5]DGBSEN 03'!#REF!</definedName>
    <definedName name="B_03_CLYF">'[5]DGBSEN 03'!#REF!</definedName>
    <definedName name="B_04_ADC">'[5]DGBSEN 03'!#REF!</definedName>
    <definedName name="B_05_VAPMAY">'[5]DGBSEN 03'!#REF!</definedName>
    <definedName name="B_06_VAPMEN">'[5]DGBSEN 03'!#REF!</definedName>
    <definedName name="B_07_TGASa">'[5]DGBSEN 03'!#REF!</definedName>
    <definedName name="B_08_TGASb">'[5]DGBSEN 03'!#REF!</definedName>
    <definedName name="B_09_CCOMB">'[5]DGBSEN 03'!#REF!</definedName>
    <definedName name="B_10_CINT">'[5]DGBSEN 03'!#REF!</definedName>
    <definedName name="B_11_PAISLADAS">'[5]DGBSEN 03'!#REF!</definedName>
    <definedName name="B_12_HIDROMAY">'[5]DGBSEN 03'!#REF!</definedName>
    <definedName name="B_13_HIDROMENa">'[5]DGBSEN 03'!#REF!</definedName>
    <definedName name="B_14_HIDROMENb">'[5]DGBSEN 03'!#REF!</definedName>
    <definedName name="B_15_HIDROMENc">'[5]DGBSEN 03'!#REF!</definedName>
    <definedName name="B_16_CARBONUCLEAR">'[5]DGBSEN 03'!#REF!</definedName>
    <definedName name="B_18_GEOEOLO">'[5]DGBSEN 03'!#REF!</definedName>
    <definedName name="Benef_Costo">'[6]EVA 00'!$I$11</definedName>
    <definedName name="CA_CARBON">'[5]DGBSEN 03'!#REF!</definedName>
    <definedName name="CA_EOLO">'[5]DGBSEN 03'!#REF!</definedName>
    <definedName name="CA_GEOTERM">'[5]DGBSEN 03'!#REF!</definedName>
    <definedName name="CA_HCARBUROS">'[5]DGBSEN 03'!#REF!</definedName>
    <definedName name="CA_HIDRO">'[5]DGBSEN 03'!#REF!</definedName>
    <definedName name="CA_NUCLEAR">'[5]DGBSEN 03'!#REF!</definedName>
    <definedName name="CA_RESUMENES">'[5]DGBSEN 03'!#REF!</definedName>
    <definedName name="CA_TIPO">'[5]DGBSEN 03'!#REF!</definedName>
    <definedName name="CA_TODO">'[5]DGBSEN 03'!#REF!</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[6]PEM!$H$1</definedName>
    <definedName name="cccc">#REF!</definedName>
    <definedName name="CFLL_EVA">'[6]EVA 00'!$S$18</definedName>
    <definedName name="Clase_obra">[6]PEM!$L$1</definedName>
    <definedName name="CMAA_EVA">'[6]EVA 00'!$S$13</definedName>
    <definedName name="CMAB_EVA">'[6]EVA 00'!$S$14</definedName>
    <definedName name="CMGN_EVA">'[6]EVA 00'!$S$16</definedName>
    <definedName name="CMPE_EVA">'[6]EVA 00'!$S$15</definedName>
    <definedName name="CMPM_EVA">'[6]EVA 00'!$S$17</definedName>
    <definedName name="Col_duracion">[6]PEM!$F$1</definedName>
    <definedName name="compromisos">#REF!</definedName>
    <definedName name="CONTIN">#REF!</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[6]PEM!$C$1</definedName>
    <definedName name="Costo_Total_Obra">[6]PEM!$D$1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'[8]Datos Base'!$E$34</definedName>
    <definedName name="dec.fp4">'[9]datos base'!$H$33</definedName>
    <definedName name="DGF">#REF!</definedName>
    <definedName name="DIFPROD">#REF!</definedName>
    <definedName name="DIFPRODAJE">#REF!</definedName>
    <definedName name="e3e">#REF!</definedName>
    <definedName name="edos">#REF!</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'[8]Datos Base'!$E$47</definedName>
    <definedName name="FEOF">[7]Oculta!$B$7</definedName>
    <definedName name="FORM">#REF!</definedName>
    <definedName name="FORMATO">#REF!</definedName>
    <definedName name="fp.1">'[10]datos base'!$E$22</definedName>
    <definedName name="fp.2">'[8]Datos Base'!$F$22</definedName>
    <definedName name="fp.4">'[8]Datos Base'!$H$22</definedName>
    <definedName name="fpr.2">'[11]datos base'!$F$23</definedName>
    <definedName name="fpr.4">'[8]Datos Base'!$H$23</definedName>
    <definedName name="GB_CARBON">'[5]DGBSEN 03'!#REF!</definedName>
    <definedName name="GB_EOLO">'[5]DGBSEN 03'!#REF!</definedName>
    <definedName name="GB_GEOTERM">'[5]DGBSEN 03'!#REF!</definedName>
    <definedName name="GB_HCARBUROS">'[5]DGBSEN 03'!#REF!</definedName>
    <definedName name="GB_HIDRO">'[5]DGBSEN 03'!#REF!</definedName>
    <definedName name="GB_NUCLEAR">'[5]DGBSEN 03'!#REF!</definedName>
    <definedName name="GB_RESUMENES">'[5]DGBSEN 03'!#REF!</definedName>
    <definedName name="GB_TIPO">'[5]DGBSEN 03'!#REF!</definedName>
    <definedName name="GB_TODO">'[5]DGBSEN 03'!#REF!</definedName>
    <definedName name="GN_CARBON">'[5]DGBSEN 03'!#REF!</definedName>
    <definedName name="GN_EOLO">'[5]DGBSEN 03'!#REF!</definedName>
    <definedName name="GN_GEOTERM">'[5]DGBSEN 03'!#REF!</definedName>
    <definedName name="GN_HCARBUROS">'[5]DGBSEN 03'!#REF!</definedName>
    <definedName name="GN_HIDRO">'[5]DGBSEN 03'!#REF!</definedName>
    <definedName name="GN_NUCLEAR">'[5]DGBSEN 03'!#REF!</definedName>
    <definedName name="GN_RESUMENES">'[5]DGBSEN 03'!#REF!</definedName>
    <definedName name="GN_TIPO">'[5]DGBSEN 03'!#REF!</definedName>
    <definedName name="GN_TODO">'[5]DGBSEN 03'!#REF!</definedName>
    <definedName name="graficos">'[5]DGBSEN 03'!#REF!</definedName>
    <definedName name="Hasta_2015_Condicionada">#REF!</definedName>
    <definedName name="Hasta_2015_Directa">#REF!</definedName>
    <definedName name="Hasta_2015_Total">#REF!</definedName>
    <definedName name="iiiiiiiiii">#REF!</definedName>
    <definedName name="Imprimir_área_IM">#REF!</definedName>
    <definedName name="Inv_anyo_ref">'[6]EVA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liga" hidden="1">#REF!</definedName>
    <definedName name="liga1" hidden="1">#REF!</definedName>
    <definedName name="Longitud_obra">[6]PEM!$K$1</definedName>
    <definedName name="moneda.de">'[8]Datos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'[5]DGBSEN 03'!#REF!</definedName>
    <definedName name="N_02_CFE">'[5]DGBSEN 03'!#REF!</definedName>
    <definedName name="N_03_CLYF">'[5]DGBSEN 03'!#REF!</definedName>
    <definedName name="N_04_ADC">'[5]DGBSEN 03'!#REF!</definedName>
    <definedName name="N_05_VAPMAY">'[5]DGBSEN 03'!#REF!</definedName>
    <definedName name="N_06_VAPMEN">'[5]DGBSEN 03'!#REF!</definedName>
    <definedName name="N_07_TGASa">'[5]DGBSEN 03'!#REF!</definedName>
    <definedName name="N_08_TGASb">'[5]DGBSEN 03'!#REF!</definedName>
    <definedName name="N_09_CCOMB">'[5]DGBSEN 03'!#REF!</definedName>
    <definedName name="N_10_CINT">'[5]DGBSEN 03'!#REF!</definedName>
    <definedName name="N_11_PAISLADAS">'[5]DGBSEN 03'!#REF!</definedName>
    <definedName name="N_12_HIDROMAY">'[5]DGBSEN 03'!#REF!</definedName>
    <definedName name="N_13_HIDROMENa">'[5]DGBSEN 03'!#REF!</definedName>
    <definedName name="N_14_HIDROMENb">'[5]DGBSEN 03'!#REF!</definedName>
    <definedName name="N_15_HIDROMENc">'[5]DGBSEN 03'!#REF!</definedName>
    <definedName name="N_16_CARBONUCLEAR">'[5]DGBSEN 03'!#REF!</definedName>
    <definedName name="N_18_GEOEOLO">'[5]DGBSEN 03'!#REF!</definedName>
    <definedName name="nada">[12]PEM!$C$1</definedName>
    <definedName name="nombre">'[13]datos base'!$I$2</definedName>
    <definedName name="Nombre_OP">[6]PEM!$A$1</definedName>
    <definedName name="Num_circuitos">[6]PEM!$J$1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ss">#REF!</definedName>
    <definedName name="PATTY" hidden="1">#REF!</definedName>
    <definedName name="pesos">#REF!</definedName>
    <definedName name="PESOS2013">#REF!</definedName>
    <definedName name="pesssos">#REF!</definedName>
    <definedName name="piso">#REF!</definedName>
    <definedName name="PRODUCTOS" hidden="1">#REF!</definedName>
    <definedName name="rango">'[14]REPOMO 2007 4502 NOROESTE PCGA'!$B$1:$O$56,'[14]REPOMO 2007 4502 NOROESTE PCGA'!#REF!</definedName>
    <definedName name="RCA_ADC">'[5]DGBSEN 03'!#REF!</definedName>
    <definedName name="RCA_CFE">'[5]DGBSEN 03'!#REF!</definedName>
    <definedName name="RCA_LFC">'[5]DGBSEN 03'!#REF!</definedName>
    <definedName name="RCA_SEN">'[5]DGBSEN 03'!#REF!</definedName>
    <definedName name="Realizada_2015_Total">#REF!</definedName>
    <definedName name="Realizada_Condicionada_2015">#REF!</definedName>
    <definedName name="Realizada_Directa_2015">#REF!</definedName>
    <definedName name="Realizada_Total_2015">#REF!</definedName>
    <definedName name="Region_PEM">[7]Oculta!$B$5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[6]PEM!$I$1</definedName>
    <definedName name="RGB_ADC">'[5]DGBSEN 03'!#REF!</definedName>
    <definedName name="RGB_CFE">'[5]DGBSEN 03'!#REF!</definedName>
    <definedName name="RGB_LFC">'[5]DGBSEN 03'!#REF!</definedName>
    <definedName name="RGB_SEN">'[5]DGBSEN 03'!#REF!</definedName>
    <definedName name="RGN_ADC">'[5]DGBSEN 03'!#REF!</definedName>
    <definedName name="RGN_CFE">'[5]DGBSEN 03'!#REF!</definedName>
    <definedName name="RGN_LFC">'[5]DGBSEN 03'!#REF!</definedName>
    <definedName name="RGN_SEN">'[5]DGBSEN 03'!#REF!</definedName>
    <definedName name="S">#REF!</definedName>
    <definedName name="salida" localSheetId="4" xml:space="preserve"> salida6</definedName>
    <definedName name="salida" xml:space="preserve"> salida6</definedName>
    <definedName name="sdesdewaad">#REF!</definedName>
    <definedName name="ssss">#REF!</definedName>
    <definedName name="TABLA">#REF!</definedName>
    <definedName name="tasa.real">'[8]Datos Base'!$E$12</definedName>
    <definedName name="Tension_Obra">[6]PEM!$E$1</definedName>
    <definedName name="Tipo_const_obra">[6]PEM!$G$1</definedName>
    <definedName name="Tipo_obra">[6]PEM!$M$1</definedName>
    <definedName name="TIR">'[6]EVA 00'!$M$11</definedName>
    <definedName name="_xlnm.Print_Titles" localSheetId="0">'Ava Fin-Fís'!$4:$12</definedName>
    <definedName name="_xlnm.Print_Titles" localSheetId="3">'Comp Inv Dir Oper'!$4:$11</definedName>
    <definedName name="_xlnm.Print_Titles" localSheetId="4">'Comp Inv Fin Dir Cond Costo Tot'!$4:$11</definedName>
    <definedName name="_xlnm.Print_Titles" localSheetId="1">'Flujo Neto Inv Dir Oper'!$4:$15</definedName>
    <definedName name="_xlnm.Print_Titles" localSheetId="6">'VPN Inv Fin Cond'!$4:$11</definedName>
    <definedName name="_xlnm.Print_Titles" localSheetId="5">'VPN Inv Fin Dir'!$4:$11</definedName>
    <definedName name="Total_PEM">[6]PEM!$D$11</definedName>
    <definedName name="Total_presup">[6]PEM!$C$11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'[6]EVA 00'!$K$11</definedName>
    <definedName name="VVVV">#REF!</definedName>
    <definedName name="vvvvvvvv">#REF!</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#REF!</definedName>
    <definedName name="wwwww">#REF!</definedName>
    <definedName name="Yuri">#REF!</definedName>
    <definedName name="zzzzz">#REF!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9" i="7" l="1"/>
  <c r="E59" i="7"/>
  <c r="D59" i="7"/>
  <c r="G56" i="7"/>
  <c r="E56" i="7"/>
  <c r="D56" i="7"/>
  <c r="G53" i="7"/>
  <c r="E53" i="7"/>
  <c r="D53" i="7"/>
  <c r="G50" i="7"/>
  <c r="E50" i="7"/>
  <c r="D50" i="7"/>
  <c r="G48" i="7"/>
  <c r="E48" i="7"/>
  <c r="D48" i="7"/>
  <c r="G46" i="7"/>
  <c r="E46" i="7"/>
  <c r="D46" i="7"/>
  <c r="G43" i="7"/>
  <c r="E43" i="7"/>
  <c r="D43" i="7"/>
  <c r="G41" i="7"/>
  <c r="E41" i="7"/>
  <c r="D41" i="7"/>
  <c r="G38" i="7"/>
  <c r="E38" i="7"/>
  <c r="D38" i="7"/>
  <c r="G35" i="7"/>
  <c r="E35" i="7"/>
  <c r="D35" i="7"/>
  <c r="G29" i="7"/>
  <c r="E29" i="7"/>
  <c r="D29" i="7"/>
  <c r="G16" i="7"/>
  <c r="E16" i="7"/>
  <c r="D16" i="7"/>
  <c r="G14" i="7"/>
  <c r="E14" i="7"/>
  <c r="D14" i="7"/>
  <c r="G317" i="6"/>
  <c r="E317" i="6"/>
  <c r="D317" i="6"/>
  <c r="G312" i="6"/>
  <c r="E312" i="6"/>
  <c r="D312" i="6"/>
  <c r="G310" i="6"/>
  <c r="E310" i="6"/>
  <c r="D310" i="6"/>
  <c r="G300" i="6"/>
  <c r="E300" i="6"/>
  <c r="D300" i="6"/>
  <c r="G287" i="6"/>
  <c r="E287" i="6"/>
  <c r="D287" i="6"/>
  <c r="G277" i="6"/>
  <c r="E277" i="6"/>
  <c r="D277" i="6"/>
  <c r="G263" i="6"/>
  <c r="E263" i="6"/>
  <c r="D263" i="6"/>
  <c r="G248" i="6"/>
  <c r="E248" i="6"/>
  <c r="D248" i="6"/>
  <c r="G238" i="6"/>
  <c r="E238" i="6"/>
  <c r="D238" i="6"/>
  <c r="G234" i="6"/>
  <c r="E234" i="6"/>
  <c r="D234"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D13" i="7" l="1"/>
  <c r="G13" i="7"/>
  <c r="E13" i="6"/>
  <c r="D13" i="6"/>
  <c r="G13" i="6"/>
  <c r="E13" i="7"/>
  <c r="H311" i="5" l="1"/>
  <c r="I311" i="5" s="1"/>
  <c r="F311" i="5"/>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I285" i="5" s="1"/>
  <c r="F285" i="5"/>
  <c r="H284" i="5"/>
  <c r="I284" i="5" s="1"/>
  <c r="F284" i="5"/>
  <c r="H283" i="5"/>
  <c r="I283" i="5" s="1"/>
  <c r="F283" i="5"/>
  <c r="H282" i="5"/>
  <c r="I282" i="5" s="1"/>
  <c r="F282" i="5"/>
  <c r="H281" i="5"/>
  <c r="I281" i="5" s="1"/>
  <c r="F281" i="5"/>
  <c r="H280" i="5"/>
  <c r="I280" i="5" s="1"/>
  <c r="F280" i="5"/>
  <c r="H279" i="5"/>
  <c r="I279" i="5" s="1"/>
  <c r="F279" i="5"/>
  <c r="H278" i="5"/>
  <c r="I278" i="5" s="1"/>
  <c r="F278" i="5"/>
  <c r="E277" i="5"/>
  <c r="D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H268" i="5"/>
  <c r="I268" i="5" s="1"/>
  <c r="F268" i="5"/>
  <c r="H267" i="5"/>
  <c r="I267" i="5" s="1"/>
  <c r="F267" i="5"/>
  <c r="H266" i="5"/>
  <c r="I266" i="5" s="1"/>
  <c r="F266" i="5"/>
  <c r="H265" i="5"/>
  <c r="I265" i="5" s="1"/>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I214" i="5"/>
  <c r="H214" i="5"/>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I110" i="5"/>
  <c r="H110" i="5"/>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I17" i="5" s="1"/>
  <c r="F17" i="5"/>
  <c r="H16" i="5"/>
  <c r="I16" i="5" s="1"/>
  <c r="F16" i="5"/>
  <c r="H15" i="5"/>
  <c r="F15" i="5"/>
  <c r="L14" i="5"/>
  <c r="L13" i="5" s="1"/>
  <c r="K14" i="5"/>
  <c r="K13" i="5" s="1"/>
  <c r="G14" i="5"/>
  <c r="G13" i="5" s="1"/>
  <c r="E14" i="5"/>
  <c r="E13" i="5" s="1"/>
  <c r="D14" i="5"/>
  <c r="J272" i="4"/>
  <c r="F272" i="4"/>
  <c r="L272" i="4" s="1"/>
  <c r="M272" i="4" s="1"/>
  <c r="J271" i="4"/>
  <c r="F271" i="4"/>
  <c r="J270" i="4"/>
  <c r="F270" i="4"/>
  <c r="L270" i="4" s="1"/>
  <c r="M270" i="4" s="1"/>
  <c r="J269" i="4"/>
  <c r="F269" i="4"/>
  <c r="J268" i="4"/>
  <c r="F268" i="4"/>
  <c r="L268" i="4" s="1"/>
  <c r="M268" i="4" s="1"/>
  <c r="J267" i="4"/>
  <c r="F267" i="4"/>
  <c r="L267" i="4" s="1"/>
  <c r="J266" i="4"/>
  <c r="F266" i="4"/>
  <c r="L266" i="4" s="1"/>
  <c r="M266" i="4" s="1"/>
  <c r="J265" i="4"/>
  <c r="F265" i="4"/>
  <c r="J264" i="4"/>
  <c r="F264" i="4"/>
  <c r="L264" i="4" s="1"/>
  <c r="M264" i="4" s="1"/>
  <c r="J263" i="4"/>
  <c r="F263" i="4"/>
  <c r="L263" i="4" s="1"/>
  <c r="J262" i="4"/>
  <c r="F262" i="4"/>
  <c r="L262" i="4" s="1"/>
  <c r="M262" i="4" s="1"/>
  <c r="J261" i="4"/>
  <c r="F261" i="4"/>
  <c r="J260" i="4"/>
  <c r="F260" i="4"/>
  <c r="L260" i="4" s="1"/>
  <c r="M260" i="4" s="1"/>
  <c r="J259" i="4"/>
  <c r="F259" i="4"/>
  <c r="L259" i="4" s="1"/>
  <c r="J258" i="4"/>
  <c r="F258" i="4"/>
  <c r="L258" i="4" s="1"/>
  <c r="M258" i="4" s="1"/>
  <c r="J257" i="4"/>
  <c r="F257" i="4"/>
  <c r="J256" i="4"/>
  <c r="F256" i="4"/>
  <c r="L256" i="4" s="1"/>
  <c r="M256" i="4" s="1"/>
  <c r="J255" i="4"/>
  <c r="F255" i="4"/>
  <c r="L255" i="4" s="1"/>
  <c r="J254" i="4"/>
  <c r="F254" i="4"/>
  <c r="L254" i="4" s="1"/>
  <c r="M254" i="4" s="1"/>
  <c r="J253" i="4"/>
  <c r="F253" i="4"/>
  <c r="J252" i="4"/>
  <c r="F252" i="4"/>
  <c r="L252" i="4" s="1"/>
  <c r="M252" i="4" s="1"/>
  <c r="J251" i="4"/>
  <c r="F251" i="4"/>
  <c r="L251" i="4" s="1"/>
  <c r="J250" i="4"/>
  <c r="F250" i="4"/>
  <c r="K249" i="4"/>
  <c r="E249" i="4"/>
  <c r="D249" i="4"/>
  <c r="C249" i="4"/>
  <c r="J248" i="4"/>
  <c r="F248" i="4"/>
  <c r="J247" i="4"/>
  <c r="F247" i="4"/>
  <c r="J246" i="4"/>
  <c r="F246" i="4"/>
  <c r="J245" i="4"/>
  <c r="F245" i="4"/>
  <c r="J244" i="4"/>
  <c r="F244" i="4"/>
  <c r="J243" i="4"/>
  <c r="F243" i="4"/>
  <c r="J242" i="4"/>
  <c r="F242" i="4"/>
  <c r="J241" i="4"/>
  <c r="F241" i="4"/>
  <c r="J240" i="4"/>
  <c r="F240" i="4"/>
  <c r="L240" i="4" s="1"/>
  <c r="J239" i="4"/>
  <c r="F239" i="4"/>
  <c r="J238" i="4"/>
  <c r="F238" i="4"/>
  <c r="J237" i="4"/>
  <c r="F237" i="4"/>
  <c r="J236" i="4"/>
  <c r="F236" i="4"/>
  <c r="L236" i="4" s="1"/>
  <c r="J235" i="4"/>
  <c r="F235" i="4"/>
  <c r="J234" i="4"/>
  <c r="F234" i="4"/>
  <c r="J233" i="4"/>
  <c r="F233" i="4"/>
  <c r="J232" i="4"/>
  <c r="F232" i="4"/>
  <c r="L232" i="4" s="1"/>
  <c r="J231" i="4"/>
  <c r="F231" i="4"/>
  <c r="J230" i="4"/>
  <c r="F230" i="4"/>
  <c r="J229" i="4"/>
  <c r="F229" i="4"/>
  <c r="J228" i="4"/>
  <c r="F228" i="4"/>
  <c r="L228" i="4" s="1"/>
  <c r="J227" i="4"/>
  <c r="F227" i="4"/>
  <c r="J226" i="4"/>
  <c r="F226" i="4"/>
  <c r="J225" i="4"/>
  <c r="F225" i="4"/>
  <c r="J224" i="4"/>
  <c r="F224" i="4"/>
  <c r="L224" i="4" s="1"/>
  <c r="J223" i="4"/>
  <c r="F223" i="4"/>
  <c r="J222" i="4"/>
  <c r="F222" i="4"/>
  <c r="J221" i="4"/>
  <c r="F221" i="4"/>
  <c r="J220" i="4"/>
  <c r="F220" i="4"/>
  <c r="L220" i="4" s="1"/>
  <c r="J219" i="4"/>
  <c r="F219" i="4"/>
  <c r="J218" i="4"/>
  <c r="F218" i="4"/>
  <c r="J217" i="4"/>
  <c r="F217" i="4"/>
  <c r="J216" i="4"/>
  <c r="F216" i="4"/>
  <c r="L216" i="4" s="1"/>
  <c r="J215" i="4"/>
  <c r="F215" i="4"/>
  <c r="J214" i="4"/>
  <c r="F214" i="4"/>
  <c r="J213" i="4"/>
  <c r="F213" i="4"/>
  <c r="J212" i="4"/>
  <c r="F212" i="4"/>
  <c r="L212" i="4" s="1"/>
  <c r="J211" i="4"/>
  <c r="F211" i="4"/>
  <c r="J210" i="4"/>
  <c r="F210" i="4"/>
  <c r="J209" i="4"/>
  <c r="F209" i="4"/>
  <c r="J208" i="4"/>
  <c r="F208" i="4"/>
  <c r="L208" i="4" s="1"/>
  <c r="J207" i="4"/>
  <c r="F207" i="4"/>
  <c r="J206" i="4"/>
  <c r="F206" i="4"/>
  <c r="J205" i="4"/>
  <c r="F205" i="4"/>
  <c r="J204" i="4"/>
  <c r="F204" i="4"/>
  <c r="L204" i="4" s="1"/>
  <c r="J203" i="4"/>
  <c r="F203" i="4"/>
  <c r="J202" i="4"/>
  <c r="F202" i="4"/>
  <c r="J201" i="4"/>
  <c r="F201" i="4"/>
  <c r="J200" i="4"/>
  <c r="F200" i="4"/>
  <c r="L200" i="4" s="1"/>
  <c r="J199" i="4"/>
  <c r="F199" i="4"/>
  <c r="J198" i="4"/>
  <c r="F198" i="4"/>
  <c r="J197" i="4"/>
  <c r="F197" i="4"/>
  <c r="J196" i="4"/>
  <c r="F196" i="4"/>
  <c r="L196" i="4" s="1"/>
  <c r="J195" i="4"/>
  <c r="F195" i="4"/>
  <c r="J194" i="4"/>
  <c r="F194" i="4"/>
  <c r="J193" i="4"/>
  <c r="F193" i="4"/>
  <c r="J192" i="4"/>
  <c r="F192" i="4"/>
  <c r="L192" i="4" s="1"/>
  <c r="J191" i="4"/>
  <c r="F191" i="4"/>
  <c r="J190" i="4"/>
  <c r="F190" i="4"/>
  <c r="J189" i="4"/>
  <c r="F189" i="4"/>
  <c r="J188" i="4"/>
  <c r="F188" i="4"/>
  <c r="L188" i="4" s="1"/>
  <c r="J187" i="4"/>
  <c r="F187" i="4"/>
  <c r="J186" i="4"/>
  <c r="F186" i="4"/>
  <c r="J185" i="4"/>
  <c r="F185" i="4"/>
  <c r="J184" i="4"/>
  <c r="F184" i="4"/>
  <c r="L184" i="4" s="1"/>
  <c r="J183" i="4"/>
  <c r="F183" i="4"/>
  <c r="J182" i="4"/>
  <c r="F182" i="4"/>
  <c r="J181" i="4"/>
  <c r="F181" i="4"/>
  <c r="J180" i="4"/>
  <c r="F180" i="4"/>
  <c r="L180" i="4" s="1"/>
  <c r="J179" i="4"/>
  <c r="F179" i="4"/>
  <c r="J178" i="4"/>
  <c r="F178" i="4"/>
  <c r="J177" i="4"/>
  <c r="F177" i="4"/>
  <c r="J176" i="4"/>
  <c r="F176" i="4"/>
  <c r="L176" i="4" s="1"/>
  <c r="J175" i="4"/>
  <c r="F175" i="4"/>
  <c r="J174" i="4"/>
  <c r="F174" i="4"/>
  <c r="J173" i="4"/>
  <c r="F173" i="4"/>
  <c r="J172" i="4"/>
  <c r="F172" i="4"/>
  <c r="L172" i="4" s="1"/>
  <c r="J171" i="4"/>
  <c r="F171" i="4"/>
  <c r="J170" i="4"/>
  <c r="F170" i="4"/>
  <c r="J169" i="4"/>
  <c r="F169" i="4"/>
  <c r="J168" i="4"/>
  <c r="F168" i="4"/>
  <c r="L168" i="4" s="1"/>
  <c r="J167" i="4"/>
  <c r="F167" i="4"/>
  <c r="J166" i="4"/>
  <c r="F166" i="4"/>
  <c r="J165" i="4"/>
  <c r="F165" i="4"/>
  <c r="J164" i="4"/>
  <c r="F164" i="4"/>
  <c r="L164" i="4" s="1"/>
  <c r="J163" i="4"/>
  <c r="F163" i="4"/>
  <c r="J162" i="4"/>
  <c r="F162" i="4"/>
  <c r="J161" i="4"/>
  <c r="F161" i="4"/>
  <c r="J160" i="4"/>
  <c r="F160" i="4"/>
  <c r="L160" i="4" s="1"/>
  <c r="J159" i="4"/>
  <c r="F159" i="4"/>
  <c r="J158" i="4"/>
  <c r="F158" i="4"/>
  <c r="J157" i="4"/>
  <c r="F157" i="4"/>
  <c r="J156" i="4"/>
  <c r="F156" i="4"/>
  <c r="L156" i="4" s="1"/>
  <c r="J155" i="4"/>
  <c r="F155" i="4"/>
  <c r="J154" i="4"/>
  <c r="F154" i="4"/>
  <c r="J153" i="4"/>
  <c r="F153" i="4"/>
  <c r="J152" i="4"/>
  <c r="F152" i="4"/>
  <c r="L152" i="4" s="1"/>
  <c r="J151" i="4"/>
  <c r="F151" i="4"/>
  <c r="J150" i="4"/>
  <c r="F150" i="4"/>
  <c r="J149" i="4"/>
  <c r="F149" i="4"/>
  <c r="J148" i="4"/>
  <c r="F148" i="4"/>
  <c r="L148" i="4" s="1"/>
  <c r="J147" i="4"/>
  <c r="F147" i="4"/>
  <c r="J146" i="4"/>
  <c r="F146" i="4"/>
  <c r="J145" i="4"/>
  <c r="F145" i="4"/>
  <c r="J144" i="4"/>
  <c r="F144" i="4"/>
  <c r="L144" i="4" s="1"/>
  <c r="J143" i="4"/>
  <c r="F143" i="4"/>
  <c r="J142" i="4"/>
  <c r="F142" i="4"/>
  <c r="J141" i="4"/>
  <c r="F141" i="4"/>
  <c r="J140" i="4"/>
  <c r="F140" i="4"/>
  <c r="L140" i="4" s="1"/>
  <c r="J139" i="4"/>
  <c r="F139" i="4"/>
  <c r="J138" i="4"/>
  <c r="F138" i="4"/>
  <c r="J137" i="4"/>
  <c r="F137" i="4"/>
  <c r="J136" i="4"/>
  <c r="F136" i="4"/>
  <c r="J135" i="4"/>
  <c r="F135" i="4"/>
  <c r="J134" i="4"/>
  <c r="F134" i="4"/>
  <c r="J133" i="4"/>
  <c r="F133" i="4"/>
  <c r="J132" i="4"/>
  <c r="F132" i="4"/>
  <c r="J131" i="4"/>
  <c r="F131" i="4"/>
  <c r="J130" i="4"/>
  <c r="F130" i="4"/>
  <c r="J129" i="4"/>
  <c r="F129" i="4"/>
  <c r="J128" i="4"/>
  <c r="F128" i="4"/>
  <c r="J127" i="4"/>
  <c r="F127" i="4"/>
  <c r="J126" i="4"/>
  <c r="F126" i="4"/>
  <c r="J125" i="4"/>
  <c r="F125" i="4"/>
  <c r="J124" i="4"/>
  <c r="F124" i="4"/>
  <c r="J123" i="4"/>
  <c r="F123" i="4"/>
  <c r="J122" i="4"/>
  <c r="F122" i="4"/>
  <c r="J121" i="4"/>
  <c r="F121" i="4"/>
  <c r="J120" i="4"/>
  <c r="F120" i="4"/>
  <c r="J119" i="4"/>
  <c r="F119" i="4"/>
  <c r="J118" i="4"/>
  <c r="F118" i="4"/>
  <c r="J117" i="4"/>
  <c r="F117" i="4"/>
  <c r="J116" i="4"/>
  <c r="F116" i="4"/>
  <c r="J115" i="4"/>
  <c r="F115" i="4"/>
  <c r="J114" i="4"/>
  <c r="F114" i="4"/>
  <c r="J113" i="4"/>
  <c r="F113" i="4"/>
  <c r="J112" i="4"/>
  <c r="F112" i="4"/>
  <c r="J111" i="4"/>
  <c r="F111" i="4"/>
  <c r="J110" i="4"/>
  <c r="F110" i="4"/>
  <c r="J109" i="4"/>
  <c r="F109" i="4"/>
  <c r="J108" i="4"/>
  <c r="F108" i="4"/>
  <c r="J107" i="4"/>
  <c r="F107" i="4"/>
  <c r="J106" i="4"/>
  <c r="F106" i="4"/>
  <c r="J105" i="4"/>
  <c r="F105" i="4"/>
  <c r="J104" i="4"/>
  <c r="F104" i="4"/>
  <c r="J103" i="4"/>
  <c r="F103" i="4"/>
  <c r="J102" i="4"/>
  <c r="F102" i="4"/>
  <c r="J101" i="4"/>
  <c r="F101" i="4"/>
  <c r="J100" i="4"/>
  <c r="F100" i="4"/>
  <c r="L100" i="4" s="1"/>
  <c r="J99" i="4"/>
  <c r="F99" i="4"/>
  <c r="J98" i="4"/>
  <c r="F98" i="4"/>
  <c r="J97" i="4"/>
  <c r="F97" i="4"/>
  <c r="J96" i="4"/>
  <c r="F96" i="4"/>
  <c r="J95" i="4"/>
  <c r="F95" i="4"/>
  <c r="J94" i="4"/>
  <c r="F94" i="4"/>
  <c r="J93" i="4"/>
  <c r="F93" i="4"/>
  <c r="J92" i="4"/>
  <c r="F92" i="4"/>
  <c r="L92" i="4" s="1"/>
  <c r="J91" i="4"/>
  <c r="F91" i="4"/>
  <c r="J90" i="4"/>
  <c r="F90" i="4"/>
  <c r="J89" i="4"/>
  <c r="F89" i="4"/>
  <c r="J88" i="4"/>
  <c r="F88" i="4"/>
  <c r="L88" i="4" s="1"/>
  <c r="J87" i="4"/>
  <c r="F87" i="4"/>
  <c r="J86" i="4"/>
  <c r="F86" i="4"/>
  <c r="J85" i="4"/>
  <c r="F85" i="4"/>
  <c r="J84" i="4"/>
  <c r="F84" i="4"/>
  <c r="J83" i="4"/>
  <c r="F83" i="4"/>
  <c r="J82" i="4"/>
  <c r="F82" i="4"/>
  <c r="J81" i="4"/>
  <c r="F81" i="4"/>
  <c r="J80" i="4"/>
  <c r="F80" i="4"/>
  <c r="J79" i="4"/>
  <c r="F79" i="4"/>
  <c r="J78" i="4"/>
  <c r="F78" i="4"/>
  <c r="J77" i="4"/>
  <c r="F77" i="4"/>
  <c r="J76" i="4"/>
  <c r="F76" i="4"/>
  <c r="J75" i="4"/>
  <c r="F75" i="4"/>
  <c r="J74" i="4"/>
  <c r="F74" i="4"/>
  <c r="J73" i="4"/>
  <c r="F73" i="4"/>
  <c r="J72" i="4"/>
  <c r="F72" i="4"/>
  <c r="J71" i="4"/>
  <c r="F71" i="4"/>
  <c r="J70" i="4"/>
  <c r="F70" i="4"/>
  <c r="J69" i="4"/>
  <c r="F69" i="4"/>
  <c r="J68" i="4"/>
  <c r="F68" i="4"/>
  <c r="J67" i="4"/>
  <c r="F67" i="4"/>
  <c r="J66" i="4"/>
  <c r="F66" i="4"/>
  <c r="J65" i="4"/>
  <c r="F65" i="4"/>
  <c r="J64" i="4"/>
  <c r="F64" i="4"/>
  <c r="J63" i="4"/>
  <c r="F63" i="4"/>
  <c r="J62" i="4"/>
  <c r="F62" i="4"/>
  <c r="J61" i="4"/>
  <c r="F61" i="4"/>
  <c r="J60" i="4"/>
  <c r="F60" i="4"/>
  <c r="J59" i="4"/>
  <c r="F59" i="4"/>
  <c r="J58" i="4"/>
  <c r="F58" i="4"/>
  <c r="J57" i="4"/>
  <c r="F57" i="4"/>
  <c r="J56" i="4"/>
  <c r="F56" i="4"/>
  <c r="L56" i="4" s="1"/>
  <c r="J55" i="4"/>
  <c r="F55" i="4"/>
  <c r="J54" i="4"/>
  <c r="F54" i="4"/>
  <c r="J53" i="4"/>
  <c r="F53" i="4"/>
  <c r="J52" i="4"/>
  <c r="F52" i="4"/>
  <c r="L52" i="4" s="1"/>
  <c r="J51" i="4"/>
  <c r="F51" i="4"/>
  <c r="J50" i="4"/>
  <c r="F50" i="4"/>
  <c r="J49" i="4"/>
  <c r="F49" i="4"/>
  <c r="J48" i="4"/>
  <c r="F48" i="4"/>
  <c r="J47" i="4"/>
  <c r="F47" i="4"/>
  <c r="J46" i="4"/>
  <c r="F46" i="4"/>
  <c r="J45" i="4"/>
  <c r="F45" i="4"/>
  <c r="J44" i="4"/>
  <c r="F44" i="4"/>
  <c r="L44" i="4" s="1"/>
  <c r="J43" i="4"/>
  <c r="F43" i="4"/>
  <c r="J42" i="4"/>
  <c r="F42" i="4"/>
  <c r="J41" i="4"/>
  <c r="F41" i="4"/>
  <c r="J40" i="4"/>
  <c r="F40" i="4"/>
  <c r="J39" i="4"/>
  <c r="F39" i="4"/>
  <c r="J38" i="4"/>
  <c r="F38" i="4"/>
  <c r="J37" i="4"/>
  <c r="F37" i="4"/>
  <c r="J36" i="4"/>
  <c r="F36" i="4"/>
  <c r="J35" i="4"/>
  <c r="F35" i="4"/>
  <c r="J34" i="4"/>
  <c r="F34" i="4"/>
  <c r="J33" i="4"/>
  <c r="F33" i="4"/>
  <c r="J32" i="4"/>
  <c r="F32" i="4"/>
  <c r="J31" i="4"/>
  <c r="F31" i="4"/>
  <c r="J30" i="4"/>
  <c r="F30" i="4"/>
  <c r="J29" i="4"/>
  <c r="F29" i="4"/>
  <c r="J28" i="4"/>
  <c r="F28" i="4"/>
  <c r="J27" i="4"/>
  <c r="F27" i="4"/>
  <c r="J26" i="4"/>
  <c r="F26" i="4"/>
  <c r="J25" i="4"/>
  <c r="F25" i="4"/>
  <c r="J24" i="4"/>
  <c r="F24" i="4"/>
  <c r="J23" i="4"/>
  <c r="F23" i="4"/>
  <c r="J22" i="4"/>
  <c r="F22" i="4"/>
  <c r="J21" i="4"/>
  <c r="F21" i="4"/>
  <c r="J20" i="4"/>
  <c r="F20" i="4"/>
  <c r="L20" i="4" s="1"/>
  <c r="J19" i="4"/>
  <c r="F19" i="4"/>
  <c r="J18" i="4"/>
  <c r="F18" i="4"/>
  <c r="J17" i="4"/>
  <c r="F17" i="4"/>
  <c r="J16" i="4"/>
  <c r="F16" i="4"/>
  <c r="L16" i="4" s="1"/>
  <c r="J15" i="4"/>
  <c r="F15" i="4"/>
  <c r="I14" i="4"/>
  <c r="I13" i="4" s="1"/>
  <c r="H14" i="4"/>
  <c r="H13" i="4" s="1"/>
  <c r="E14" i="4"/>
  <c r="D14" i="4"/>
  <c r="D13" i="4" s="1"/>
  <c r="C14" i="4"/>
  <c r="C13" i="4" s="1"/>
  <c r="E10" i="4"/>
  <c r="D10" i="4"/>
  <c r="L244" i="4" l="1"/>
  <c r="L53" i="4"/>
  <c r="L57" i="4"/>
  <c r="M57" i="4" s="1"/>
  <c r="L61" i="4"/>
  <c r="M61" i="4" s="1"/>
  <c r="L65" i="4"/>
  <c r="M65" i="4" s="1"/>
  <c r="L81" i="4"/>
  <c r="M81" i="4" s="1"/>
  <c r="L85" i="4"/>
  <c r="M85" i="4" s="1"/>
  <c r="L21" i="4"/>
  <c r="M21" i="4" s="1"/>
  <c r="L22" i="4"/>
  <c r="L26" i="4"/>
  <c r="L30" i="4"/>
  <c r="M30" i="4" s="1"/>
  <c r="L66" i="4"/>
  <c r="L74" i="4"/>
  <c r="M74" i="4" s="1"/>
  <c r="L82" i="4"/>
  <c r="L119" i="4"/>
  <c r="M119" i="4" s="1"/>
  <c r="L127" i="4"/>
  <c r="M127" i="4" s="1"/>
  <c r="L248" i="4"/>
  <c r="H14" i="5"/>
  <c r="I14" i="5" s="1"/>
  <c r="F277" i="5"/>
  <c r="F14" i="5"/>
  <c r="I15" i="5"/>
  <c r="J249" i="4"/>
  <c r="L84" i="4"/>
  <c r="M84" i="4" s="1"/>
  <c r="L73" i="4"/>
  <c r="M73" i="4" s="1"/>
  <c r="L77" i="4"/>
  <c r="M77" i="4" s="1"/>
  <c r="L62" i="4"/>
  <c r="L27" i="4"/>
  <c r="M27" i="4" s="1"/>
  <c r="L31" i="4"/>
  <c r="M31" i="4" s="1"/>
  <c r="L35" i="4"/>
  <c r="M35" i="4" s="1"/>
  <c r="L39" i="4"/>
  <c r="M39" i="4" s="1"/>
  <c r="L43" i="4"/>
  <c r="M43" i="4" s="1"/>
  <c r="L67" i="4"/>
  <c r="M67" i="4" s="1"/>
  <c r="L75" i="4"/>
  <c r="M75" i="4" s="1"/>
  <c r="L87" i="4"/>
  <c r="M87" i="4" s="1"/>
  <c r="L91" i="4"/>
  <c r="M91" i="4" s="1"/>
  <c r="L95" i="4"/>
  <c r="M95" i="4" s="1"/>
  <c r="L55" i="4"/>
  <c r="M55" i="4" s="1"/>
  <c r="L93" i="4"/>
  <c r="M93" i="4" s="1"/>
  <c r="L109" i="4"/>
  <c r="M109" i="4" s="1"/>
  <c r="L129" i="4"/>
  <c r="M129" i="4" s="1"/>
  <c r="L79" i="4"/>
  <c r="M79" i="4" s="1"/>
  <c r="L94" i="4"/>
  <c r="M94" i="4" s="1"/>
  <c r="L98" i="4"/>
  <c r="M98" i="4" s="1"/>
  <c r="L102" i="4"/>
  <c r="M102" i="4" s="1"/>
  <c r="L83" i="4"/>
  <c r="M83" i="4" s="1"/>
  <c r="L46" i="4"/>
  <c r="M46" i="4" s="1"/>
  <c r="L50" i="4"/>
  <c r="M50" i="4" s="1"/>
  <c r="L80" i="4"/>
  <c r="M80" i="4" s="1"/>
  <c r="L96" i="4"/>
  <c r="L17" i="4"/>
  <c r="M17" i="4" s="1"/>
  <c r="L24" i="4"/>
  <c r="M24" i="4" s="1"/>
  <c r="L28" i="4"/>
  <c r="M28" i="4" s="1"/>
  <c r="L32" i="4"/>
  <c r="M32" i="4" s="1"/>
  <c r="L36" i="4"/>
  <c r="M36" i="4" s="1"/>
  <c r="L54" i="4"/>
  <c r="M54" i="4" s="1"/>
  <c r="L58" i="4"/>
  <c r="M58" i="4" s="1"/>
  <c r="L68" i="4"/>
  <c r="M68" i="4" s="1"/>
  <c r="L76" i="4"/>
  <c r="L89" i="4"/>
  <c r="M89" i="4" s="1"/>
  <c r="L97" i="4"/>
  <c r="M97" i="4" s="1"/>
  <c r="L101" i="4"/>
  <c r="M101" i="4" s="1"/>
  <c r="E13" i="4"/>
  <c r="L40" i="4"/>
  <c r="M40" i="4" s="1"/>
  <c r="L47" i="4"/>
  <c r="M47" i="4" s="1"/>
  <c r="L51" i="4"/>
  <c r="M51" i="4" s="1"/>
  <c r="L69" i="4"/>
  <c r="M69" i="4" s="1"/>
  <c r="L133" i="4"/>
  <c r="M133" i="4" s="1"/>
  <c r="L137" i="4"/>
  <c r="M137" i="4" s="1"/>
  <c r="L141" i="4"/>
  <c r="M141" i="4" s="1"/>
  <c r="L145" i="4"/>
  <c r="M145" i="4" s="1"/>
  <c r="L149" i="4"/>
  <c r="M149" i="4" s="1"/>
  <c r="L153" i="4"/>
  <c r="L157" i="4"/>
  <c r="L161" i="4"/>
  <c r="L165" i="4"/>
  <c r="M165" i="4" s="1"/>
  <c r="L169" i="4"/>
  <c r="M169" i="4" s="1"/>
  <c r="L173" i="4"/>
  <c r="M173" i="4" s="1"/>
  <c r="L177" i="4"/>
  <c r="M177" i="4" s="1"/>
  <c r="L181" i="4"/>
  <c r="M181" i="4" s="1"/>
  <c r="L185" i="4"/>
  <c r="L189" i="4"/>
  <c r="L193" i="4"/>
  <c r="L197" i="4"/>
  <c r="M197" i="4" s="1"/>
  <c r="L18" i="4"/>
  <c r="M18" i="4" s="1"/>
  <c r="L25" i="4"/>
  <c r="M25" i="4" s="1"/>
  <c r="L29" i="4"/>
  <c r="M29" i="4" s="1"/>
  <c r="L33" i="4"/>
  <c r="M33" i="4" s="1"/>
  <c r="L37" i="4"/>
  <c r="M37" i="4" s="1"/>
  <c r="L117" i="4"/>
  <c r="M117" i="4" s="1"/>
  <c r="L48" i="4"/>
  <c r="M48" i="4" s="1"/>
  <c r="L59" i="4"/>
  <c r="M59" i="4" s="1"/>
  <c r="L63" i="4"/>
  <c r="M63" i="4" s="1"/>
  <c r="L70" i="4"/>
  <c r="M70" i="4" s="1"/>
  <c r="L154" i="4"/>
  <c r="L158" i="4"/>
  <c r="L162" i="4"/>
  <c r="M162" i="4" s="1"/>
  <c r="L166" i="4"/>
  <c r="L170" i="4"/>
  <c r="M170" i="4" s="1"/>
  <c r="L174" i="4"/>
  <c r="M174" i="4" s="1"/>
  <c r="L178" i="4"/>
  <c r="M178" i="4" s="1"/>
  <c r="L182" i="4"/>
  <c r="M182" i="4" s="1"/>
  <c r="L186" i="4"/>
  <c r="M186" i="4" s="1"/>
  <c r="L190" i="4"/>
  <c r="L194" i="4"/>
  <c r="M194" i="4" s="1"/>
  <c r="L198" i="4"/>
  <c r="L202" i="4"/>
  <c r="M202" i="4" s="1"/>
  <c r="L206" i="4"/>
  <c r="M206" i="4" s="1"/>
  <c r="L210" i="4"/>
  <c r="M210" i="4" s="1"/>
  <c r="L214" i="4"/>
  <c r="M214" i="4" s="1"/>
  <c r="L218" i="4"/>
  <c r="L222" i="4"/>
  <c r="L226" i="4"/>
  <c r="L230" i="4"/>
  <c r="L234" i="4"/>
  <c r="M234" i="4" s="1"/>
  <c r="L238" i="4"/>
  <c r="M238" i="4" s="1"/>
  <c r="L242" i="4"/>
  <c r="M242" i="4" s="1"/>
  <c r="L246" i="4"/>
  <c r="M246" i="4" s="1"/>
  <c r="L19" i="4"/>
  <c r="M19" i="4" s="1"/>
  <c r="L42" i="4"/>
  <c r="M42" i="4" s="1"/>
  <c r="L45" i="4"/>
  <c r="M45" i="4" s="1"/>
  <c r="L49" i="4"/>
  <c r="M49" i="4" s="1"/>
  <c r="L60" i="4"/>
  <c r="M60" i="4" s="1"/>
  <c r="L71" i="4"/>
  <c r="M71" i="4" s="1"/>
  <c r="L99" i="4"/>
  <c r="M99" i="4" s="1"/>
  <c r="L115" i="4"/>
  <c r="M115" i="4" s="1"/>
  <c r="L135" i="4"/>
  <c r="M135" i="4" s="1"/>
  <c r="M53" i="4"/>
  <c r="L103" i="4"/>
  <c r="M103" i="4" s="1"/>
  <c r="L271" i="4"/>
  <c r="M271" i="4" s="1"/>
  <c r="L125" i="4"/>
  <c r="M125" i="4" s="1"/>
  <c r="L23" i="4"/>
  <c r="M23" i="4" s="1"/>
  <c r="L38" i="4"/>
  <c r="M38" i="4" s="1"/>
  <c r="L64" i="4"/>
  <c r="M64" i="4" s="1"/>
  <c r="L72" i="4"/>
  <c r="M72" i="4" s="1"/>
  <c r="L86" i="4"/>
  <c r="L111" i="4"/>
  <c r="M111" i="4" s="1"/>
  <c r="F14" i="4"/>
  <c r="L41" i="4"/>
  <c r="M41" i="4" s="1"/>
  <c r="L78" i="4"/>
  <c r="M78" i="4" s="1"/>
  <c r="L132" i="4"/>
  <c r="M132" i="4" s="1"/>
  <c r="L147" i="4"/>
  <c r="M147" i="4" s="1"/>
  <c r="L34" i="4"/>
  <c r="M34" i="4" s="1"/>
  <c r="L90" i="4"/>
  <c r="M90" i="4" s="1"/>
  <c r="L136" i="4"/>
  <c r="M136" i="4" s="1"/>
  <c r="L151" i="4"/>
  <c r="M151" i="4" s="1"/>
  <c r="L155" i="4"/>
  <c r="M155" i="4" s="1"/>
  <c r="L159" i="4"/>
  <c r="M159" i="4" s="1"/>
  <c r="L163" i="4"/>
  <c r="M163" i="4" s="1"/>
  <c r="L167" i="4"/>
  <c r="M167" i="4" s="1"/>
  <c r="L171" i="4"/>
  <c r="M171" i="4" s="1"/>
  <c r="L175" i="4"/>
  <c r="M175" i="4" s="1"/>
  <c r="L179" i="4"/>
  <c r="M179" i="4" s="1"/>
  <c r="L183" i="4"/>
  <c r="M183" i="4" s="1"/>
  <c r="L187" i="4"/>
  <c r="M187" i="4" s="1"/>
  <c r="L191" i="4"/>
  <c r="M191" i="4" s="1"/>
  <c r="L195" i="4"/>
  <c r="M195" i="4" s="1"/>
  <c r="L253" i="4"/>
  <c r="L257" i="4"/>
  <c r="M257" i="4" s="1"/>
  <c r="L261" i="4"/>
  <c r="M261" i="4" s="1"/>
  <c r="L265" i="4"/>
  <c r="M265" i="4" s="1"/>
  <c r="L269" i="4"/>
  <c r="M269" i="4" s="1"/>
  <c r="H277" i="5"/>
  <c r="I277" i="5" s="1"/>
  <c r="D13" i="5"/>
  <c r="F13" i="5" s="1"/>
  <c r="L15" i="4"/>
  <c r="M22" i="4"/>
  <c r="M56" i="4"/>
  <c r="M20" i="4"/>
  <c r="M52" i="4"/>
  <c r="M88" i="4"/>
  <c r="M96" i="4"/>
  <c r="L105" i="4"/>
  <c r="M105" i="4" s="1"/>
  <c r="L123" i="4"/>
  <c r="M123" i="4" s="1"/>
  <c r="M66" i="4"/>
  <c r="M16" i="4"/>
  <c r="M86" i="4"/>
  <c r="L113" i="4"/>
  <c r="M113" i="4" s="1"/>
  <c r="L131" i="4"/>
  <c r="M131" i="4" s="1"/>
  <c r="M82" i="4"/>
  <c r="J14" i="4"/>
  <c r="M62" i="4"/>
  <c r="M44" i="4"/>
  <c r="M76" i="4"/>
  <c r="M92" i="4"/>
  <c r="M100" i="4"/>
  <c r="L107" i="4"/>
  <c r="M107" i="4" s="1"/>
  <c r="L121" i="4"/>
  <c r="M121" i="4" s="1"/>
  <c r="M26" i="4"/>
  <c r="L108" i="4"/>
  <c r="M108" i="4" s="1"/>
  <c r="L116" i="4"/>
  <c r="M116" i="4" s="1"/>
  <c r="L124" i="4"/>
  <c r="M124" i="4" s="1"/>
  <c r="L142" i="4"/>
  <c r="M142" i="4" s="1"/>
  <c r="M148" i="4"/>
  <c r="L199" i="4"/>
  <c r="M199" i="4" s="1"/>
  <c r="L203" i="4"/>
  <c r="M203" i="4" s="1"/>
  <c r="L207" i="4"/>
  <c r="M207" i="4" s="1"/>
  <c r="M253" i="4"/>
  <c r="F249" i="4"/>
  <c r="L106" i="4"/>
  <c r="M106" i="4" s="1"/>
  <c r="L114" i="4"/>
  <c r="M114" i="4" s="1"/>
  <c r="L122" i="4"/>
  <c r="M122" i="4" s="1"/>
  <c r="L130" i="4"/>
  <c r="M130" i="4" s="1"/>
  <c r="L139" i="4"/>
  <c r="M139" i="4" s="1"/>
  <c r="L146" i="4"/>
  <c r="M146" i="4" s="1"/>
  <c r="M152" i="4"/>
  <c r="M156" i="4"/>
  <c r="M160" i="4"/>
  <c r="M164" i="4"/>
  <c r="M168" i="4"/>
  <c r="M172" i="4"/>
  <c r="M176" i="4"/>
  <c r="M180" i="4"/>
  <c r="M184" i="4"/>
  <c r="M188" i="4"/>
  <c r="M192" i="4"/>
  <c r="M196" i="4"/>
  <c r="M200" i="4"/>
  <c r="M204" i="4"/>
  <c r="M208" i="4"/>
  <c r="M212" i="4"/>
  <c r="M216" i="4"/>
  <c r="M220" i="4"/>
  <c r="M224" i="4"/>
  <c r="M228" i="4"/>
  <c r="M232" i="4"/>
  <c r="M236" i="4"/>
  <c r="M240" i="4"/>
  <c r="M244" i="4"/>
  <c r="M248" i="4"/>
  <c r="L104" i="4"/>
  <c r="M104" i="4" s="1"/>
  <c r="L112" i="4"/>
  <c r="M112" i="4" s="1"/>
  <c r="L120" i="4"/>
  <c r="M120" i="4" s="1"/>
  <c r="L128" i="4"/>
  <c r="M128" i="4" s="1"/>
  <c r="L134" i="4"/>
  <c r="M134" i="4" s="1"/>
  <c r="M140" i="4"/>
  <c r="L143" i="4"/>
  <c r="M143" i="4" s="1"/>
  <c r="L150" i="4"/>
  <c r="M150" i="4" s="1"/>
  <c r="M153" i="4"/>
  <c r="M157" i="4"/>
  <c r="M161" i="4"/>
  <c r="M185" i="4"/>
  <c r="M189" i="4"/>
  <c r="M193" i="4"/>
  <c r="L201" i="4"/>
  <c r="M201" i="4" s="1"/>
  <c r="L205" i="4"/>
  <c r="M205" i="4" s="1"/>
  <c r="M251" i="4"/>
  <c r="M255" i="4"/>
  <c r="M259" i="4"/>
  <c r="M263" i="4"/>
  <c r="M267" i="4"/>
  <c r="L110" i="4"/>
  <c r="M110" i="4" s="1"/>
  <c r="L118" i="4"/>
  <c r="M118" i="4" s="1"/>
  <c r="L126" i="4"/>
  <c r="M126" i="4" s="1"/>
  <c r="L138" i="4"/>
  <c r="M138" i="4" s="1"/>
  <c r="M144" i="4"/>
  <c r="M154" i="4"/>
  <c r="M158" i="4"/>
  <c r="M166" i="4"/>
  <c r="M190" i="4"/>
  <c r="M198" i="4"/>
  <c r="M218" i="4"/>
  <c r="M222" i="4"/>
  <c r="M226" i="4"/>
  <c r="M230" i="4"/>
  <c r="L209" i="4"/>
  <c r="M209" i="4" s="1"/>
  <c r="L211" i="4"/>
  <c r="M211" i="4" s="1"/>
  <c r="L213" i="4"/>
  <c r="M213" i="4" s="1"/>
  <c r="L215" i="4"/>
  <c r="M215" i="4" s="1"/>
  <c r="L217" i="4"/>
  <c r="M217" i="4" s="1"/>
  <c r="L219" i="4"/>
  <c r="M219" i="4" s="1"/>
  <c r="L221" i="4"/>
  <c r="M221" i="4" s="1"/>
  <c r="L223" i="4"/>
  <c r="M223" i="4" s="1"/>
  <c r="L225" i="4"/>
  <c r="M225" i="4" s="1"/>
  <c r="L227" i="4"/>
  <c r="M227" i="4" s="1"/>
  <c r="L229" i="4"/>
  <c r="M229" i="4" s="1"/>
  <c r="L231" i="4"/>
  <c r="M231" i="4" s="1"/>
  <c r="L233" i="4"/>
  <c r="M233" i="4" s="1"/>
  <c r="L235" i="4"/>
  <c r="M235" i="4" s="1"/>
  <c r="L237" i="4"/>
  <c r="M237" i="4" s="1"/>
  <c r="L239" i="4"/>
  <c r="M239" i="4" s="1"/>
  <c r="L241" i="4"/>
  <c r="M241" i="4" s="1"/>
  <c r="L243" i="4"/>
  <c r="M243" i="4" s="1"/>
  <c r="L245" i="4"/>
  <c r="M245" i="4" s="1"/>
  <c r="L247" i="4"/>
  <c r="M247" i="4" s="1"/>
  <c r="L250" i="4"/>
  <c r="J13" i="4" l="1"/>
  <c r="F13" i="4"/>
  <c r="H13" i="5"/>
  <c r="I13" i="5" s="1"/>
  <c r="L14" i="4"/>
  <c r="M15" i="4"/>
  <c r="M14" i="4" s="1"/>
  <c r="M250" i="4"/>
  <c r="M249" i="4" s="1"/>
  <c r="L249" i="4"/>
  <c r="M13" i="4" l="1"/>
  <c r="L13" i="4"/>
  <c r="G49" i="3"/>
  <c r="L49" i="3" s="1"/>
  <c r="K48" i="3"/>
  <c r="G48" i="3"/>
  <c r="K47" i="3"/>
  <c r="G47" i="3"/>
  <c r="K46" i="3"/>
  <c r="G46" i="3"/>
  <c r="K45" i="3"/>
  <c r="G45" i="3"/>
  <c r="K44" i="3"/>
  <c r="G44" i="3"/>
  <c r="K43" i="3"/>
  <c r="G43" i="3"/>
  <c r="K42" i="3"/>
  <c r="G42" i="3"/>
  <c r="K41" i="3"/>
  <c r="G41" i="3"/>
  <c r="K40" i="3"/>
  <c r="G40" i="3"/>
  <c r="L40" i="3" s="1"/>
  <c r="K39" i="3"/>
  <c r="G39" i="3"/>
  <c r="K38" i="3"/>
  <c r="G38" i="3"/>
  <c r="K37" i="3"/>
  <c r="G37" i="3"/>
  <c r="K36" i="3"/>
  <c r="G36" i="3"/>
  <c r="K35" i="3"/>
  <c r="G35" i="3"/>
  <c r="K34" i="3"/>
  <c r="G34" i="3"/>
  <c r="K33" i="3"/>
  <c r="G33" i="3"/>
  <c r="K32" i="3"/>
  <c r="G32" i="3"/>
  <c r="L32" i="3" s="1"/>
  <c r="K31" i="3"/>
  <c r="G31" i="3"/>
  <c r="K30" i="3"/>
  <c r="G30" i="3"/>
  <c r="K29" i="3"/>
  <c r="G29" i="3"/>
  <c r="K28" i="3"/>
  <c r="G28" i="3"/>
  <c r="K27" i="3"/>
  <c r="G27" i="3"/>
  <c r="K26" i="3"/>
  <c r="G26" i="3"/>
  <c r="K25" i="3"/>
  <c r="G25" i="3"/>
  <c r="K24" i="3"/>
  <c r="G24" i="3"/>
  <c r="K23" i="3"/>
  <c r="G23" i="3"/>
  <c r="K22" i="3"/>
  <c r="G22" i="3"/>
  <c r="K21" i="3"/>
  <c r="G21" i="3"/>
  <c r="K20" i="3"/>
  <c r="G20" i="3"/>
  <c r="L20" i="3" s="1"/>
  <c r="K19" i="3"/>
  <c r="G19" i="3"/>
  <c r="K18" i="3"/>
  <c r="G18" i="3"/>
  <c r="K17" i="3"/>
  <c r="G17" i="3"/>
  <c r="K16" i="3"/>
  <c r="G16" i="3"/>
  <c r="L16" i="3" s="1"/>
  <c r="J15" i="3"/>
  <c r="I15" i="3"/>
  <c r="H15" i="3"/>
  <c r="F15" i="3"/>
  <c r="E15" i="3"/>
  <c r="D15" i="3"/>
  <c r="L48" i="3" l="1"/>
  <c r="L21" i="3"/>
  <c r="L19" i="3"/>
  <c r="L39" i="3"/>
  <c r="L45" i="3"/>
  <c r="L18" i="3"/>
  <c r="L42" i="3"/>
  <c r="L22" i="3"/>
  <c r="L30" i="3"/>
  <c r="L47" i="3"/>
  <c r="L28" i="3"/>
  <c r="L36" i="3"/>
  <c r="L44" i="3"/>
  <c r="L17" i="3"/>
  <c r="L33" i="3"/>
  <c r="L41" i="3"/>
  <c r="L27" i="3"/>
  <c r="L38" i="3"/>
  <c r="L24" i="3"/>
  <c r="L31" i="3"/>
  <c r="L35" i="3"/>
  <c r="L46" i="3"/>
  <c r="L43" i="3"/>
  <c r="L23" i="3"/>
  <c r="L25" i="3"/>
  <c r="K15" i="3"/>
  <c r="L26" i="3"/>
  <c r="L29" i="3"/>
  <c r="L34" i="3"/>
  <c r="L37" i="3"/>
  <c r="G15" i="3"/>
  <c r="L15" i="3" l="1"/>
  <c r="U277" i="2"/>
  <c r="R277" i="2"/>
  <c r="N277" i="2"/>
  <c r="H277" i="2"/>
  <c r="U276" i="2"/>
  <c r="R276" i="2"/>
  <c r="N276" i="2"/>
  <c r="H276" i="2"/>
  <c r="U275" i="2"/>
  <c r="R275" i="2"/>
  <c r="N275" i="2"/>
  <c r="H275" i="2"/>
  <c r="U274" i="2"/>
  <c r="R274" i="2"/>
  <c r="N274" i="2"/>
  <c r="H274" i="2"/>
  <c r="U273" i="2"/>
  <c r="R273" i="2"/>
  <c r="N273" i="2"/>
  <c r="H273" i="2"/>
  <c r="U272" i="2"/>
  <c r="R272" i="2"/>
  <c r="N272" i="2"/>
  <c r="H272" i="2"/>
  <c r="U271" i="2"/>
  <c r="R271" i="2"/>
  <c r="N271" i="2"/>
  <c r="H271" i="2"/>
  <c r="U270" i="2"/>
  <c r="R270" i="2"/>
  <c r="N270" i="2"/>
  <c r="H270" i="2"/>
  <c r="U269" i="2"/>
  <c r="R269" i="2"/>
  <c r="N269" i="2"/>
  <c r="H269" i="2"/>
  <c r="U268" i="2"/>
  <c r="R268" i="2"/>
  <c r="N268" i="2"/>
  <c r="H268" i="2"/>
  <c r="U267" i="2"/>
  <c r="R267" i="2"/>
  <c r="N267" i="2"/>
  <c r="H267" i="2"/>
  <c r="U266" i="2"/>
  <c r="R266" i="2"/>
  <c r="N266" i="2"/>
  <c r="H266" i="2"/>
  <c r="U265" i="2"/>
  <c r="R265" i="2"/>
  <c r="N265" i="2"/>
  <c r="H265" i="2"/>
  <c r="U264" i="2"/>
  <c r="R264" i="2"/>
  <c r="N264" i="2"/>
  <c r="H264" i="2"/>
  <c r="U263" i="2"/>
  <c r="R263" i="2"/>
  <c r="N263" i="2"/>
  <c r="H263" i="2"/>
  <c r="U262" i="2"/>
  <c r="R262" i="2"/>
  <c r="N262" i="2"/>
  <c r="H262" i="2"/>
  <c r="U261" i="2"/>
  <c r="R261" i="2"/>
  <c r="N261" i="2"/>
  <c r="H261" i="2"/>
  <c r="U260" i="2"/>
  <c r="R260" i="2"/>
  <c r="N260" i="2"/>
  <c r="H260" i="2"/>
  <c r="U259" i="2"/>
  <c r="R259" i="2"/>
  <c r="N259" i="2"/>
  <c r="H259" i="2"/>
  <c r="U258" i="2"/>
  <c r="R258" i="2"/>
  <c r="N258" i="2"/>
  <c r="H258" i="2"/>
  <c r="U257" i="2"/>
  <c r="R257" i="2"/>
  <c r="N257" i="2"/>
  <c r="H257" i="2"/>
  <c r="U256" i="2"/>
  <c r="R256" i="2"/>
  <c r="N256" i="2"/>
  <c r="H256" i="2"/>
  <c r="U255" i="2"/>
  <c r="R255" i="2"/>
  <c r="N255" i="2"/>
  <c r="H255" i="2"/>
  <c r="U254" i="2"/>
  <c r="R254" i="2"/>
  <c r="N254" i="2"/>
  <c r="H254" i="2"/>
  <c r="U253" i="2"/>
  <c r="R253" i="2"/>
  <c r="N253" i="2"/>
  <c r="H253" i="2"/>
  <c r="U252" i="2"/>
  <c r="R252" i="2"/>
  <c r="N252" i="2"/>
  <c r="O252" i="2" s="1"/>
  <c r="H252" i="2"/>
  <c r="U251" i="2"/>
  <c r="R251" i="2"/>
  <c r="N251" i="2"/>
  <c r="H251" i="2"/>
  <c r="U250" i="2"/>
  <c r="R250" i="2"/>
  <c r="N250" i="2"/>
  <c r="H250" i="2"/>
  <c r="U249" i="2"/>
  <c r="R249" i="2"/>
  <c r="N249" i="2"/>
  <c r="H249" i="2"/>
  <c r="O249" i="2" s="1"/>
  <c r="U248" i="2"/>
  <c r="R248" i="2"/>
  <c r="N248" i="2"/>
  <c r="H248" i="2"/>
  <c r="U247" i="2"/>
  <c r="R247" i="2"/>
  <c r="N247" i="2"/>
  <c r="H247" i="2"/>
  <c r="U246" i="2"/>
  <c r="R246" i="2"/>
  <c r="N246" i="2"/>
  <c r="H246" i="2"/>
  <c r="U245" i="2"/>
  <c r="R245" i="2"/>
  <c r="N245" i="2"/>
  <c r="H245" i="2"/>
  <c r="O245" i="2" s="1"/>
  <c r="U244" i="2"/>
  <c r="R244" i="2"/>
  <c r="N244" i="2"/>
  <c r="H244" i="2"/>
  <c r="U243" i="2"/>
  <c r="R243" i="2"/>
  <c r="N243" i="2"/>
  <c r="H243" i="2"/>
  <c r="U242" i="2"/>
  <c r="R242" i="2"/>
  <c r="N242" i="2"/>
  <c r="H242" i="2"/>
  <c r="U241" i="2"/>
  <c r="R241" i="2"/>
  <c r="N241" i="2"/>
  <c r="H241" i="2"/>
  <c r="U240" i="2"/>
  <c r="R240" i="2"/>
  <c r="N240" i="2"/>
  <c r="H240" i="2"/>
  <c r="U239" i="2"/>
  <c r="R239" i="2"/>
  <c r="N239" i="2"/>
  <c r="H239" i="2"/>
  <c r="U238" i="2"/>
  <c r="R238" i="2"/>
  <c r="N238" i="2"/>
  <c r="H238" i="2"/>
  <c r="U237" i="2"/>
  <c r="R237" i="2"/>
  <c r="N237" i="2"/>
  <c r="H237" i="2"/>
  <c r="U236" i="2"/>
  <c r="R236" i="2"/>
  <c r="N236" i="2"/>
  <c r="H236" i="2"/>
  <c r="U235" i="2"/>
  <c r="R235" i="2"/>
  <c r="N235" i="2"/>
  <c r="H235" i="2"/>
  <c r="U234" i="2"/>
  <c r="R234" i="2"/>
  <c r="N234" i="2"/>
  <c r="H234" i="2"/>
  <c r="U233" i="2"/>
  <c r="R233" i="2"/>
  <c r="N233" i="2"/>
  <c r="H233" i="2"/>
  <c r="U232" i="2"/>
  <c r="R232" i="2"/>
  <c r="N232" i="2"/>
  <c r="H232" i="2"/>
  <c r="U231" i="2"/>
  <c r="R231" i="2"/>
  <c r="N231" i="2"/>
  <c r="H231" i="2"/>
  <c r="U230" i="2"/>
  <c r="R230" i="2"/>
  <c r="N230" i="2"/>
  <c r="H230" i="2"/>
  <c r="U229" i="2"/>
  <c r="R229" i="2"/>
  <c r="N229" i="2"/>
  <c r="H229" i="2"/>
  <c r="U228" i="2"/>
  <c r="R228" i="2"/>
  <c r="N228" i="2"/>
  <c r="H228" i="2"/>
  <c r="U227" i="2"/>
  <c r="R227" i="2"/>
  <c r="N227" i="2"/>
  <c r="H227" i="2"/>
  <c r="U226" i="2"/>
  <c r="R226" i="2"/>
  <c r="N226" i="2"/>
  <c r="H226" i="2"/>
  <c r="U225" i="2"/>
  <c r="R225" i="2"/>
  <c r="N225" i="2"/>
  <c r="H225" i="2"/>
  <c r="U224" i="2"/>
  <c r="R224" i="2"/>
  <c r="N224" i="2"/>
  <c r="H224" i="2"/>
  <c r="U223" i="2"/>
  <c r="R223" i="2"/>
  <c r="N223" i="2"/>
  <c r="H223" i="2"/>
  <c r="U222" i="2"/>
  <c r="R222" i="2"/>
  <c r="N222" i="2"/>
  <c r="H222" i="2"/>
  <c r="U221" i="2"/>
  <c r="R221" i="2"/>
  <c r="N221" i="2"/>
  <c r="H221" i="2"/>
  <c r="U220" i="2"/>
  <c r="R220" i="2"/>
  <c r="N220" i="2"/>
  <c r="H220" i="2"/>
  <c r="U219" i="2"/>
  <c r="R219" i="2"/>
  <c r="N219" i="2"/>
  <c r="H219" i="2"/>
  <c r="O219" i="2" s="1"/>
  <c r="U218" i="2"/>
  <c r="R218" i="2"/>
  <c r="N218" i="2"/>
  <c r="H218" i="2"/>
  <c r="U217" i="2"/>
  <c r="R217" i="2"/>
  <c r="N217" i="2"/>
  <c r="H217" i="2"/>
  <c r="U216" i="2"/>
  <c r="R216" i="2"/>
  <c r="N216" i="2"/>
  <c r="H216" i="2"/>
  <c r="U215" i="2"/>
  <c r="R215" i="2"/>
  <c r="N215" i="2"/>
  <c r="H215" i="2"/>
  <c r="U214" i="2"/>
  <c r="R214" i="2"/>
  <c r="N214" i="2"/>
  <c r="H214" i="2"/>
  <c r="U213" i="2"/>
  <c r="R213" i="2"/>
  <c r="N213" i="2"/>
  <c r="H213" i="2"/>
  <c r="U212" i="2"/>
  <c r="R212" i="2"/>
  <c r="N212" i="2"/>
  <c r="H212" i="2"/>
  <c r="U211" i="2"/>
  <c r="R211" i="2"/>
  <c r="N211" i="2"/>
  <c r="H211" i="2"/>
  <c r="O211" i="2" s="1"/>
  <c r="U210" i="2"/>
  <c r="R210" i="2"/>
  <c r="N210" i="2"/>
  <c r="H210" i="2"/>
  <c r="U209" i="2"/>
  <c r="R209" i="2"/>
  <c r="N209" i="2"/>
  <c r="H209" i="2"/>
  <c r="U208" i="2"/>
  <c r="R208" i="2"/>
  <c r="N208" i="2"/>
  <c r="H208" i="2"/>
  <c r="U207" i="2"/>
  <c r="R207" i="2"/>
  <c r="N207" i="2"/>
  <c r="H207" i="2"/>
  <c r="U206" i="2"/>
  <c r="R206" i="2"/>
  <c r="N206" i="2"/>
  <c r="H206" i="2"/>
  <c r="U205" i="2"/>
  <c r="R205" i="2"/>
  <c r="N205" i="2"/>
  <c r="H205" i="2"/>
  <c r="U204" i="2"/>
  <c r="R204" i="2"/>
  <c r="N204" i="2"/>
  <c r="H204" i="2"/>
  <c r="U203" i="2"/>
  <c r="R203" i="2"/>
  <c r="N203" i="2"/>
  <c r="H203" i="2"/>
  <c r="U202" i="2"/>
  <c r="R202" i="2"/>
  <c r="N202" i="2"/>
  <c r="H202" i="2"/>
  <c r="U201" i="2"/>
  <c r="R201" i="2"/>
  <c r="N201" i="2"/>
  <c r="H201" i="2"/>
  <c r="U200" i="2"/>
  <c r="R200" i="2"/>
  <c r="N200" i="2"/>
  <c r="H200" i="2"/>
  <c r="U199" i="2"/>
  <c r="R199" i="2"/>
  <c r="N199" i="2"/>
  <c r="H199" i="2"/>
  <c r="U198" i="2"/>
  <c r="R198" i="2"/>
  <c r="N198" i="2"/>
  <c r="H198" i="2"/>
  <c r="U197" i="2"/>
  <c r="R197" i="2"/>
  <c r="N197" i="2"/>
  <c r="H197" i="2"/>
  <c r="U196" i="2"/>
  <c r="R196" i="2"/>
  <c r="N196" i="2"/>
  <c r="H196" i="2"/>
  <c r="U195" i="2"/>
  <c r="R195" i="2"/>
  <c r="N195" i="2"/>
  <c r="H195" i="2"/>
  <c r="U194" i="2"/>
  <c r="R194" i="2"/>
  <c r="N194" i="2"/>
  <c r="H194" i="2"/>
  <c r="U193" i="2"/>
  <c r="R193" i="2"/>
  <c r="N193" i="2"/>
  <c r="H193" i="2"/>
  <c r="U192" i="2"/>
  <c r="R192" i="2"/>
  <c r="N192" i="2"/>
  <c r="H192" i="2"/>
  <c r="U191" i="2"/>
  <c r="R191" i="2"/>
  <c r="N191" i="2"/>
  <c r="H191" i="2"/>
  <c r="U190" i="2"/>
  <c r="R190" i="2"/>
  <c r="N190" i="2"/>
  <c r="H190" i="2"/>
  <c r="U189" i="2"/>
  <c r="R189" i="2"/>
  <c r="N189" i="2"/>
  <c r="H189" i="2"/>
  <c r="U188" i="2"/>
  <c r="R188" i="2"/>
  <c r="N188" i="2"/>
  <c r="H188" i="2"/>
  <c r="U187" i="2"/>
  <c r="R187" i="2"/>
  <c r="N187" i="2"/>
  <c r="H187" i="2"/>
  <c r="U186" i="2"/>
  <c r="R186" i="2"/>
  <c r="N186" i="2"/>
  <c r="H186" i="2"/>
  <c r="U185" i="2"/>
  <c r="R185" i="2"/>
  <c r="N185" i="2"/>
  <c r="H185" i="2"/>
  <c r="U184" i="2"/>
  <c r="R184" i="2"/>
  <c r="N184" i="2"/>
  <c r="H184" i="2"/>
  <c r="U183" i="2"/>
  <c r="R183" i="2"/>
  <c r="N183" i="2"/>
  <c r="H183" i="2"/>
  <c r="U182" i="2"/>
  <c r="R182" i="2"/>
  <c r="N182" i="2"/>
  <c r="H182" i="2"/>
  <c r="U181" i="2"/>
  <c r="R181" i="2"/>
  <c r="N181" i="2"/>
  <c r="H181" i="2"/>
  <c r="U180" i="2"/>
  <c r="R180" i="2"/>
  <c r="N180" i="2"/>
  <c r="H180" i="2"/>
  <c r="U179" i="2"/>
  <c r="R179" i="2"/>
  <c r="N179" i="2"/>
  <c r="H179" i="2"/>
  <c r="U178" i="2"/>
  <c r="R178" i="2"/>
  <c r="N178" i="2"/>
  <c r="H178" i="2"/>
  <c r="U177" i="2"/>
  <c r="R177" i="2"/>
  <c r="N177" i="2"/>
  <c r="H177" i="2"/>
  <c r="O177" i="2" s="1"/>
  <c r="U176" i="2"/>
  <c r="R176" i="2"/>
  <c r="N176" i="2"/>
  <c r="H176" i="2"/>
  <c r="U175" i="2"/>
  <c r="R175" i="2"/>
  <c r="N175" i="2"/>
  <c r="H175" i="2"/>
  <c r="U174" i="2"/>
  <c r="R174" i="2"/>
  <c r="N174" i="2"/>
  <c r="H174" i="2"/>
  <c r="U173" i="2"/>
  <c r="R173" i="2"/>
  <c r="N173" i="2"/>
  <c r="H173" i="2"/>
  <c r="O173" i="2" s="1"/>
  <c r="U172" i="2"/>
  <c r="R172" i="2"/>
  <c r="N172" i="2"/>
  <c r="H172" i="2"/>
  <c r="U171" i="2"/>
  <c r="R171" i="2"/>
  <c r="N171" i="2"/>
  <c r="H171" i="2"/>
  <c r="O171" i="2" s="1"/>
  <c r="U170" i="2"/>
  <c r="R170" i="2"/>
  <c r="N170" i="2"/>
  <c r="H170" i="2"/>
  <c r="U169" i="2"/>
  <c r="R169" i="2"/>
  <c r="N169" i="2"/>
  <c r="H169" i="2"/>
  <c r="O169" i="2" s="1"/>
  <c r="U168" i="2"/>
  <c r="R168" i="2"/>
  <c r="N168" i="2"/>
  <c r="H168" i="2"/>
  <c r="U167" i="2"/>
  <c r="R167" i="2"/>
  <c r="N167" i="2"/>
  <c r="H167" i="2"/>
  <c r="U166" i="2"/>
  <c r="R166" i="2"/>
  <c r="N166" i="2"/>
  <c r="H166" i="2"/>
  <c r="U165" i="2"/>
  <c r="R165" i="2"/>
  <c r="N165" i="2"/>
  <c r="H165" i="2"/>
  <c r="O165" i="2" s="1"/>
  <c r="U164" i="2"/>
  <c r="R164" i="2"/>
  <c r="N164" i="2"/>
  <c r="H164" i="2"/>
  <c r="U163" i="2"/>
  <c r="R163" i="2"/>
  <c r="N163" i="2"/>
  <c r="H163" i="2"/>
  <c r="U162" i="2"/>
  <c r="R162" i="2"/>
  <c r="N162" i="2"/>
  <c r="H162" i="2"/>
  <c r="U161" i="2"/>
  <c r="R161" i="2"/>
  <c r="N161" i="2"/>
  <c r="H161" i="2"/>
  <c r="U160" i="2"/>
  <c r="R160" i="2"/>
  <c r="N160" i="2"/>
  <c r="H160" i="2"/>
  <c r="U159" i="2"/>
  <c r="R159" i="2"/>
  <c r="N159" i="2"/>
  <c r="H159" i="2"/>
  <c r="U158" i="2"/>
  <c r="R158" i="2"/>
  <c r="N158" i="2"/>
  <c r="H158" i="2"/>
  <c r="U157" i="2"/>
  <c r="R157" i="2"/>
  <c r="N157" i="2"/>
  <c r="H157" i="2"/>
  <c r="U156" i="2"/>
  <c r="R156" i="2"/>
  <c r="N156" i="2"/>
  <c r="H156" i="2"/>
  <c r="U155" i="2"/>
  <c r="R155" i="2"/>
  <c r="N155" i="2"/>
  <c r="H155" i="2"/>
  <c r="U154" i="2"/>
  <c r="R154" i="2"/>
  <c r="N154" i="2"/>
  <c r="H154" i="2"/>
  <c r="U153" i="2"/>
  <c r="R153" i="2"/>
  <c r="N153" i="2"/>
  <c r="H153" i="2"/>
  <c r="U152" i="2"/>
  <c r="R152" i="2"/>
  <c r="N152" i="2"/>
  <c r="H152" i="2"/>
  <c r="U151" i="2"/>
  <c r="R151" i="2"/>
  <c r="N151" i="2"/>
  <c r="H151" i="2"/>
  <c r="U150" i="2"/>
  <c r="R150" i="2"/>
  <c r="N150" i="2"/>
  <c r="H150" i="2"/>
  <c r="U149" i="2"/>
  <c r="R149" i="2"/>
  <c r="N149" i="2"/>
  <c r="H149" i="2"/>
  <c r="U148" i="2"/>
  <c r="R148" i="2"/>
  <c r="N148" i="2"/>
  <c r="H148" i="2"/>
  <c r="U147" i="2"/>
  <c r="R147" i="2"/>
  <c r="N147" i="2"/>
  <c r="H147" i="2"/>
  <c r="U146" i="2"/>
  <c r="R146" i="2"/>
  <c r="N146" i="2"/>
  <c r="H146" i="2"/>
  <c r="U145" i="2"/>
  <c r="R145" i="2"/>
  <c r="N145" i="2"/>
  <c r="H145" i="2"/>
  <c r="U144" i="2"/>
  <c r="R144" i="2"/>
  <c r="N144" i="2"/>
  <c r="H144" i="2"/>
  <c r="U143" i="2"/>
  <c r="R143" i="2"/>
  <c r="N143" i="2"/>
  <c r="H143" i="2"/>
  <c r="U142" i="2"/>
  <c r="R142" i="2"/>
  <c r="N142" i="2"/>
  <c r="H142" i="2"/>
  <c r="U141" i="2"/>
  <c r="R141" i="2"/>
  <c r="N141" i="2"/>
  <c r="H141" i="2"/>
  <c r="U140" i="2"/>
  <c r="R140" i="2"/>
  <c r="N140" i="2"/>
  <c r="H140" i="2"/>
  <c r="U139" i="2"/>
  <c r="R139" i="2"/>
  <c r="N139" i="2"/>
  <c r="H139" i="2"/>
  <c r="U138" i="2"/>
  <c r="R138" i="2"/>
  <c r="N138" i="2"/>
  <c r="H138" i="2"/>
  <c r="U137" i="2"/>
  <c r="R137" i="2"/>
  <c r="N137" i="2"/>
  <c r="H137" i="2"/>
  <c r="U136" i="2"/>
  <c r="R136" i="2"/>
  <c r="N136" i="2"/>
  <c r="H136" i="2"/>
  <c r="U135" i="2"/>
  <c r="R135" i="2"/>
  <c r="N135" i="2"/>
  <c r="H135" i="2"/>
  <c r="U134" i="2"/>
  <c r="R134" i="2"/>
  <c r="N134" i="2"/>
  <c r="H134" i="2"/>
  <c r="U133" i="2"/>
  <c r="R133" i="2"/>
  <c r="N133" i="2"/>
  <c r="H133" i="2"/>
  <c r="U132" i="2"/>
  <c r="R132" i="2"/>
  <c r="N132" i="2"/>
  <c r="H132" i="2"/>
  <c r="U131" i="2"/>
  <c r="R131" i="2"/>
  <c r="N131" i="2"/>
  <c r="H131" i="2"/>
  <c r="O131" i="2" s="1"/>
  <c r="U130" i="2"/>
  <c r="R130" i="2"/>
  <c r="N130" i="2"/>
  <c r="H130" i="2"/>
  <c r="U129" i="2"/>
  <c r="R129" i="2"/>
  <c r="N129" i="2"/>
  <c r="H129" i="2"/>
  <c r="U128" i="2"/>
  <c r="R128" i="2"/>
  <c r="N128" i="2"/>
  <c r="H128" i="2"/>
  <c r="U127" i="2"/>
  <c r="R127" i="2"/>
  <c r="N127" i="2"/>
  <c r="H127" i="2"/>
  <c r="U126" i="2"/>
  <c r="R126" i="2"/>
  <c r="N126" i="2"/>
  <c r="H126" i="2"/>
  <c r="U125" i="2"/>
  <c r="R125" i="2"/>
  <c r="N125" i="2"/>
  <c r="H125" i="2"/>
  <c r="U124" i="2"/>
  <c r="R124" i="2"/>
  <c r="N124" i="2"/>
  <c r="H124" i="2"/>
  <c r="U123" i="2"/>
  <c r="R123" i="2"/>
  <c r="N123" i="2"/>
  <c r="H123" i="2"/>
  <c r="O123" i="2" s="1"/>
  <c r="U122" i="2"/>
  <c r="R122" i="2"/>
  <c r="N122" i="2"/>
  <c r="H122" i="2"/>
  <c r="U121" i="2"/>
  <c r="R121" i="2"/>
  <c r="N121" i="2"/>
  <c r="H121" i="2"/>
  <c r="U120" i="2"/>
  <c r="R120" i="2"/>
  <c r="N120" i="2"/>
  <c r="H120" i="2"/>
  <c r="U119" i="2"/>
  <c r="R119" i="2"/>
  <c r="N119" i="2"/>
  <c r="H119" i="2"/>
  <c r="U118" i="2"/>
  <c r="R118" i="2"/>
  <c r="N118" i="2"/>
  <c r="H118" i="2"/>
  <c r="U117" i="2"/>
  <c r="R117" i="2"/>
  <c r="N117" i="2"/>
  <c r="H117" i="2"/>
  <c r="U116" i="2"/>
  <c r="R116" i="2"/>
  <c r="N116" i="2"/>
  <c r="H116" i="2"/>
  <c r="U115" i="2"/>
  <c r="R115" i="2"/>
  <c r="N115" i="2"/>
  <c r="H115" i="2"/>
  <c r="U114" i="2"/>
  <c r="R114" i="2"/>
  <c r="N114" i="2"/>
  <c r="H114" i="2"/>
  <c r="U113" i="2"/>
  <c r="R113" i="2"/>
  <c r="N113" i="2"/>
  <c r="H113" i="2"/>
  <c r="O113" i="2" s="1"/>
  <c r="U112" i="2"/>
  <c r="R112" i="2"/>
  <c r="N112" i="2"/>
  <c r="H112" i="2"/>
  <c r="U111" i="2"/>
  <c r="R111" i="2"/>
  <c r="N111" i="2"/>
  <c r="H111" i="2"/>
  <c r="U110" i="2"/>
  <c r="R110" i="2"/>
  <c r="N110" i="2"/>
  <c r="H110" i="2"/>
  <c r="U109" i="2"/>
  <c r="R109" i="2"/>
  <c r="N109" i="2"/>
  <c r="H109" i="2"/>
  <c r="O109" i="2" s="1"/>
  <c r="U108" i="2"/>
  <c r="R108" i="2"/>
  <c r="N108" i="2"/>
  <c r="H108" i="2"/>
  <c r="U107" i="2"/>
  <c r="R107" i="2"/>
  <c r="N107" i="2"/>
  <c r="H107" i="2"/>
  <c r="U106" i="2"/>
  <c r="R106" i="2"/>
  <c r="N106" i="2"/>
  <c r="H106" i="2"/>
  <c r="U105" i="2"/>
  <c r="R105" i="2"/>
  <c r="N105" i="2"/>
  <c r="H105" i="2"/>
  <c r="U104" i="2"/>
  <c r="R104" i="2"/>
  <c r="N104" i="2"/>
  <c r="H104" i="2"/>
  <c r="U103" i="2"/>
  <c r="R103" i="2"/>
  <c r="N103" i="2"/>
  <c r="H103" i="2"/>
  <c r="U102" i="2"/>
  <c r="R102" i="2"/>
  <c r="N102" i="2"/>
  <c r="H102" i="2"/>
  <c r="U101" i="2"/>
  <c r="R101" i="2"/>
  <c r="N101" i="2"/>
  <c r="H101" i="2"/>
  <c r="U100" i="2"/>
  <c r="R100" i="2"/>
  <c r="N100" i="2"/>
  <c r="H100" i="2"/>
  <c r="U99" i="2"/>
  <c r="R99" i="2"/>
  <c r="N99" i="2"/>
  <c r="H99" i="2"/>
  <c r="U98" i="2"/>
  <c r="R98" i="2"/>
  <c r="N98" i="2"/>
  <c r="H98" i="2"/>
  <c r="U97" i="2"/>
  <c r="R97" i="2"/>
  <c r="N97" i="2"/>
  <c r="H97" i="2"/>
  <c r="U96" i="2"/>
  <c r="R96" i="2"/>
  <c r="N96" i="2"/>
  <c r="H96" i="2"/>
  <c r="U95" i="2"/>
  <c r="R95" i="2"/>
  <c r="N95" i="2"/>
  <c r="H95" i="2"/>
  <c r="U94" i="2"/>
  <c r="R94" i="2"/>
  <c r="N94" i="2"/>
  <c r="H94" i="2"/>
  <c r="U93" i="2"/>
  <c r="R93" i="2"/>
  <c r="N93" i="2"/>
  <c r="H93" i="2"/>
  <c r="U92" i="2"/>
  <c r="R92" i="2"/>
  <c r="N92" i="2"/>
  <c r="H92" i="2"/>
  <c r="U91" i="2"/>
  <c r="R91" i="2"/>
  <c r="N91" i="2"/>
  <c r="H91" i="2"/>
  <c r="U90" i="2"/>
  <c r="R90" i="2"/>
  <c r="N90" i="2"/>
  <c r="H90" i="2"/>
  <c r="U89" i="2"/>
  <c r="R89" i="2"/>
  <c r="N89" i="2"/>
  <c r="H89" i="2"/>
  <c r="U88" i="2"/>
  <c r="R88" i="2"/>
  <c r="N88" i="2"/>
  <c r="H88" i="2"/>
  <c r="U87" i="2"/>
  <c r="R87" i="2"/>
  <c r="N87" i="2"/>
  <c r="H87" i="2"/>
  <c r="U86" i="2"/>
  <c r="R86" i="2"/>
  <c r="N86" i="2"/>
  <c r="H86" i="2"/>
  <c r="U85" i="2"/>
  <c r="R85" i="2"/>
  <c r="N85" i="2"/>
  <c r="H85" i="2"/>
  <c r="U84" i="2"/>
  <c r="R84" i="2"/>
  <c r="N84" i="2"/>
  <c r="H84" i="2"/>
  <c r="U83" i="2"/>
  <c r="R83" i="2"/>
  <c r="N83" i="2"/>
  <c r="H83" i="2"/>
  <c r="U82" i="2"/>
  <c r="R82" i="2"/>
  <c r="N82" i="2"/>
  <c r="H82" i="2"/>
  <c r="U81" i="2"/>
  <c r="R81" i="2"/>
  <c r="N81" i="2"/>
  <c r="H81" i="2"/>
  <c r="U80" i="2"/>
  <c r="R80" i="2"/>
  <c r="N80" i="2"/>
  <c r="H80" i="2"/>
  <c r="U79" i="2"/>
  <c r="R79" i="2"/>
  <c r="N79" i="2"/>
  <c r="H79" i="2"/>
  <c r="U78" i="2"/>
  <c r="R78" i="2"/>
  <c r="N78" i="2"/>
  <c r="H78" i="2"/>
  <c r="U77" i="2"/>
  <c r="R77" i="2"/>
  <c r="N77" i="2"/>
  <c r="H77" i="2"/>
  <c r="U76" i="2"/>
  <c r="R76" i="2"/>
  <c r="N76" i="2"/>
  <c r="H76" i="2"/>
  <c r="U75" i="2"/>
  <c r="R75" i="2"/>
  <c r="N75" i="2"/>
  <c r="H75" i="2"/>
  <c r="U74" i="2"/>
  <c r="R74" i="2"/>
  <c r="N74" i="2"/>
  <c r="H74" i="2"/>
  <c r="U73" i="2"/>
  <c r="R73" i="2"/>
  <c r="N73" i="2"/>
  <c r="H73" i="2"/>
  <c r="U72" i="2"/>
  <c r="R72" i="2"/>
  <c r="N72" i="2"/>
  <c r="H72" i="2"/>
  <c r="U71" i="2"/>
  <c r="R71" i="2"/>
  <c r="N71" i="2"/>
  <c r="H71" i="2"/>
  <c r="U70" i="2"/>
  <c r="R70" i="2"/>
  <c r="N70" i="2"/>
  <c r="H70" i="2"/>
  <c r="U69" i="2"/>
  <c r="R69" i="2"/>
  <c r="N69" i="2"/>
  <c r="H69" i="2"/>
  <c r="U68" i="2"/>
  <c r="R68" i="2"/>
  <c r="N68" i="2"/>
  <c r="H68" i="2"/>
  <c r="U67" i="2"/>
  <c r="R67" i="2"/>
  <c r="N67" i="2"/>
  <c r="H67" i="2"/>
  <c r="U66" i="2"/>
  <c r="R66" i="2"/>
  <c r="N66" i="2"/>
  <c r="H66" i="2"/>
  <c r="U65" i="2"/>
  <c r="R65" i="2"/>
  <c r="N65" i="2"/>
  <c r="H65" i="2"/>
  <c r="U64" i="2"/>
  <c r="R64" i="2"/>
  <c r="N64" i="2"/>
  <c r="H64" i="2"/>
  <c r="U63" i="2"/>
  <c r="R63" i="2"/>
  <c r="N63" i="2"/>
  <c r="H63" i="2"/>
  <c r="U62" i="2"/>
  <c r="R62" i="2"/>
  <c r="N62" i="2"/>
  <c r="H62" i="2"/>
  <c r="U61" i="2"/>
  <c r="R61" i="2"/>
  <c r="N61" i="2"/>
  <c r="H61" i="2"/>
  <c r="U60" i="2"/>
  <c r="R60" i="2"/>
  <c r="N60" i="2"/>
  <c r="H60" i="2"/>
  <c r="U59" i="2"/>
  <c r="R59" i="2"/>
  <c r="N59" i="2"/>
  <c r="H59" i="2"/>
  <c r="U58" i="2"/>
  <c r="R58" i="2"/>
  <c r="N58" i="2"/>
  <c r="H58" i="2"/>
  <c r="U57" i="2"/>
  <c r="R57" i="2"/>
  <c r="N57" i="2"/>
  <c r="H57" i="2"/>
  <c r="U56" i="2"/>
  <c r="R56" i="2"/>
  <c r="N56" i="2"/>
  <c r="H56" i="2"/>
  <c r="U55" i="2"/>
  <c r="R55" i="2"/>
  <c r="N55" i="2"/>
  <c r="H55" i="2"/>
  <c r="U54" i="2"/>
  <c r="R54" i="2"/>
  <c r="N54" i="2"/>
  <c r="H54" i="2"/>
  <c r="U53" i="2"/>
  <c r="R53" i="2"/>
  <c r="N53" i="2"/>
  <c r="H53" i="2"/>
  <c r="U52" i="2"/>
  <c r="R52" i="2"/>
  <c r="N52" i="2"/>
  <c r="H52" i="2"/>
  <c r="U51" i="2"/>
  <c r="R51" i="2"/>
  <c r="N51" i="2"/>
  <c r="H51" i="2"/>
  <c r="U50" i="2"/>
  <c r="R50" i="2"/>
  <c r="N50" i="2"/>
  <c r="H50" i="2"/>
  <c r="U49" i="2"/>
  <c r="R49" i="2"/>
  <c r="N49" i="2"/>
  <c r="H49" i="2"/>
  <c r="U48" i="2"/>
  <c r="R48" i="2"/>
  <c r="N48" i="2"/>
  <c r="H48" i="2"/>
  <c r="U47" i="2"/>
  <c r="R47" i="2"/>
  <c r="N47" i="2"/>
  <c r="H47" i="2"/>
  <c r="U46" i="2"/>
  <c r="R46" i="2"/>
  <c r="N46" i="2"/>
  <c r="H46" i="2"/>
  <c r="U45" i="2"/>
  <c r="R45" i="2"/>
  <c r="N45" i="2"/>
  <c r="H45" i="2"/>
  <c r="U44" i="2"/>
  <c r="R44" i="2"/>
  <c r="N44" i="2"/>
  <c r="H44" i="2"/>
  <c r="U43" i="2"/>
  <c r="R43" i="2"/>
  <c r="N43" i="2"/>
  <c r="H43" i="2"/>
  <c r="U42" i="2"/>
  <c r="R42" i="2"/>
  <c r="N42" i="2"/>
  <c r="H42" i="2"/>
  <c r="U41" i="2"/>
  <c r="R41" i="2"/>
  <c r="N41" i="2"/>
  <c r="H41" i="2"/>
  <c r="U40" i="2"/>
  <c r="R40" i="2"/>
  <c r="N40" i="2"/>
  <c r="H40" i="2"/>
  <c r="U39" i="2"/>
  <c r="R39" i="2"/>
  <c r="N39" i="2"/>
  <c r="H39" i="2"/>
  <c r="U38" i="2"/>
  <c r="R38" i="2"/>
  <c r="N38" i="2"/>
  <c r="H38" i="2"/>
  <c r="U37" i="2"/>
  <c r="R37" i="2"/>
  <c r="N37" i="2"/>
  <c r="H37" i="2"/>
  <c r="U36" i="2"/>
  <c r="R36" i="2"/>
  <c r="N36" i="2"/>
  <c r="H36" i="2"/>
  <c r="U35" i="2"/>
  <c r="R35" i="2"/>
  <c r="N35" i="2"/>
  <c r="H35" i="2"/>
  <c r="U34" i="2"/>
  <c r="R34" i="2"/>
  <c r="N34" i="2"/>
  <c r="H34" i="2"/>
  <c r="U33" i="2"/>
  <c r="R33" i="2"/>
  <c r="N33" i="2"/>
  <c r="H33" i="2"/>
  <c r="U32" i="2"/>
  <c r="R32" i="2"/>
  <c r="N32" i="2"/>
  <c r="H32" i="2"/>
  <c r="U31" i="2"/>
  <c r="R31" i="2"/>
  <c r="N31" i="2"/>
  <c r="H31" i="2"/>
  <c r="U30" i="2"/>
  <c r="R30" i="2"/>
  <c r="N30" i="2"/>
  <c r="H30" i="2"/>
  <c r="U29" i="2"/>
  <c r="R29" i="2"/>
  <c r="N29" i="2"/>
  <c r="H29" i="2"/>
  <c r="U28" i="2"/>
  <c r="R28" i="2"/>
  <c r="N28" i="2"/>
  <c r="H28" i="2"/>
  <c r="U27" i="2"/>
  <c r="R27" i="2"/>
  <c r="N27" i="2"/>
  <c r="H27" i="2"/>
  <c r="U26" i="2"/>
  <c r="R26" i="2"/>
  <c r="N26" i="2"/>
  <c r="H26" i="2"/>
  <c r="U25" i="2"/>
  <c r="R25" i="2"/>
  <c r="N25" i="2"/>
  <c r="H25" i="2"/>
  <c r="U24" i="2"/>
  <c r="R24" i="2"/>
  <c r="N24" i="2"/>
  <c r="H24" i="2"/>
  <c r="U23" i="2"/>
  <c r="R23" i="2"/>
  <c r="N23" i="2"/>
  <c r="H23" i="2"/>
  <c r="U22" i="2"/>
  <c r="R22" i="2"/>
  <c r="N22" i="2"/>
  <c r="H22" i="2"/>
  <c r="U21" i="2"/>
  <c r="R21" i="2"/>
  <c r="N21" i="2"/>
  <c r="H21" i="2"/>
  <c r="U20" i="2"/>
  <c r="R20" i="2"/>
  <c r="N20" i="2"/>
  <c r="H20" i="2"/>
  <c r="U19" i="2"/>
  <c r="R19" i="2"/>
  <c r="N19" i="2"/>
  <c r="H19" i="2"/>
  <c r="U18" i="2"/>
  <c r="R18" i="2"/>
  <c r="N18" i="2"/>
  <c r="H18" i="2"/>
  <c r="T17" i="2"/>
  <c r="S17" i="2"/>
  <c r="Q17" i="2"/>
  <c r="P17" i="2"/>
  <c r="M17" i="2"/>
  <c r="L17" i="2"/>
  <c r="K17" i="2"/>
  <c r="J17" i="2"/>
  <c r="G17" i="2"/>
  <c r="F17" i="2"/>
  <c r="E17" i="2"/>
  <c r="D17" i="2"/>
  <c r="O256" i="2" l="1"/>
  <c r="O268" i="2"/>
  <c r="O28" i="2"/>
  <c r="O40" i="2"/>
  <c r="O42" i="2"/>
  <c r="O251" i="2"/>
  <c r="O83" i="2"/>
  <c r="O110" i="2"/>
  <c r="O114" i="2"/>
  <c r="O116" i="2"/>
  <c r="O122" i="2"/>
  <c r="O126" i="2"/>
  <c r="O130" i="2"/>
  <c r="O132" i="2"/>
  <c r="O134" i="2"/>
  <c r="O138" i="2"/>
  <c r="O146" i="2"/>
  <c r="O148" i="2"/>
  <c r="O156" i="2"/>
  <c r="O162" i="2"/>
  <c r="O164" i="2"/>
  <c r="O172" i="2"/>
  <c r="O174" i="2"/>
  <c r="O178" i="2"/>
  <c r="O180" i="2"/>
  <c r="O212" i="2"/>
  <c r="O218" i="2"/>
  <c r="O244" i="2"/>
  <c r="O246" i="2"/>
  <c r="O250" i="2"/>
  <c r="O19" i="2"/>
  <c r="O27" i="2"/>
  <c r="O29" i="2"/>
  <c r="O33" i="2"/>
  <c r="O43" i="2"/>
  <c r="O59" i="2"/>
  <c r="O67" i="2"/>
  <c r="O75" i="2"/>
  <c r="O77" i="2"/>
  <c r="O81" i="2"/>
  <c r="O87" i="2"/>
  <c r="O91" i="2"/>
  <c r="O99" i="2"/>
  <c r="O183" i="2"/>
  <c r="O191" i="2"/>
  <c r="O199" i="2"/>
  <c r="O271" i="2"/>
  <c r="O18" i="2"/>
  <c r="O88" i="2"/>
  <c r="O90" i="2"/>
  <c r="O100" i="2"/>
  <c r="O184" i="2"/>
  <c r="O188" i="2"/>
  <c r="O202" i="2"/>
  <c r="O220" i="2"/>
  <c r="O104" i="2"/>
  <c r="O106" i="2"/>
  <c r="O215" i="2"/>
  <c r="O160" i="2"/>
  <c r="O51" i="2"/>
  <c r="O93" i="2"/>
  <c r="O97" i="2"/>
  <c r="O239" i="2"/>
  <c r="O243" i="2"/>
  <c r="O275" i="2"/>
  <c r="O277" i="2"/>
  <c r="O24" i="2"/>
  <c r="O26" i="2"/>
  <c r="O34" i="2"/>
  <c r="O36" i="2"/>
  <c r="O107" i="2"/>
  <c r="O147" i="2"/>
  <c r="O155" i="2"/>
  <c r="O210" i="2"/>
  <c r="O23" i="2"/>
  <c r="O52" i="2"/>
  <c r="O58" i="2"/>
  <c r="O60" i="2"/>
  <c r="O62" i="2"/>
  <c r="O66" i="2"/>
  <c r="O68" i="2"/>
  <c r="O70" i="2"/>
  <c r="O74" i="2"/>
  <c r="O76" i="2"/>
  <c r="O78" i="2"/>
  <c r="O82" i="2"/>
  <c r="O92" i="2"/>
  <c r="O98" i="2"/>
  <c r="O163" i="2"/>
  <c r="O224" i="2"/>
  <c r="O236" i="2"/>
  <c r="O63" i="2"/>
  <c r="O115" i="2"/>
  <c r="O152" i="2"/>
  <c r="O154" i="2"/>
  <c r="O96" i="2"/>
  <c r="O119" i="2"/>
  <c r="O127" i="2"/>
  <c r="O135" i="2"/>
  <c r="O139" i="2"/>
  <c r="O141" i="2"/>
  <c r="O145" i="2"/>
  <c r="O179" i="2"/>
  <c r="O187" i="2"/>
  <c r="O195" i="2"/>
  <c r="O216" i="2"/>
  <c r="O253" i="2"/>
  <c r="O257" i="2"/>
  <c r="O259" i="2"/>
  <c r="O261" i="2"/>
  <c r="O265" i="2"/>
  <c r="O267" i="2"/>
  <c r="W17" i="2"/>
  <c r="O44" i="2"/>
  <c r="O46" i="2"/>
  <c r="O50" i="2"/>
  <c r="O203" i="2"/>
  <c r="O205" i="2"/>
  <c r="O209" i="2"/>
  <c r="O228" i="2"/>
  <c r="O230" i="2"/>
  <c r="O234" i="2"/>
  <c r="O238" i="2"/>
  <c r="O242" i="2"/>
  <c r="O151" i="2"/>
  <c r="O168" i="2"/>
  <c r="O170" i="2"/>
  <c r="O32" i="2"/>
  <c r="O55" i="2"/>
  <c r="O71" i="2"/>
  <c r="O108" i="2"/>
  <c r="O20" i="2"/>
  <c r="O35" i="2"/>
  <c r="O37" i="2"/>
  <c r="O41" i="2"/>
  <c r="O120" i="2"/>
  <c r="O124" i="2"/>
  <c r="O140" i="2"/>
  <c r="O142" i="2"/>
  <c r="O157" i="2"/>
  <c r="O161" i="2"/>
  <c r="O186" i="2"/>
  <c r="O190" i="2"/>
  <c r="O194" i="2"/>
  <c r="O196" i="2"/>
  <c r="O198" i="2"/>
  <c r="O260" i="2"/>
  <c r="O262" i="2"/>
  <c r="O266" i="2"/>
  <c r="O270" i="2"/>
  <c r="O274" i="2"/>
  <c r="O56" i="2"/>
  <c r="O45" i="2"/>
  <c r="O49" i="2"/>
  <c r="O84" i="2"/>
  <c r="O101" i="2"/>
  <c r="O105" i="2"/>
  <c r="O204" i="2"/>
  <c r="O206" i="2"/>
  <c r="O221" i="2"/>
  <c r="O225" i="2"/>
  <c r="O227" i="2"/>
  <c r="O229" i="2"/>
  <c r="O233" i="2"/>
  <c r="O235" i="2"/>
  <c r="O276" i="2"/>
  <c r="U17" i="2"/>
  <c r="O48" i="2"/>
  <c r="O79" i="2"/>
  <c r="O112" i="2"/>
  <c r="O143" i="2"/>
  <c r="O176" i="2"/>
  <c r="O207" i="2"/>
  <c r="O231" i="2"/>
  <c r="O248" i="2"/>
  <c r="O263" i="2"/>
  <c r="O30" i="2"/>
  <c r="O39" i="2"/>
  <c r="O61" i="2"/>
  <c r="O65" i="2"/>
  <c r="O72" i="2"/>
  <c r="O94" i="2"/>
  <c r="O103" i="2"/>
  <c r="O125" i="2"/>
  <c r="O129" i="2"/>
  <c r="O136" i="2"/>
  <c r="O158" i="2"/>
  <c r="O167" i="2"/>
  <c r="O189" i="2"/>
  <c r="O193" i="2"/>
  <c r="O200" i="2"/>
  <c r="O222" i="2"/>
  <c r="O226" i="2"/>
  <c r="O237" i="2"/>
  <c r="O241" i="2"/>
  <c r="O254" i="2"/>
  <c r="O258" i="2"/>
  <c r="O269" i="2"/>
  <c r="O273" i="2"/>
  <c r="O21" i="2"/>
  <c r="O25" i="2"/>
  <c r="O54" i="2"/>
  <c r="O85" i="2"/>
  <c r="O89" i="2"/>
  <c r="O118" i="2"/>
  <c r="O149" i="2"/>
  <c r="O153" i="2"/>
  <c r="O182" i="2"/>
  <c r="O213" i="2"/>
  <c r="O217" i="2"/>
  <c r="R17" i="2"/>
  <c r="O38" i="2"/>
  <c r="O47" i="2"/>
  <c r="O69" i="2"/>
  <c r="O73" i="2"/>
  <c r="O80" i="2"/>
  <c r="O102" i="2"/>
  <c r="O111" i="2"/>
  <c r="O133" i="2"/>
  <c r="O137" i="2"/>
  <c r="O144" i="2"/>
  <c r="O166" i="2"/>
  <c r="O175" i="2"/>
  <c r="O197" i="2"/>
  <c r="O201" i="2"/>
  <c r="O208" i="2"/>
  <c r="O232" i="2"/>
  <c r="O247" i="2"/>
  <c r="O264" i="2"/>
  <c r="H17" i="2"/>
  <c r="O31" i="2"/>
  <c r="O53" i="2"/>
  <c r="O57" i="2"/>
  <c r="O64" i="2"/>
  <c r="O86" i="2"/>
  <c r="O95" i="2"/>
  <c r="O117" i="2"/>
  <c r="O121" i="2"/>
  <c r="O128" i="2"/>
  <c r="O150" i="2"/>
  <c r="O159" i="2"/>
  <c r="O181" i="2"/>
  <c r="O185" i="2"/>
  <c r="O192" i="2"/>
  <c r="O214" i="2"/>
  <c r="O223" i="2"/>
  <c r="O240" i="2"/>
  <c r="O255" i="2"/>
  <c r="O272" i="2"/>
  <c r="O22" i="2"/>
  <c r="N17" i="2"/>
  <c r="O17" i="2" l="1"/>
  <c r="O85" i="1"/>
  <c r="J85" i="1"/>
  <c r="K85" i="1" s="1"/>
  <c r="O84" i="1"/>
  <c r="J84" i="1"/>
  <c r="K84" i="1" s="1"/>
  <c r="I83" i="1"/>
  <c r="H83" i="1"/>
  <c r="G83" i="1"/>
  <c r="F83" i="1"/>
  <c r="O82" i="1"/>
  <c r="J82" i="1"/>
  <c r="K82" i="1" s="1"/>
  <c r="I81" i="1"/>
  <c r="H81" i="1"/>
  <c r="G81" i="1"/>
  <c r="F81" i="1"/>
  <c r="O78" i="1"/>
  <c r="J78" i="1"/>
  <c r="O77" i="1"/>
  <c r="J77" i="1"/>
  <c r="K77" i="1" s="1"/>
  <c r="O76" i="1"/>
  <c r="J76" i="1"/>
  <c r="K76" i="1" s="1"/>
  <c r="O75" i="1"/>
  <c r="J75" i="1"/>
  <c r="K75" i="1" s="1"/>
  <c r="I74" i="1"/>
  <c r="H74" i="1"/>
  <c r="G74" i="1"/>
  <c r="F74" i="1"/>
  <c r="O73" i="1"/>
  <c r="J73" i="1"/>
  <c r="K73" i="1" s="1"/>
  <c r="O72" i="1"/>
  <c r="J72" i="1"/>
  <c r="K72" i="1" s="1"/>
  <c r="O71" i="1"/>
  <c r="J71" i="1"/>
  <c r="K71" i="1" s="1"/>
  <c r="O70" i="1"/>
  <c r="J70" i="1"/>
  <c r="I69" i="1"/>
  <c r="H69" i="1"/>
  <c r="G69" i="1"/>
  <c r="F69" i="1"/>
  <c r="O68" i="1"/>
  <c r="J68" i="1"/>
  <c r="K68" i="1" s="1"/>
  <c r="I67" i="1"/>
  <c r="H67" i="1"/>
  <c r="G67" i="1"/>
  <c r="F67" i="1"/>
  <c r="O66" i="1"/>
  <c r="J66" i="1"/>
  <c r="K66" i="1" s="1"/>
  <c r="O65" i="1"/>
  <c r="J65" i="1"/>
  <c r="O64" i="1"/>
  <c r="J64" i="1"/>
  <c r="K64" i="1" s="1"/>
  <c r="O63" i="1"/>
  <c r="J63" i="1"/>
  <c r="K63" i="1" s="1"/>
  <c r="O62" i="1"/>
  <c r="J62" i="1"/>
  <c r="K62" i="1" s="1"/>
  <c r="I61" i="1"/>
  <c r="H61" i="1"/>
  <c r="G61" i="1"/>
  <c r="F61" i="1"/>
  <c r="O60" i="1"/>
  <c r="J60" i="1"/>
  <c r="K60" i="1" s="1"/>
  <c r="O59" i="1"/>
  <c r="J59" i="1"/>
  <c r="K59" i="1" s="1"/>
  <c r="O58" i="1"/>
  <c r="J58" i="1"/>
  <c r="K58" i="1" s="1"/>
  <c r="O57" i="1"/>
  <c r="J57" i="1"/>
  <c r="K57" i="1" s="1"/>
  <c r="O56" i="1"/>
  <c r="K56" i="1"/>
  <c r="J56" i="1"/>
  <c r="O55" i="1"/>
  <c r="J55" i="1"/>
  <c r="K55" i="1" s="1"/>
  <c r="O54" i="1"/>
  <c r="J54" i="1"/>
  <c r="K54" i="1" s="1"/>
  <c r="O53" i="1"/>
  <c r="J53" i="1"/>
  <c r="K53" i="1" s="1"/>
  <c r="I52" i="1"/>
  <c r="H52" i="1"/>
  <c r="G52" i="1"/>
  <c r="F52" i="1"/>
  <c r="O51" i="1"/>
  <c r="J51" i="1"/>
  <c r="K51" i="1" s="1"/>
  <c r="O50" i="1"/>
  <c r="J50" i="1"/>
  <c r="K50" i="1" s="1"/>
  <c r="I49" i="1"/>
  <c r="H49" i="1"/>
  <c r="G49" i="1"/>
  <c r="F49" i="1"/>
  <c r="O48" i="1"/>
  <c r="J48" i="1"/>
  <c r="K48" i="1" s="1"/>
  <c r="O47" i="1"/>
  <c r="J47" i="1"/>
  <c r="K47" i="1" s="1"/>
  <c r="O46" i="1"/>
  <c r="J46" i="1"/>
  <c r="O45" i="1"/>
  <c r="J45" i="1"/>
  <c r="K45" i="1" s="1"/>
  <c r="O44" i="1"/>
  <c r="J44" i="1"/>
  <c r="K44" i="1" s="1"/>
  <c r="O43" i="1"/>
  <c r="J43" i="1"/>
  <c r="K43" i="1" s="1"/>
  <c r="I42" i="1"/>
  <c r="H42" i="1"/>
  <c r="G42" i="1"/>
  <c r="F42" i="1"/>
  <c r="O41" i="1"/>
  <c r="J41" i="1"/>
  <c r="K41" i="1" s="1"/>
  <c r="O40" i="1"/>
  <c r="J40" i="1"/>
  <c r="K40" i="1" s="1"/>
  <c r="O39" i="1"/>
  <c r="J39" i="1"/>
  <c r="K39" i="1" s="1"/>
  <c r="O38" i="1"/>
  <c r="J38" i="1"/>
  <c r="K38" i="1" s="1"/>
  <c r="O37" i="1"/>
  <c r="J37" i="1"/>
  <c r="K37" i="1" s="1"/>
  <c r="O36" i="1"/>
  <c r="J36" i="1"/>
  <c r="K36" i="1" s="1"/>
  <c r="O35" i="1"/>
  <c r="J35" i="1"/>
  <c r="K35" i="1" s="1"/>
  <c r="I34" i="1"/>
  <c r="H34" i="1"/>
  <c r="G34" i="1"/>
  <c r="F34" i="1"/>
  <c r="O33" i="1"/>
  <c r="J33" i="1"/>
  <c r="K33" i="1" s="1"/>
  <c r="O32" i="1"/>
  <c r="J32" i="1"/>
  <c r="K32" i="1" s="1"/>
  <c r="O31" i="1"/>
  <c r="J31" i="1"/>
  <c r="K31" i="1" s="1"/>
  <c r="O30" i="1"/>
  <c r="K30" i="1"/>
  <c r="J30" i="1"/>
  <c r="I29" i="1"/>
  <c r="H29" i="1"/>
  <c r="G29" i="1"/>
  <c r="F29" i="1"/>
  <c r="O28" i="1"/>
  <c r="J28" i="1"/>
  <c r="K28" i="1" s="1"/>
  <c r="O27" i="1"/>
  <c r="J27" i="1"/>
  <c r="K27" i="1" s="1"/>
  <c r="O26" i="1"/>
  <c r="J26" i="1"/>
  <c r="K26" i="1" s="1"/>
  <c r="I25" i="1"/>
  <c r="H25" i="1"/>
  <c r="G25" i="1"/>
  <c r="F25" i="1"/>
  <c r="O24" i="1"/>
  <c r="J24" i="1"/>
  <c r="K24" i="1" s="1"/>
  <c r="I23" i="1"/>
  <c r="H23" i="1"/>
  <c r="G23" i="1"/>
  <c r="F23" i="1"/>
  <c r="O22" i="1"/>
  <c r="J22" i="1"/>
  <c r="K22" i="1" s="1"/>
  <c r="O21" i="1"/>
  <c r="J21" i="1"/>
  <c r="K21" i="1" s="1"/>
  <c r="I20" i="1"/>
  <c r="H20" i="1"/>
  <c r="G20" i="1"/>
  <c r="F20" i="1"/>
  <c r="O19" i="1"/>
  <c r="J19" i="1"/>
  <c r="K19" i="1" s="1"/>
  <c r="O18" i="1"/>
  <c r="J18" i="1"/>
  <c r="K18" i="1" s="1"/>
  <c r="I17" i="1"/>
  <c r="H17" i="1"/>
  <c r="G17" i="1"/>
  <c r="F17" i="1"/>
  <c r="J61" i="1" l="1"/>
  <c r="K61" i="1" s="1"/>
  <c r="F79" i="1"/>
  <c r="J69" i="1"/>
  <c r="F16" i="1"/>
  <c r="F14" i="1" s="1"/>
  <c r="G79" i="1"/>
  <c r="I79" i="1"/>
  <c r="J17" i="1"/>
  <c r="K17" i="1" s="1"/>
  <c r="J81" i="1"/>
  <c r="K81" i="1" s="1"/>
  <c r="J83" i="1"/>
  <c r="K83" i="1" s="1"/>
  <c r="I16" i="1"/>
  <c r="J29" i="1"/>
  <c r="K29" i="1" s="1"/>
  <c r="J74" i="1"/>
  <c r="K74" i="1" s="1"/>
  <c r="H16" i="1"/>
  <c r="I15" i="1"/>
  <c r="J42" i="1"/>
  <c r="K42" i="1" s="1"/>
  <c r="K65" i="1"/>
  <c r="K70" i="1"/>
  <c r="K78" i="1"/>
  <c r="K69" i="1"/>
  <c r="H15" i="1"/>
  <c r="J23" i="1"/>
  <c r="K23" i="1" s="1"/>
  <c r="J49" i="1"/>
  <c r="K49" i="1" s="1"/>
  <c r="G16" i="1"/>
  <c r="H79" i="1"/>
  <c r="H14" i="1" s="1"/>
  <c r="F15" i="1"/>
  <c r="G15" i="1"/>
  <c r="J25" i="1"/>
  <c r="K25" i="1" s="1"/>
  <c r="K46" i="1"/>
  <c r="J52" i="1"/>
  <c r="K52" i="1" s="1"/>
  <c r="J34" i="1"/>
  <c r="K34" i="1" s="1"/>
  <c r="J20" i="1"/>
  <c r="K20" i="1" s="1"/>
  <c r="J67" i="1"/>
  <c r="K67" i="1" s="1"/>
  <c r="I14" i="1" l="1"/>
  <c r="J79" i="1"/>
  <c r="K79" i="1" s="1"/>
  <c r="G14" i="1"/>
  <c r="J15" i="1"/>
  <c r="K15" i="1" s="1"/>
  <c r="J16" i="1"/>
  <c r="J14" i="1" l="1"/>
  <c r="K14" i="1" s="1"/>
  <c r="K16" i="1"/>
</calcChain>
</file>

<file path=xl/sharedStrings.xml><?xml version="1.0" encoding="utf-8"?>
<sst xmlns="http://schemas.openxmlformats.org/spreadsheetml/2006/main" count="2485" uniqueCount="955">
  <si>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</si>
  <si>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</si>
  <si>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</si>
  <si>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</si>
  <si>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</si>
  <si>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</si>
  <si>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Acumulado 2021</t>
  </si>
  <si>
    <t>Avance Físico</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</si>
  <si>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</si>
  <si>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</si>
  <si>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</si>
  <si>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</si>
  <si>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</si>
  <si>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</si>
  <si>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</si>
  <si>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</si>
  <si>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</si>
  <si>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</si>
  <si>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</si>
  <si>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</si>
  <si>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</si>
  <si>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</si>
  <si>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</si>
  <si>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</si>
  <si>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</si>
  <si>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</si>
  <si>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</si>
  <si>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Varias (Cierre y otras)</t>
  </si>
  <si>
    <t>SE 1116 Transformación del Noreste</t>
  </si>
  <si>
    <t>Aprobado en 2007</t>
  </si>
  <si>
    <t>SE 1212 SUR - PENINSULAR</t>
  </si>
  <si>
    <t>SE 1210 NORTE - NOROESTE</t>
  </si>
  <si>
    <t>Aprobado en 2008</t>
  </si>
  <si>
    <t>Aprobado en 2009</t>
  </si>
  <si>
    <t>SLT 1405 Subest y Líneas de Transmisión de las Áreas Sureste</t>
  </si>
  <si>
    <t>CCI  Santa Rosalía II</t>
  </si>
  <si>
    <t>Por Licitar sin cambio de alcance</t>
  </si>
  <si>
    <t xml:space="preserve"> RM  CT Altamira Unidades 1 y 2</t>
  </si>
  <si>
    <t>Construcción</t>
  </si>
  <si>
    <t>Aprobado en 2011</t>
  </si>
  <si>
    <t>CC Centro</t>
  </si>
  <si>
    <t>SLT 1603 Subestación Lago</t>
  </si>
  <si>
    <t>CCI Guerrero Negro IV</t>
  </si>
  <si>
    <t>Aprobado en 2012</t>
  </si>
  <si>
    <t>RM CT José López Portillo</t>
  </si>
  <si>
    <t>LT Red de Transmisión Asociada al CC Noreste</t>
  </si>
  <si>
    <t>CH Chicoasén II</t>
  </si>
  <si>
    <t>LT Red de transmisión asociada a la CH Chicoasén II</t>
  </si>
  <si>
    <t>Aprobado en 2013</t>
  </si>
  <si>
    <t>CC Empalme I</t>
  </si>
  <si>
    <t xml:space="preserve">LT Red de Transmisión Asociada al CC Empalme I </t>
  </si>
  <si>
    <t>CC Valle de México II</t>
  </si>
  <si>
    <t>RM CCC TULA PAQUETES 1 Y 2</t>
  </si>
  <si>
    <t>Aprobado en 2014</t>
  </si>
  <si>
    <t>CC Empalme II</t>
  </si>
  <si>
    <t>Aprobado en 2015</t>
  </si>
  <si>
    <t>CC San Luis Potosí</t>
  </si>
  <si>
    <t>CC Lerdo (Norte IV)</t>
  </si>
  <si>
    <t>CG Cerritos Colorados Fase I</t>
  </si>
  <si>
    <t>CH Las Cruces</t>
  </si>
  <si>
    <t>LT Red de transmisión asociada a la CH Las Cruces</t>
  </si>
  <si>
    <t>LT Red de Transmisión Asociada a la CI Santa Rosalía II</t>
  </si>
  <si>
    <t>SLT 2002 Subestaciones y Líneas de las Áreas Norte - Occidental</t>
  </si>
  <si>
    <t>Aprobado en 2016</t>
  </si>
  <si>
    <t>CC San Luis Río Colorado I</t>
  </si>
  <si>
    <t>CC Guadalajara I</t>
  </si>
  <si>
    <t>CC    Mérida</t>
  </si>
  <si>
    <t xml:space="preserve"> CC    Salamanca</t>
  </si>
  <si>
    <t>SLT SLT 2120 Subestaciones y Líneas de Distribución</t>
  </si>
  <si>
    <t>Aprobado en 2020</t>
  </si>
  <si>
    <t>CCI Baja California Sur VI</t>
  </si>
  <si>
    <t>Aprobado en 2021</t>
  </si>
  <si>
    <t>SLT   Transf y Transm Qro IslaCarmen NvoCasasGrands y Huasteca</t>
  </si>
  <si>
    <t>LT    Incremento de Capacidad de Transm en Las Delicias-Querétaro</t>
  </si>
  <si>
    <t>SLT    LT Corriente Alterna Submarina Playacar - Chankanaab II</t>
  </si>
  <si>
    <t>SLT    Suministro de energía Zona Veracruz (antes Olmeca Bco1)</t>
  </si>
  <si>
    <t>Aprobado en 2022</t>
  </si>
  <si>
    <t>SLT Aumento de capacidad de transm de zonas Cancún y RivieraMaya</t>
  </si>
  <si>
    <t>Autorizado</t>
  </si>
  <si>
    <t>SLT Aumento de capacidad de transm zonas Cancún y RivieraMaya II</t>
  </si>
  <si>
    <t>SLT Incremento en capacidad de transm Noreste Centro del País</t>
  </si>
  <si>
    <t>SLT Solución congestión de enlaces transm GCR Noro  Occid Norte</t>
  </si>
  <si>
    <t>Inversión Condicionada</t>
  </si>
  <si>
    <t>Aprobados en 2011</t>
  </si>
  <si>
    <t>Terminado Totalmente</t>
  </si>
  <si>
    <t>Aprobados en 2013</t>
  </si>
  <si>
    <t>LT LT en Corriente Directa Ixtepec Potencia-Yautepec Potencia</t>
  </si>
  <si>
    <t>1_/ Se consideran los proyectos que tienen previstos recursos en el PEF 2021, así como aquéllos proyectos que no tienen Monto Estimado en el PEF 2021, pero continúan en etapa de Varias Cierre y Otras por lo que se incluye su seguimiento.</t>
  </si>
  <si>
    <t>4_/ El total no coincide con el monto del Cuadro 7 "Flujo de inversión estimada anual por proyecto" porque los proyectos no. 261, 327 y 348  no se incluyen por haberse terminado totalmente en 2021.</t>
  </si>
  <si>
    <t>Fuente: Comisión Federal de Electricidad.</t>
  </si>
  <si>
    <t>FLUJO NETO DE PROYECTOS DE INFRAESTRUCTURA PRODUCTIVA DE LARGO PLAZO DE INVERSIÓN DIRECTA EN OPERACIÓN   1_/</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</si>
  <si>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</si>
  <si>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</si>
  <si>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</si>
  <si>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</si>
  <si>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</si>
  <si>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</si>
  <si>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</si>
  <si>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</si>
  <si>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</si>
  <si>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</si>
  <si>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</si>
  <si>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</si>
  <si>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</si>
  <si>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</si>
  <si>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</si>
  <si>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</si>
  <si>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</si>
  <si>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</si>
  <si>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</si>
  <si>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</si>
  <si>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</si>
  <si>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</si>
  <si>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</si>
  <si>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</si>
  <si>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</si>
  <si>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</si>
  <si>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</si>
  <si>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( 8 )</t>
  </si>
  <si>
    <t>( 9 )</t>
  </si>
  <si>
    <t>(10=6-7-8-9)</t>
  </si>
  <si>
    <t>[11=(10-5)/5]</t>
  </si>
  <si>
    <t>A</t>
  </si>
  <si>
    <t>B</t>
  </si>
  <si>
    <t>A+B=2</t>
  </si>
  <si>
    <t>C</t>
  </si>
  <si>
    <t>D</t>
  </si>
  <si>
    <t>C+D=7</t>
  </si>
  <si>
    <t>NEG</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</si>
  <si>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</si>
  <si>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</si>
  <si>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</si>
  <si>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</si>
  <si>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</si>
  <si>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</si>
  <si>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</si>
  <si>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</si>
  <si>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</si>
  <si>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</si>
  <si>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</si>
  <si>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</si>
  <si>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</si>
  <si>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</si>
  <si>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</si>
  <si>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</si>
  <si>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</si>
  <si>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</si>
  <si>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</si>
  <si>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</si>
  <si>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</si>
  <si>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</si>
  <si>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</si>
  <si>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</si>
  <si>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</si>
  <si>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</si>
  <si>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</si>
  <si>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</si>
  <si>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</si>
  <si>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</si>
  <si>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</si>
  <si>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</si>
  <si>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</si>
  <si>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</si>
  <si>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</si>
  <si>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</si>
  <si>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</si>
  <si>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</si>
  <si>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</si>
  <si>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</si>
  <si>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</si>
  <si>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</si>
  <si>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</si>
  <si>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</si>
  <si>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</si>
  <si>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</si>
  <si>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</si>
  <si>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</si>
  <si>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</si>
  <si>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</si>
  <si>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</si>
  <si>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</si>
  <si>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</si>
  <si>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</si>
  <si>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</si>
  <si>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</si>
  <si>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</si>
  <si>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</si>
  <si>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</si>
  <si>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</si>
  <si>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</si>
  <si>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</si>
  <si>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</si>
  <si>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</si>
  <si>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</si>
  <si>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</si>
  <si>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</si>
  <si>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</si>
  <si>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</si>
  <si>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</si>
  <si>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</si>
  <si>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</si>
  <si>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</si>
  <si>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</si>
  <si>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</si>
  <si>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</si>
  <si>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</si>
  <si>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</si>
  <si>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</si>
  <si>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</si>
  <si>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</si>
  <si>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</si>
  <si>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</si>
  <si>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</si>
  <si>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</si>
  <si>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</si>
  <si>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</si>
  <si>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</si>
  <si>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</si>
  <si>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</si>
  <si>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</si>
  <si>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</si>
  <si>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</si>
  <si>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</si>
  <si>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</si>
  <si>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</si>
  <si>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</si>
  <si>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</si>
  <si>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</si>
  <si>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</si>
  <si>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</si>
  <si>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</si>
  <si>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</si>
  <si>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</si>
  <si>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</si>
  <si>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</si>
  <si>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</si>
  <si>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</si>
  <si>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</si>
  <si>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</si>
  <si>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</si>
  <si>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</si>
  <si>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</si>
  <si>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</si>
  <si>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</si>
  <si>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</si>
  <si>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</si>
  <si>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</si>
  <si>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</si>
  <si>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</si>
  <si>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</si>
  <si>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</si>
  <si>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</si>
  <si>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</si>
  <si>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</si>
  <si>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</si>
  <si>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</si>
  <si>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</si>
  <si>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</si>
  <si>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</si>
  <si>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</si>
  <si>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</si>
  <si>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</si>
  <si>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</si>
  <si>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</si>
  <si>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</si>
  <si>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</si>
  <si>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</si>
  <si>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</si>
  <si>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</si>
  <si>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</si>
  <si>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</si>
  <si>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</si>
  <si>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</si>
  <si>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</si>
  <si>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</si>
  <si>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</si>
  <si>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</si>
  <si>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</si>
  <si>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</si>
  <si>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</si>
  <si>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</si>
  <si>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</si>
  <si>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</si>
  <si>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</si>
  <si>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</si>
  <si>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</si>
  <si>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</si>
  <si>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</si>
  <si>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</si>
  <si>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</si>
  <si>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</si>
  <si>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</si>
  <si>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</si>
  <si>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</si>
  <si>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</si>
  <si>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</si>
  <si>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</si>
  <si>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</si>
  <si>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</si>
  <si>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</si>
  <si>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</si>
  <si>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</si>
  <si>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</si>
  <si>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</si>
  <si>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</si>
  <si>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</si>
  <si>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</si>
  <si>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</si>
  <si>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</si>
  <si>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</si>
  <si>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</si>
  <si>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</si>
  <si>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</si>
  <si>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</si>
  <si>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</si>
  <si>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</si>
  <si>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</si>
  <si>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</si>
  <si>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</si>
  <si>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</si>
  <si>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</si>
  <si>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</si>
  <si>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</si>
  <si>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</si>
  <si>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</si>
  <si>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</si>
  <si>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</si>
  <si>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</si>
  <si>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</si>
  <si>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</si>
  <si>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</si>
  <si>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</si>
  <si>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</si>
  <si>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</si>
  <si>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</si>
  <si>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</si>
  <si>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</si>
  <si>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</si>
  <si>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</si>
  <si>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</si>
  <si>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</si>
  <si>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</si>
  <si>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</si>
  <si>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</si>
  <si>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</si>
  <si>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</si>
  <si>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</si>
  <si>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</si>
  <si>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</si>
  <si>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</si>
  <si>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</si>
  <si>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</si>
  <si>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</si>
  <si>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</si>
  <si>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</si>
  <si>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</si>
  <si>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</si>
  <si>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</si>
  <si>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</si>
  <si>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</si>
  <si>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</si>
  <si>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</si>
  <si>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</si>
  <si>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</si>
  <si>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</si>
  <si>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</si>
  <si>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</si>
  <si>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</si>
  <si>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</si>
  <si>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</si>
  <si>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</si>
  <si>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</si>
  <si>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</si>
  <si>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</si>
  <si>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</si>
  <si>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</si>
  <si>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</si>
  <si>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</si>
  <si>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</si>
  <si>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</si>
  <si>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</si>
  <si>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</si>
  <si>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</si>
  <si>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</si>
  <si>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</si>
  <si>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</si>
  <si>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</si>
  <si>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</si>
  <si>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</si>
  <si>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</si>
  <si>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</si>
  <si>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</si>
  <si>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</si>
  <si>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</si>
  <si>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</si>
  <si>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</si>
  <si>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</si>
  <si>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</si>
  <si>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</si>
  <si>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</si>
  <si>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</si>
  <si>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</si>
  <si>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</si>
  <si>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</si>
  <si>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</si>
  <si>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</si>
  <si>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</si>
  <si>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</si>
  <si>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Nota: Las sumas de los parciales pueden no coincidir con los totales debido al redondeo.</t>
  </si>
  <si>
    <t xml:space="preserve">NA: No aplica </t>
  </si>
  <si>
    <t>1_/ Considera los proyectos que entraron en operación comercial (con terminaciones parciales o totales).</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</si>
  <si>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</si>
  <si>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</si>
  <si>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</si>
  <si>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</si>
  <si>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</si>
  <si>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</si>
  <si>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</si>
  <si>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</si>
  <si>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</si>
  <si>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</si>
  <si>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</si>
  <si>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</si>
  <si>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</si>
  <si>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</si>
  <si>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</si>
  <si>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</si>
  <si>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</si>
  <si>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</si>
  <si>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Negativos</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</si>
  <si>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</si>
  <si>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</si>
  <si>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</si>
  <si>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</si>
  <si>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</si>
  <si>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</si>
  <si>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</si>
  <si>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</si>
  <si>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</si>
  <si>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</si>
  <si>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</si>
  <si>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</si>
  <si>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</si>
  <si>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</si>
  <si>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</si>
  <si>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</si>
  <si>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</si>
  <si>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</si>
  <si>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</si>
  <si>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</si>
  <si>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</si>
  <si>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</si>
  <si>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</si>
  <si>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</si>
  <si>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</si>
  <si>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</si>
  <si>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</si>
  <si>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</si>
  <si>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</si>
  <si>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</si>
  <si>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</si>
  <si>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</si>
  <si>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</si>
  <si>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</si>
  <si>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Fuente: Comisión Federal de Electricidad</t>
  </si>
  <si>
    <t>En términos de  los artículos 107, fracción I , de la Ley Federal de Presupuesto y Responsabilidad Hacendaria y 205 de su Reglamento</t>
  </si>
  <si>
    <t xml:space="preserve">Comisión Federal de Electricidad </t>
  </si>
  <si>
    <t>Junio</t>
  </si>
  <si>
    <t>Nombre del Proyecto</t>
  </si>
  <si>
    <t>Costo de cierre</t>
  </si>
  <si>
    <t>Amortización ejercida</t>
  </si>
  <si>
    <t>Pasivo Directo</t>
  </si>
  <si>
    <t>Pasivo</t>
  </si>
  <si>
    <t>Suma</t>
  </si>
  <si>
    <t xml:space="preserve">Real </t>
  </si>
  <si>
    <t>Legal</t>
  </si>
  <si>
    <t>Contingente</t>
  </si>
  <si>
    <t>Total</t>
  </si>
  <si>
    <t>(4=2+3)</t>
  </si>
  <si>
    <t>(7=5+6)</t>
  </si>
  <si>
    <t>(8=1-4-7)</t>
  </si>
  <si>
    <t>(9=7+8)</t>
  </si>
  <si>
    <t>Cierres totales</t>
  </si>
  <si>
    <t>CG Cerro Prieto IV     1_/</t>
  </si>
  <si>
    <t>CC Chihuahua     1_/</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</si>
  <si>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</si>
  <si>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</si>
  <si>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</si>
  <si>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</si>
  <si>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</si>
  <si>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</si>
  <si>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</si>
  <si>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</si>
  <si>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</si>
  <si>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</si>
  <si>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</si>
  <si>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</si>
  <si>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</si>
  <si>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</si>
  <si>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</si>
  <si>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</si>
  <si>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</si>
  <si>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</si>
  <si>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</si>
  <si>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</si>
  <si>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</si>
  <si>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CG Los Azufres II y Campo Geotérmico     1_/</t>
  </si>
  <si>
    <t>CH Manuel Moreno Torres (2a. Etapa)     1_/</t>
  </si>
  <si>
    <t>LT 406 Red Asociada a Tuxpan II, III y IV     1_/</t>
  </si>
  <si>
    <t>LT 407 Red Asociada a Altamira II, III y IV     1_/</t>
  </si>
  <si>
    <t>LT 408 Naco - Nogales - Área Noroeste     1_/</t>
  </si>
  <si>
    <t>LT 411 Sistema Nacional     1_/</t>
  </si>
  <si>
    <t>LT Manuel Moreno Torres Red Asociada (2a. Etapa)     1_/</t>
  </si>
  <si>
    <t>SE 401 Occidental - Central     1_/</t>
  </si>
  <si>
    <t>SE 402 Oriental-Peninsular     1_/</t>
  </si>
  <si>
    <t>SE 403 Noreste     1_/</t>
  </si>
  <si>
    <t>SE 404 Noroeste - Norte     1_/</t>
  </si>
  <si>
    <t>SE 405 Compensación Alta Tensión     1_/</t>
  </si>
  <si>
    <t>SE 410 Sistema Nacional     1_/</t>
  </si>
  <si>
    <t>CC El Sauz conversión de TG a CC     1_/</t>
  </si>
  <si>
    <t>LT 414 Norte-Occidental     1_/</t>
  </si>
  <si>
    <t>LT 502 Oriental - Norte     1_/</t>
  </si>
  <si>
    <t>LT 506 Saltillo-Cañada     1_/</t>
  </si>
  <si>
    <t>LT Red Asociada de la Central Tamazunchale     1_/</t>
  </si>
  <si>
    <t>LT Red Asociada de la Central Río Bravo III     1_/</t>
  </si>
  <si>
    <t>SE 412 Compensación Norte     1_/</t>
  </si>
  <si>
    <t>SE 413 Noroeste - Occidental     1_/</t>
  </si>
  <si>
    <t>SE 503 Oriental     1_/</t>
  </si>
  <si>
    <t>SE 504 Norte - Occidental   1_/</t>
  </si>
  <si>
    <t>CCI Baja California Sur I     1_/</t>
  </si>
  <si>
    <t>LT 609 Transmisión Noroeste - Occidental     1_/</t>
  </si>
  <si>
    <t>LT 610 Transmisión Noroeste - Norte     1_/</t>
  </si>
  <si>
    <t>LT 612 Subtransmisión Norte-Noroeste     1_/</t>
  </si>
  <si>
    <t>LT 613 SubTransmisión Occidental     1_/</t>
  </si>
  <si>
    <t>LT 614 Subtransmisión Oriental     1_/</t>
  </si>
  <si>
    <t>LT 615 Subtransmisión Peninsular     1_/</t>
  </si>
  <si>
    <t>LT Red Asociada de Transmisión de la CCI Baja California Sur I     1_/</t>
  </si>
  <si>
    <t>LT 1012 Red de Transmisión asociada a la CCC Baja California    1_/</t>
  </si>
  <si>
    <t>SE 607 Sistema Bajío - Oriental     1_/</t>
  </si>
  <si>
    <t>SE 611 Subtransmisión Baja California-Noroeste     1_/</t>
  </si>
  <si>
    <t>SUV Suministro de Vapor a las Centrales de Cerro Prieto     1_/</t>
  </si>
  <si>
    <t>CC Hermosillo Conversión de TG a CC     1_/</t>
  </si>
  <si>
    <t xml:space="preserve">CCC  Pacífico </t>
  </si>
  <si>
    <t xml:space="preserve">CH El Cajón     </t>
  </si>
  <si>
    <t>LT Líneas Centro     1_/</t>
  </si>
  <si>
    <t>LT Red de Transmisión Asociada a la CH el Cajón     1_/</t>
  </si>
  <si>
    <t>LT Red de Transmisión Asociada a Altamira V     1_/</t>
  </si>
  <si>
    <t>Red de Transmisión Asociada a La Laguna II    1_/</t>
  </si>
  <si>
    <t>LT Red de Transmisión Asociada a el Pacífico</t>
  </si>
  <si>
    <t>LT 707 Enlace Norte-Sur     1_/</t>
  </si>
  <si>
    <t>LT Riviera Maya     1_/</t>
  </si>
  <si>
    <t>PRR Presa Reguladora Amata     1_/</t>
  </si>
  <si>
    <t>RM Adolfo López  Mateos     1_/</t>
  </si>
  <si>
    <t>RM Altamira     1_/</t>
  </si>
  <si>
    <t>RM Botello     1_/</t>
  </si>
  <si>
    <t>RM Carbón II     1_/</t>
  </si>
  <si>
    <t>RM Carlos Rodríguez Rivero     1_/</t>
  </si>
  <si>
    <t>RM Dos Bocas     1_/</t>
  </si>
  <si>
    <t>RM Emilio Portes Gil     1_/</t>
  </si>
  <si>
    <t>RM Francisco Pérez Ríos     1_/</t>
  </si>
  <si>
    <t>RM Gomez Palacio     1_/</t>
  </si>
  <si>
    <t>RM Huinalá     1_/</t>
  </si>
  <si>
    <t>RM Ixtaczoquitlán     1_/</t>
  </si>
  <si>
    <t>RM José Aceves Pozos (Mazatlán II)     1_/</t>
  </si>
  <si>
    <t>RM Gral. Manuel Alvarez Moreno (Manzanillo)     1_/</t>
  </si>
  <si>
    <t>RM CT Puerto Libertad     1_/</t>
  </si>
  <si>
    <t>RM Punta Prieta     1_/</t>
  </si>
  <si>
    <t>RM Salamanca     1_/</t>
  </si>
  <si>
    <t>RM Tuxpango     1_/</t>
  </si>
  <si>
    <t>RM CT Valle de México     1_/</t>
  </si>
  <si>
    <t>SE Norte     1_/</t>
  </si>
  <si>
    <t>SE 705 Capacitores     1_/</t>
  </si>
  <si>
    <t>SE 708 Compensación Dinámicas Oriental -Norte     1_/</t>
  </si>
  <si>
    <t>SLT 701 Occidente-Centro     1_/</t>
  </si>
  <si>
    <t>SLT 702 Sureste-Peninsular     1_/</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</si>
  <si>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</si>
  <si>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</si>
  <si>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</si>
  <si>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</si>
  <si>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</si>
  <si>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</si>
  <si>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</si>
  <si>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</si>
  <si>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</si>
  <si>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RM CT Carbón II Unidades 2 y 4     1_/</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</si>
  <si>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</si>
  <si>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</si>
  <si>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</si>
  <si>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</si>
  <si>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</si>
  <si>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</si>
  <si>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</si>
  <si>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</si>
  <si>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</si>
  <si>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</si>
  <si>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</si>
  <si>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     1_/</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</si>
  <si>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</si>
  <si>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</si>
  <si>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</si>
  <si>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</si>
  <si>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</si>
  <si>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</si>
  <si>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</si>
  <si>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</si>
  <si>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</si>
  <si>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</si>
  <si>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</si>
  <si>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</si>
  <si>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</si>
  <si>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</si>
  <si>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</si>
  <si>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</si>
  <si>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</si>
  <si>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</si>
  <si>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</si>
  <si>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RM CCC Samalayuca II     1_/</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</si>
  <si>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</si>
  <si>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</si>
  <si>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</si>
  <si>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</si>
  <si>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</si>
  <si>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</si>
  <si>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</si>
  <si>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</si>
  <si>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</si>
  <si>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</si>
  <si>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</si>
  <si>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</si>
  <si>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</si>
  <si>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</si>
  <si>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</si>
  <si>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</si>
  <si>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</si>
  <si>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</si>
  <si>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</si>
  <si>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     1_/</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</si>
  <si>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</si>
  <si>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</si>
  <si>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</si>
  <si>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</si>
  <si>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</si>
  <si>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</si>
  <si>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</si>
  <si>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</si>
  <si>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</si>
  <si>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</si>
  <si>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</si>
  <si>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</si>
  <si>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</si>
  <si>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</si>
  <si>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</si>
  <si>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</si>
  <si>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1202 Suministro de Energía a la Zona Manzanillo     1_/</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</si>
  <si>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</si>
  <si>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</si>
  <si>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</si>
  <si>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</si>
  <si>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</si>
  <si>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</si>
  <si>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</si>
  <si>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     1_/</t>
  </si>
  <si>
    <t>LT Red de Transmisión asociada a la CI Guerrero Negro III     1_/</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</si>
  <si>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</si>
  <si>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</si>
  <si>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</si>
  <si>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</si>
  <si>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</si>
  <si>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</si>
  <si>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</si>
  <si>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</si>
  <si>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</si>
  <si>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</si>
  <si>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</si>
  <si>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</si>
  <si>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</si>
  <si>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</si>
  <si>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</si>
  <si>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</si>
  <si>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</si>
  <si>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     1_/</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</si>
  <si>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</si>
  <si>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</si>
  <si>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</si>
  <si>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</si>
  <si>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</si>
  <si>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</si>
  <si>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</si>
  <si>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</si>
  <si>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</si>
  <si>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</si>
  <si>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</si>
  <si>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</si>
  <si>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</si>
  <si>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</si>
  <si>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</si>
  <si>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</si>
  <si>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</si>
  <si>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</si>
  <si>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</si>
  <si>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</si>
  <si>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</si>
  <si>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</si>
  <si>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</si>
  <si>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</si>
  <si>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</si>
  <si>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</si>
  <si>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</si>
  <si>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</si>
  <si>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</si>
  <si>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</si>
  <si>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</si>
  <si>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</si>
  <si>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</si>
  <si>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</si>
  <si>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</si>
  <si>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 xml:space="preserve">Cierres Parciales </t>
  </si>
  <si>
    <t>CC Agua Prieta II (Con Campo Solar)</t>
  </si>
  <si>
    <t>SE 1212 Sur - Peninsular</t>
  </si>
  <si>
    <t>SE 1210  Norte - Noroeste</t>
  </si>
  <si>
    <t>SE 1320 Distribución Noroeste</t>
  </si>
  <si>
    <t xml:space="preserve">SLT 1405 Subest y Líneas de Transmisión de las Áreas Sureste </t>
  </si>
  <si>
    <t>SE 1620 Distribución Valle de México</t>
  </si>
  <si>
    <t>SLT 1721 Distribución Norte</t>
  </si>
  <si>
    <t>LT Red de Transmisión asociada al CC Noreste</t>
  </si>
  <si>
    <t>SLT 1720 Distribución Valle de México</t>
  </si>
  <si>
    <t xml:space="preserve">CG Los Humeros III </t>
  </si>
  <si>
    <t>LT Red de Transmisión Asociada al CC Empalme I</t>
  </si>
  <si>
    <t>SLT 1821 Divisiones de Distribución</t>
  </si>
  <si>
    <t>RM CCC Tula Paquetes 1 Y 2</t>
  </si>
  <si>
    <t xml:space="preserve">CC Empalme II    </t>
  </si>
  <si>
    <t>SLT 1920 Subestaciones y Lineas de Distribucion</t>
  </si>
  <si>
    <t>SLT 2002 Subestaciones y Líneas  de las Áreas Norte - Occidental</t>
  </si>
  <si>
    <t>SLT 2020 Subestaciones, Líneas y Redes de Distribución</t>
  </si>
  <si>
    <t>1_/ Proyectos en operación que concluyeron sus obligaciones financieras como PIDIREGAS</t>
  </si>
  <si>
    <t>COMPROMISOS DE PROYECTOS DE INVERSION FINANCIADA DIRECTA Y CONDICIONADA RESPECTO A SU COSTO TOTAL ADJUDICADOS, EN CONSTRUCCIÓN Y OPERACIÓN      p_/</t>
  </si>
  <si>
    <t>Costo total estimado</t>
  </si>
  <si>
    <t>Monto 
Contratado</t>
  </si>
  <si>
    <t>Comprometido al periodo</t>
  </si>
  <si>
    <t>Montos comprometidos por etapas</t>
  </si>
  <si>
    <t>PEF 2021</t>
  </si>
  <si>
    <t>PEF 2022</t>
  </si>
  <si>
    <t>Monto</t>
  </si>
  <si>
    <t>Proyectos adjudicados y/o en construcción</t>
  </si>
  <si>
    <t>Proyectos en operación</t>
  </si>
  <si>
    <t>´DICIEMBRE 2021</t>
  </si>
  <si>
    <t>T.C. JUNIO 2022</t>
  </si>
  <si>
    <t>( 3=2/1 )</t>
  </si>
  <si>
    <t>( 5=7+8 )</t>
  </si>
  <si>
    <t>( 6=5/2 )</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</si>
  <si>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</si>
  <si>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</si>
  <si>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</si>
  <si>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</si>
  <si>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</si>
  <si>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</si>
  <si>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</si>
  <si>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</si>
  <si>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</si>
  <si>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</si>
  <si>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</si>
  <si>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</si>
  <si>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</si>
  <si>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Chicoasén II</t>
  </si>
  <si>
    <t>1805 Línea de Transmisión Huasteca - Monterrey</t>
  </si>
  <si>
    <t xml:space="preserve"> SLT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</si>
  <si>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</si>
  <si>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</si>
  <si>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</si>
  <si>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</si>
  <si>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</si>
  <si>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</si>
  <si>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</si>
  <si>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</si>
  <si>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</si>
  <si>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 xml:space="preserve">Naco - Nogales   </t>
  </si>
  <si>
    <t xml:space="preserve">Río Bravo II </t>
  </si>
  <si>
    <t xml:space="preserve">Mexicali </t>
  </si>
  <si>
    <t>Saltillo</t>
  </si>
  <si>
    <t>Tuxpan II</t>
  </si>
  <si>
    <t>Gasoducto Cd. Pemex - Valladolid</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</si>
  <si>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</si>
  <si>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</si>
  <si>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</si>
  <si>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</si>
  <si>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</si>
  <si>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</si>
  <si>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</si>
  <si>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</si>
  <si>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</si>
  <si>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</si>
  <si>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</si>
  <si>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</si>
  <si>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</si>
  <si>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</si>
  <si>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</si>
  <si>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</si>
  <si>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</si>
  <si>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</si>
  <si>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</si>
  <si>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</si>
  <si>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</si>
  <si>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</si>
  <si>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</si>
  <si>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</si>
  <si>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</si>
  <si>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</si>
  <si>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</si>
  <si>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</si>
  <si>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</si>
  <si>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</si>
  <si>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</si>
  <si>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</si>
  <si>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</si>
  <si>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</si>
  <si>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</si>
  <si>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</si>
  <si>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</si>
  <si>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</si>
  <si>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</si>
  <si>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</si>
  <si>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</si>
  <si>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</si>
  <si>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</si>
  <si>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</si>
  <si>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</si>
  <si>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</si>
  <si>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</si>
  <si>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</si>
  <si>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</si>
  <si>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</si>
  <si>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</si>
  <si>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</si>
  <si>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</si>
  <si>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</si>
  <si>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</si>
  <si>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</si>
  <si>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</si>
  <si>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</si>
  <si>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</si>
  <si>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</si>
  <si>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</si>
  <si>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</si>
  <si>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</si>
  <si>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</si>
  <si>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</si>
  <si>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</si>
  <si>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Red de transmisión asociada a la CH Chicoasén II</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</si>
  <si>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</si>
  <si>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</si>
  <si>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</si>
  <si>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</si>
  <si>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</si>
  <si>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</si>
  <si>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</si>
  <si>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</si>
  <si>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</si>
  <si>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</si>
  <si>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</si>
  <si>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Autorizados en 2015</t>
  </si>
  <si>
    <t>San Luis Potosí</t>
  </si>
  <si>
    <t>Lerdo (Norte IV)</t>
  </si>
  <si>
    <t>Cerritos Colorados Fase I</t>
  </si>
  <si>
    <t>Las Cruces</t>
  </si>
  <si>
    <t>Red de transmisión asociada a la CH Las Cruces</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</si>
  <si>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</si>
  <si>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</si>
  <si>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</si>
  <si>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</si>
  <si>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</si>
  <si>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</si>
  <si>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Mérida</t>
  </si>
  <si>
    <t>Autorizados en 2020</t>
  </si>
  <si>
    <t>Autorizados en 2021</t>
  </si>
  <si>
    <t>Transf y Transm Qro IslaCarmen NvoCasasGrands y Huasteca</t>
  </si>
  <si>
    <t>Incremento de Capacidad de Transm en Las Delicias-Querétaro</t>
  </si>
  <si>
    <t xml:space="preserve"> LT Corriente Alterna Submarina Playacar - Chankanaab II</t>
  </si>
  <si>
    <t>Suministro de energía Zona Veracruz (antes Olmeca Bco1)</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</si>
  <si>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</si>
  <si>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</si>
  <si>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</si>
  <si>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</si>
  <si>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</si>
  <si>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1_/ El año de autorización corresponde al ejercicio fiscal en que el proyecto se incluyó por primera vez en el Presupuesto de Egresos de la Federación en la modalidad de Pidiregas.</t>
  </si>
  <si>
    <t>Total Inversión Condicionada</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</si>
  <si>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</si>
  <si>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</si>
  <si>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</si>
  <si>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</si>
  <si>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</si>
  <si>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</si>
  <si>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</si>
  <si>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</si>
  <si>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</si>
  <si>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</si>
  <si>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</si>
  <si>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</si>
  <si>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</si>
  <si>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</si>
  <si>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</si>
  <si>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</si>
  <si>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</si>
  <si>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</si>
  <si>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1_/  El año de autorización corresponde al ejercicio fiscal en que el proyecto se incluyó por primera vez en el Presupuesto de Egresos de la Federación en la modalidad de Pidiregas.</t>
  </si>
  <si>
    <t>4_/  Es la fecha del último pago de amortizaciones de un proyecto</t>
  </si>
  <si>
    <t>Nota: La actualización a precios de 2003 se realiza utilizando un tipo de cambio de 10.20 pesos por dólar</t>
  </si>
  <si>
    <t>Informes sobre la Situación Económica,
las Finanzas Públicas y la Deuda Pública</t>
  </si>
  <si>
    <t>IV. PROYECTOS DE INFRAESTRUCTURA PRODUCTIVA DE LARGO PLAZO (PIDIREGAS)</t>
  </si>
  <si>
    <t>Segundo Trimestre de 2022</t>
  </si>
  <si>
    <r>
      <t xml:space="preserve">AVANCE FINANCIERO Y FÍSICO DE PROYECTOS DE INFRAESTRUCTURA PRODUCTIVA DE LARGO PLAZO EN CONSTRUCCIÓN </t>
    </r>
    <r>
      <rPr>
        <b/>
        <vertAlign val="superscript"/>
        <sz val="12"/>
        <color theme="0"/>
        <rFont val="Montserrat"/>
      </rPr>
      <t>p_/</t>
    </r>
  </si>
  <si>
    <r>
      <t xml:space="preserve">CC Agua Prieta II (con campo solar) </t>
    </r>
    <r>
      <rPr>
        <vertAlign val="superscript"/>
        <sz val="9"/>
        <color theme="1"/>
        <rFont val="Montserrat"/>
      </rPr>
      <t>1_/</t>
    </r>
  </si>
  <si>
    <r>
      <t xml:space="preserve">SE 1320 DISTRIBUCION NOROESTE </t>
    </r>
    <r>
      <rPr>
        <vertAlign val="superscript"/>
        <sz val="9"/>
        <color theme="1"/>
        <rFont val="Montserrat"/>
      </rPr>
      <t>1_/</t>
    </r>
  </si>
  <si>
    <r>
      <t xml:space="preserve">SE  1620 Distribución Valle de México </t>
    </r>
    <r>
      <rPr>
        <vertAlign val="superscript"/>
        <sz val="9"/>
        <color theme="1"/>
        <rFont val="Montserrat"/>
      </rPr>
      <t>1_/</t>
    </r>
  </si>
  <si>
    <r>
      <t xml:space="preserve">SLT 1721 DISTRIBUCIÓN NORTE </t>
    </r>
    <r>
      <rPr>
        <vertAlign val="superscript"/>
        <sz val="9"/>
        <color theme="1"/>
        <rFont val="Montserrat"/>
      </rPr>
      <t>1_/</t>
    </r>
  </si>
  <si>
    <r>
      <t>SLT 1720 Distribución Valle de México</t>
    </r>
    <r>
      <rPr>
        <vertAlign val="superscript"/>
        <sz val="9"/>
        <color theme="1"/>
        <rFont val="Montserrat"/>
      </rPr>
      <t>1_/</t>
    </r>
  </si>
  <si>
    <r>
      <t xml:space="preserve">CG Los Humeros III </t>
    </r>
    <r>
      <rPr>
        <vertAlign val="superscript"/>
        <sz val="9"/>
        <color theme="1"/>
        <rFont val="Montserrat"/>
      </rPr>
      <t>1_/</t>
    </r>
  </si>
  <si>
    <r>
      <t xml:space="preserve">LT 1805 Línea de Transmisión Huasteca - Monterrey </t>
    </r>
    <r>
      <rPr>
        <vertAlign val="superscript"/>
        <sz val="9"/>
        <color theme="1"/>
        <rFont val="Montserrat"/>
      </rPr>
      <t>1_/</t>
    </r>
  </si>
  <si>
    <r>
      <t>SLT 1821 Divisiones de Distribución</t>
    </r>
    <r>
      <rPr>
        <vertAlign val="superscript"/>
        <sz val="9"/>
        <color theme="1"/>
        <rFont val="Montserrat"/>
      </rPr>
      <t>1_/</t>
    </r>
  </si>
  <si>
    <r>
      <t>SLT 1920 Subestaciones y Líneas de Distribución</t>
    </r>
    <r>
      <rPr>
        <vertAlign val="superscript"/>
        <sz val="9"/>
        <rFont val="Montserrat"/>
      </rPr>
      <t>1_/</t>
    </r>
  </si>
  <si>
    <r>
      <t>SLT SLT 2020 Subestaciones, Líneas y Redes de Distribución</t>
    </r>
    <r>
      <rPr>
        <vertAlign val="superscript"/>
        <sz val="9"/>
        <color theme="1"/>
        <rFont val="Montserrat"/>
      </rPr>
      <t>1_/</t>
    </r>
  </si>
  <si>
    <r>
      <t>CE Sureste I</t>
    </r>
    <r>
      <rPr>
        <vertAlign val="superscript"/>
        <sz val="9"/>
        <color theme="1"/>
        <rFont val="Montserrat"/>
      </rPr>
      <t>1_/</t>
    </r>
  </si>
  <si>
    <r>
      <t>CC Topolobampo III</t>
    </r>
    <r>
      <rPr>
        <vertAlign val="superscript"/>
        <sz val="9"/>
        <color theme="1"/>
        <rFont val="Montserrat"/>
      </rPr>
      <t>1_/</t>
    </r>
  </si>
  <si>
    <t>2_/ El tipo de cambio utilizado fue de 19.9847 pesos por dólar correspondiente al cierre de junio de 2022.</t>
  </si>
  <si>
    <t>3_/ Los tipos de cambio promedio de fecha de liquidación utilizados fueron 20.4734 (enero), 20.4823 (febrero), 20.6061 (marzo), 20.0475 (abril), 20.1101 (mayo) y 19.9743 (junio) pesos por dólar, publicados por el Banco de México (Banxico)</t>
  </si>
  <si>
    <t>p_/ Cifras preliminares. Las sumas de los parciales pueden no coincidir con los totales debido al redondeo.</t>
  </si>
  <si>
    <t>(Millones de pesos a precios de 2022)</t>
  </si>
  <si>
    <t>Enero - junio 2022</t>
  </si>
  <si>
    <t>(Millones de pesos a precios de 2022) P_/</t>
  </si>
  <si>
    <r>
      <t xml:space="preserve">Costo Total Autorizado </t>
    </r>
    <r>
      <rPr>
        <b/>
        <vertAlign val="superscript"/>
        <sz val="9"/>
        <color indexed="8"/>
        <rFont val="Montserrat"/>
      </rPr>
      <t>2_/</t>
    </r>
  </si>
  <si>
    <r>
      <t xml:space="preserve">Acumulado 2021 </t>
    </r>
    <r>
      <rPr>
        <b/>
        <vertAlign val="superscript"/>
        <sz val="9"/>
        <color indexed="8"/>
        <rFont val="Montserrat"/>
      </rPr>
      <t>2_/</t>
    </r>
  </si>
  <si>
    <r>
      <t xml:space="preserve">Estimada </t>
    </r>
    <r>
      <rPr>
        <b/>
        <vertAlign val="superscript"/>
        <sz val="9"/>
        <color indexed="8"/>
        <rFont val="Montserrat"/>
      </rPr>
      <t>2_/ 4_/</t>
    </r>
  </si>
  <si>
    <r>
      <t xml:space="preserve">Realizada </t>
    </r>
    <r>
      <rPr>
        <b/>
        <vertAlign val="superscript"/>
        <sz val="9"/>
        <rFont val="Montserrat"/>
      </rPr>
      <t>3_/</t>
    </r>
  </si>
  <si>
    <t>500&lt; = La variación es menor a 500 por ciento.</t>
  </si>
  <si>
    <t>&lt;-500 = La variación es menor a -500 por ciento.</t>
  </si>
  <si>
    <r>
      <t xml:space="preserve">COMPROMISOS DE PROYECTOS DE INFRAESTRUCTURA PRODUCTIVA DE LARGO PLAZO DE INVERSIÓN DIRECTA EN OPERACIÓN      </t>
    </r>
    <r>
      <rPr>
        <b/>
        <vertAlign val="superscript"/>
        <sz val="12"/>
        <color theme="0"/>
        <rFont val="Montserrat"/>
      </rPr>
      <t xml:space="preserve">p_/ </t>
    </r>
  </si>
  <si>
    <t>(Millones de pesos a precios de 2022) *</t>
  </si>
  <si>
    <t>*  El tipo de cambio utilizado es de 19.9847 correspondiente al cierre de junio de 2022.</t>
  </si>
  <si>
    <r>
      <t>(Millones de pesos a precios de 2022)</t>
    </r>
    <r>
      <rPr>
        <b/>
        <sz val="11"/>
        <color theme="0"/>
        <rFont val="Montserrat"/>
      </rPr>
      <t>*</t>
    </r>
  </si>
  <si>
    <t>*  El tipo de cambio utilizado es de 19.9847 pesos, correspondiente al mes de junio de 2022.</t>
  </si>
  <si>
    <r>
      <t xml:space="preserve">VALOR PRESENTE NETO POR PROYECTO DE INVERSIÓN FINANCIADA DIRECTA  </t>
    </r>
    <r>
      <rPr>
        <b/>
        <vertAlign val="superscript"/>
        <sz val="12"/>
        <color theme="0"/>
        <rFont val="Montserrat"/>
      </rPr>
      <t>P_/</t>
    </r>
  </si>
  <si>
    <r>
      <t xml:space="preserve">(Millones de pesos a precios de 2022)  </t>
    </r>
    <r>
      <rPr>
        <b/>
        <vertAlign val="superscript"/>
        <sz val="12"/>
        <color theme="0"/>
        <rFont val="Montserrat"/>
      </rPr>
      <t>2_/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</si>
  <si>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</si>
  <si>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</si>
  <si>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</si>
  <si>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t>2_/ El tipo de cambio utilizado para la presentación de la información en pesos es de 19.9847, el cual corresponde al cierre del segundo trimestre del 2022.</t>
  </si>
  <si>
    <t>3_/La fecha de inicio de operación es la consignada en el Tomo VII del Presupuesto de Egresos de la Federación aprobado para el ejercicio fiscal 2022, corresponde al primer cierre parcial del proyecto.</t>
  </si>
  <si>
    <t>4_/ Es la fecha del último pago de amortizaciones de un proyecto.</t>
  </si>
  <si>
    <r>
      <t xml:space="preserve">VALOR PRESENTE NETO POR PROYECTO DE INVERSIÓN FINANCIADA CONDICIONADA </t>
    </r>
    <r>
      <rPr>
        <b/>
        <vertAlign val="superscript"/>
        <sz val="12"/>
        <color theme="0"/>
        <rFont val="Montserrat"/>
      </rPr>
      <t xml:space="preserve"> P_/</t>
    </r>
  </si>
  <si>
    <r>
      <t xml:space="preserve">(Millones de pesos a precios de 2022) </t>
    </r>
    <r>
      <rPr>
        <b/>
        <vertAlign val="superscript"/>
        <sz val="12"/>
        <color theme="0"/>
        <rFont val="Montserrat"/>
      </rPr>
      <t>2_/</t>
    </r>
  </si>
  <si>
    <r>
      <t>Autorizados en 1997</t>
    </r>
    <r>
      <rPr>
        <b/>
        <vertAlign val="superscript"/>
        <sz val="9"/>
        <rFont val="Montserrat"/>
      </rPr>
      <t xml:space="preserve"> </t>
    </r>
  </si>
  <si>
    <r>
      <t xml:space="preserve">Nombre del Proyecto </t>
    </r>
    <r>
      <rPr>
        <b/>
        <vertAlign val="superscript"/>
        <sz val="9"/>
        <rFont val="Montserrat"/>
      </rPr>
      <t>1_/</t>
    </r>
  </si>
  <si>
    <r>
      <t xml:space="preserve">Inicio de operaciones </t>
    </r>
    <r>
      <rPr>
        <b/>
        <vertAlign val="superscript"/>
        <sz val="9"/>
        <rFont val="Montserrat"/>
      </rPr>
      <t>3_/</t>
    </r>
  </si>
  <si>
    <r>
      <t xml:space="preserve">Término de obligaciones </t>
    </r>
    <r>
      <rPr>
        <b/>
        <vertAlign val="superscript"/>
        <sz val="9"/>
        <rFont val="Montserrat"/>
      </rPr>
      <t>4_/</t>
    </r>
    <r>
      <rPr>
        <b/>
        <sz val="9"/>
        <rFont val="Montserrat"/>
      </rPr>
      <t xml:space="preserve"> </t>
    </r>
  </si>
  <si>
    <t>3_/ La fecha de inicio de operación es la consignada en el Tomo VII del Presupuesto de Egresos de la Federación aprobado para el ejercicio fiscal 2022, corresponde al primer cierre parcial del proyecto.</t>
  </si>
  <si>
    <t>% Respecto PEF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</si>
</sst>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_);[Red]\(#,##0.0\)"/>
    <numFmt numFmtId="165" formatCode="#,##0.00_ ;[Red]\-#,##0.00\ "/>
    <numFmt numFmtId="166" formatCode="0.0"/>
    <numFmt numFmtId="167" formatCode="#,##0.00000000000000_);[Red]\(#,##0.00000000000000\)"/>
    <numFmt numFmtId="168" formatCode="_-* #,##0_-;\-* #,##0_-;_-* &quot;-&quot;??_-;_-@_-"/>
    <numFmt numFmtId="169" formatCode="#,##0.0_ ;\-#,##0.0\ "/>
    <numFmt numFmtId="170" formatCode="#,##0.0_ ;[Red]\-#,##0.0\ "/>
    <numFmt numFmtId="171" formatCode="_(* #,##0.00_);_(* \(#,##0.00\);_(* &quot;-&quot;??_);_(@_)"/>
    <numFmt numFmtId="172" formatCode="#,##0.0"/>
    <numFmt numFmtId="173" formatCode="_(* #,##0.0_);_(* \(#,##0.0\);_(* &quot;-&quot;??_);_(@_)"/>
    <numFmt numFmtId="174" formatCode="0.0000"/>
    <numFmt numFmtId="175" formatCode="_-* #,##0.0_-;\-* #,##0.0_-;_-* &quot;-&quot;??_-;_-@_-"/>
    <numFmt numFmtId="176" formatCode="#,##0.0_);\(#,##0.0\)"/>
    <numFmt numFmtId="177" formatCode="_-* #,##0.0_-;\-* #,##0.0_-;_-* &quot;-&quot;?_-;_-@_-"/>
    <numFmt numFmtId="178" formatCode="_(* #,##0.0_);_(* \(#,##0.0\);_(* &quot;-&quot;?_);_(@_)"/>
    <numFmt numFmtId="179" formatCode="0.000"/>
  </numFmts>
  <fonts count="57">
    <font>
      <sz val="11"/>
      <color theme="1"/>
      <name val="Calibri"/>
      <family val="2"/>
      <scheme val="minor"/>
    </font>
    <font>
      <sz val="11"/>
      <color theme="1"/>
      <name val="Calibri"/>
      <family val="2"/>
      <scheme val="minor"/>
    </font>
    <font>
      <sz val="10"/>
      <name val="Arial"/>
      <family val="2"/>
    </font>
    <font>
      <sz val="9"/>
      <color theme="0"/>
      <name val="Arial"/>
      <family val="2"/>
    </font>
    <font>
      <b/>
      <sz val="10"/>
      <name val="Arial"/>
      <family val="2"/>
    </font>
    <font>
      <b/>
      <sz val="11"/>
      <name val="Calibri"/>
      <family val="2"/>
      <scheme val="minor"/>
    </font>
    <font>
      <sz val="8"/>
      <name val="Arial"/>
      <family val="2"/>
    </font>
    <font>
      <sz val="7"/>
      <color indexed="8"/>
      <name val="Montserrat"/>
    </font>
    <font>
      <sz val="8"/>
      <color theme="1"/>
      <name val="Calibri"/>
      <family val="2"/>
      <scheme val="minor"/>
    </font>
    <font>
      <sz val="8"/>
      <color indexed="8"/>
      <name val="Montserrat"/>
    </font>
    <font>
      <sz val="12"/>
      <name val="Arial"/>
      <family val="2"/>
    </font>
    <font>
      <sz val="9"/>
      <name val="Arial"/>
      <family val="2"/>
    </font>
    <font>
      <b/>
      <sz val="11"/>
      <color theme="1"/>
      <name val="Arial"/>
      <family val="2"/>
    </font>
    <font>
      <sz val="11"/>
      <name val="Arial"/>
      <family val="2"/>
    </font>
    <font>
      <b/>
      <sz val="9"/>
      <name val="Arial"/>
      <family val="2"/>
    </font>
    <font>
      <sz val="11"/>
      <color theme="1"/>
      <name val="Arial"/>
      <family val="2"/>
    </font>
    <font>
      <sz val="6"/>
      <name val="Arial"/>
      <family val="2"/>
    </font>
    <font>
      <b/>
      <sz val="11"/>
      <color theme="0"/>
      <name val="Arial"/>
      <family val="2"/>
    </font>
    <font>
      <b/>
      <sz val="10"/>
      <color theme="0"/>
      <name val="Montserrat"/>
    </font>
    <font>
      <sz val="12"/>
      <color theme="0"/>
      <name val="Arial"/>
      <family val="2"/>
    </font>
    <font>
      <sz val="11"/>
      <color theme="0" tint="-0.14999847407452621"/>
      <name val="Arial"/>
      <family val="2"/>
    </font>
    <font>
      <sz val="8"/>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11"/>
      <color theme="0"/>
      <name val="Arial"/>
      <family val="2"/>
    </font>
    <font>
      <sz val="11"/>
      <color indexed="22"/>
      <name val="Arial"/>
      <family val="2"/>
    </font>
    <font>
      <sz val="8"/>
      <color theme="0" tint="-0.14999847407452621"/>
      <name val="Arial"/>
      <family val="2"/>
    </font>
    <font>
      <sz val="12"/>
      <color theme="0" tint="-0.14999847407452621"/>
      <name val="Arial"/>
      <family val="2"/>
    </font>
    <font>
      <sz val="7"/>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color theme="0"/>
      <name val="Montserrat"/>
    </font>
    <font>
      <sz val="9"/>
      <color theme="0"/>
      <name val="Montserrat"/>
    </font>
    <font>
      <b/>
      <sz val="12"/>
      <color theme="0"/>
      <name val="Montserrat"/>
    </font>
    <font>
      <sz val="8"/>
      <name val="Montserrat"/>
    </font>
    <font>
      <b/>
      <vertAlign val="superscript"/>
      <sz val="12"/>
      <color theme="0"/>
      <name val="Montserrat"/>
    </font>
    <font>
      <sz val="12"/>
      <color theme="0"/>
      <name val="Montserrat"/>
    </font>
    <font>
      <sz val="10"/>
      <name val="Montserrat"/>
    </font>
    <font>
      <sz val="9"/>
      <name val="Montserrat"/>
    </font>
    <font>
      <sz val="9"/>
      <color indexed="8"/>
      <name val="Montserrat"/>
    </font>
    <font>
      <sz val="9"/>
      <color theme="1"/>
      <name val="Montserrat"/>
    </font>
    <font>
      <vertAlign val="superscript"/>
      <sz val="9"/>
      <name val="Montserrat"/>
    </font>
    <font>
      <b/>
      <sz val="9"/>
      <name val="Montserrat"/>
    </font>
    <font>
      <vertAlign val="superscript"/>
      <sz val="9"/>
      <color theme="1"/>
      <name val="Montserrat"/>
    </font>
    <font>
      <b/>
      <sz val="9"/>
      <color theme="1"/>
      <name val="Montserrat"/>
    </font>
    <font>
      <b/>
      <sz val="12"/>
      <name val="Montserrat"/>
    </font>
    <font>
      <sz val="7"/>
      <name val="Montserrat"/>
    </font>
    <font>
      <b/>
      <sz val="9"/>
      <color indexed="8"/>
      <name val="Montserrat"/>
    </font>
    <font>
      <b/>
      <vertAlign val="superscript"/>
      <sz val="9"/>
      <color indexed="8"/>
      <name val="Montserrat"/>
    </font>
    <font>
      <b/>
      <vertAlign val="superscript"/>
      <sz val="9"/>
      <name val="Montserrat"/>
    </font>
    <font>
      <b/>
      <sz val="11"/>
      <color theme="0"/>
      <name val="Montserrat"/>
    </font>
    <font>
      <b/>
      <sz val="12"/>
      <color indexed="23"/>
      <name val="Montserrat"/>
    </font>
    <font>
      <sz val="9"/>
      <color indexed="9"/>
      <name val="Montserrat"/>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71" fontId="2" fillId="0" borderId="0" applyFont="0" applyFill="0" applyBorder="0" applyAlignment="0" applyProtection="0"/>
    <xf numFmtId="166"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425">
    <xf numFmtId="0" fontId="0" fillId="0" borderId="0" xfId="0"/>
    <xf numFmtId="0" fontId="2" fillId="0" borderId="0" xfId="3"/>
    <xf numFmtId="0" fontId="0" fillId="0" borderId="0" xfId="0" applyAlignment="1">
      <alignment horizontal="left" indent="1"/>
    </xf>
    <xf numFmtId="0" fontId="4" fillId="0" borderId="0" xfId="3" applyFont="1"/>
    <xf numFmtId="0" fontId="4" fillId="0" borderId="0" xfId="3" applyFont="1" applyAlignment="1">
      <alignment horizontal="left" indent="1"/>
    </xf>
    <xf numFmtId="0" fontId="5" fillId="0" borderId="0" xfId="0" applyFont="1"/>
    <xf numFmtId="49" fontId="2" fillId="0" borderId="0" xfId="3" applyNumberFormat="1"/>
    <xf numFmtId="49" fontId="2" fillId="0" borderId="0" xfId="3" applyNumberFormat="1" applyAlignment="1">
      <alignment vertical="center"/>
    </xf>
    <xf numFmtId="0" fontId="6" fillId="0" borderId="0" xfId="3" applyFont="1" applyAlignment="1">
      <alignment horizontal="center" vertical="center"/>
    </xf>
    <xf numFmtId="0" fontId="2" fillId="0" borderId="0" xfId="3" applyAlignment="1">
      <alignment horizontal="right"/>
    </xf>
    <xf numFmtId="0" fontId="6" fillId="0" borderId="0" xfId="0" applyFont="1" applyAlignment="1">
      <alignment horizontal="right"/>
    </xf>
    <xf numFmtId="1" fontId="6" fillId="0" borderId="0" xfId="0" applyNumberFormat="1" applyFont="1" applyAlignment="1">
      <alignment horizontal="right"/>
    </xf>
    <xf numFmtId="0" fontId="6" fillId="0" borderId="0" xfId="3" applyFont="1" applyAlignment="1">
      <alignment horizontal="center" wrapText="1"/>
    </xf>
    <xf numFmtId="43" fontId="0" fillId="0" borderId="0" xfId="0" applyNumberFormat="1" applyAlignment="1">
      <alignment horizontal="left" indent="1"/>
    </xf>
    <xf numFmtId="165" fontId="0" fillId="0" borderId="0" xfId="0" applyNumberFormat="1"/>
    <xf numFmtId="166" fontId="0" fillId="0" borderId="0" xfId="0" applyNumberFormat="1"/>
    <xf numFmtId="2" fontId="0" fillId="0" borderId="0" xfId="0" applyNumberFormat="1" applyAlignment="1">
      <alignment horizontal="left" indent="1"/>
    </xf>
    <xf numFmtId="0" fontId="2" fillId="0" borderId="0" xfId="3" applyAlignment="1">
      <alignment horizontal="center"/>
    </xf>
    <xf numFmtId="0" fontId="0" fillId="0" borderId="0" xfId="0" applyAlignment="1">
      <alignment horizontal="left"/>
    </xf>
    <xf numFmtId="168" fontId="0" fillId="0" borderId="0" xfId="1" applyNumberFormat="1" applyFont="1" applyFill="1" applyBorder="1"/>
    <xf numFmtId="168" fontId="0" fillId="0" borderId="0" xfId="1" applyNumberFormat="1" applyFont="1" applyBorder="1"/>
    <xf numFmtId="1" fontId="0" fillId="0" borderId="0" xfId="1" applyNumberFormat="1" applyFont="1" applyBorder="1"/>
    <xf numFmtId="49" fontId="7" fillId="0" borderId="0" xfId="0" applyNumberFormat="1" applyFont="1" applyAlignment="1">
      <alignment horizontal="center" vertical="center"/>
    </xf>
    <xf numFmtId="0" fontId="8" fillId="0" borderId="0" xfId="0" applyFont="1" applyAlignment="1">
      <alignment horizontal="center"/>
    </xf>
    <xf numFmtId="49" fontId="9" fillId="0" borderId="0" xfId="0" applyNumberFormat="1" applyFont="1" applyAlignment="1">
      <alignment horizontal="center" vertical="center"/>
    </xf>
    <xf numFmtId="1" fontId="0" fillId="0" borderId="0" xfId="0" applyNumberFormat="1"/>
    <xf numFmtId="168" fontId="8" fillId="0" borderId="0" xfId="1" applyNumberFormat="1" applyFont="1" applyFill="1" applyBorder="1" applyAlignment="1">
      <alignment horizontal="center"/>
    </xf>
    <xf numFmtId="43" fontId="10" fillId="0" borderId="0" xfId="1" applyFont="1" applyFill="1"/>
    <xf numFmtId="0" fontId="10" fillId="0" borderId="0" xfId="0" applyFont="1"/>
    <xf numFmtId="43" fontId="10" fillId="0" borderId="0" xfId="1" applyFont="1"/>
    <xf numFmtId="0" fontId="10" fillId="0" borderId="0" xfId="0" applyFont="1" applyAlignment="1">
      <alignment horizontal="center" vertical="center"/>
    </xf>
    <xf numFmtId="0" fontId="11" fillId="2" borderId="0" xfId="0" applyFont="1" applyFill="1"/>
    <xf numFmtId="0" fontId="11" fillId="2" borderId="0" xfId="0" applyFont="1" applyFill="1" applyAlignment="1">
      <alignment horizontal="centerContinuous"/>
    </xf>
    <xf numFmtId="49" fontId="11" fillId="2" borderId="4" xfId="0" applyNumberFormat="1" applyFont="1" applyFill="1" applyBorder="1" applyAlignment="1">
      <alignment horizontal="center"/>
    </xf>
    <xf numFmtId="49" fontId="11" fillId="0" borderId="4" xfId="0" applyNumberFormat="1" applyFont="1" applyBorder="1" applyAlignment="1">
      <alignment horizontal="center"/>
    </xf>
    <xf numFmtId="43" fontId="4" fillId="0" borderId="0" xfId="1" applyFont="1" applyBorder="1" applyAlignment="1"/>
    <xf numFmtId="0" fontId="2" fillId="0" borderId="0" xfId="0" applyFont="1"/>
    <xf numFmtId="43" fontId="14" fillId="2" borderId="0" xfId="1" applyFont="1" applyFill="1"/>
    <xf numFmtId="0" fontId="15" fillId="0" borderId="0" xfId="0" applyFont="1"/>
    <xf numFmtId="0" fontId="13" fillId="0" borderId="0" xfId="4" applyFont="1" applyAlignment="1">
      <alignment vertical="center"/>
    </xf>
    <xf numFmtId="0" fontId="13" fillId="0" borderId="0" xfId="4" quotePrefix="1" applyFont="1" applyAlignment="1">
      <alignment vertical="center"/>
    </xf>
    <xf numFmtId="0" fontId="18" fillId="0" borderId="0" xfId="4" applyFont="1" applyAlignment="1">
      <alignment vertical="center"/>
    </xf>
    <xf numFmtId="171" fontId="13" fillId="0" borderId="0" xfId="5" applyFont="1" applyAlignment="1">
      <alignment vertical="center"/>
    </xf>
    <xf numFmtId="0" fontId="13" fillId="0" borderId="0" xfId="4" applyFont="1" applyAlignment="1">
      <alignment horizontal="center" vertical="center"/>
    </xf>
    <xf numFmtId="170" fontId="13" fillId="0" borderId="0" xfId="4" applyNumberFormat="1" applyFont="1" applyAlignment="1">
      <alignment vertical="center"/>
    </xf>
    <xf numFmtId="0" fontId="6" fillId="0" borderId="0" xfId="4" applyFont="1" applyAlignment="1">
      <alignment vertical="center"/>
    </xf>
    <xf numFmtId="0" fontId="10" fillId="0" borderId="0" xfId="3" applyFont="1" applyAlignment="1">
      <alignment vertical="center"/>
    </xf>
    <xf numFmtId="0" fontId="19" fillId="0" borderId="0" xfId="3" applyFont="1" applyAlignment="1">
      <alignment horizontal="center" vertical="center"/>
    </xf>
    <xf numFmtId="174" fontId="20" fillId="0" borderId="0" xfId="3" applyNumberFormat="1" applyFont="1" applyAlignment="1">
      <alignment vertical="center"/>
    </xf>
    <xf numFmtId="0" fontId="21" fillId="0" borderId="0" xfId="3" applyFont="1" applyAlignment="1">
      <alignment vertical="center"/>
    </xf>
    <xf numFmtId="0" fontId="6" fillId="0" borderId="0" xfId="3" applyFont="1" applyAlignment="1">
      <alignment vertical="center"/>
    </xf>
    <xf numFmtId="172" fontId="2" fillId="0" borderId="0" xfId="3" applyNumberFormat="1" applyAlignment="1">
      <alignment vertical="center"/>
    </xf>
    <xf numFmtId="0" fontId="2" fillId="0" borderId="0" xfId="3" applyAlignment="1">
      <alignment vertical="center"/>
    </xf>
    <xf numFmtId="175" fontId="2" fillId="0" borderId="0" xfId="1" applyNumberFormat="1" applyFont="1" applyFill="1" applyAlignment="1">
      <alignment vertical="center"/>
    </xf>
    <xf numFmtId="172" fontId="11" fillId="0" borderId="0" xfId="3" applyNumberFormat="1" applyFont="1" applyAlignment="1">
      <alignment vertical="center"/>
    </xf>
    <xf numFmtId="0" fontId="11" fillId="0" borderId="0" xfId="3" applyFont="1" applyAlignment="1">
      <alignment vertical="center"/>
    </xf>
    <xf numFmtId="0" fontId="23" fillId="0" borderId="0" xfId="3" applyFont="1" applyAlignment="1">
      <alignment vertical="center"/>
    </xf>
    <xf numFmtId="175" fontId="24" fillId="0" borderId="0" xfId="8" applyNumberFormat="1" applyFont="1" applyFill="1" applyBorder="1" applyAlignment="1">
      <alignment vertical="center"/>
    </xf>
    <xf numFmtId="175" fontId="25" fillId="0" borderId="0" xfId="8" applyNumberFormat="1" applyFont="1" applyFill="1" applyBorder="1" applyAlignment="1">
      <alignment vertical="center"/>
    </xf>
    <xf numFmtId="43" fontId="6" fillId="0" borderId="0" xfId="1" applyFont="1" applyFill="1" applyBorder="1" applyAlignment="1">
      <alignment vertical="center"/>
    </xf>
    <xf numFmtId="175" fontId="2" fillId="0" borderId="0" xfId="3" applyNumberFormat="1" applyAlignment="1">
      <alignment vertical="center"/>
    </xf>
    <xf numFmtId="177" fontId="2" fillId="0" borderId="0" xfId="3" applyNumberFormat="1" applyAlignment="1">
      <alignment vertical="center"/>
    </xf>
    <xf numFmtId="0" fontId="16" fillId="0" borderId="0" xfId="3" applyFont="1" applyAlignment="1">
      <alignment vertical="center"/>
    </xf>
    <xf numFmtId="172" fontId="26" fillId="0" borderId="0" xfId="3" applyNumberFormat="1" applyFont="1" applyAlignment="1">
      <alignment vertical="center"/>
    </xf>
    <xf numFmtId="0" fontId="26" fillId="0" borderId="0" xfId="3" applyFont="1" applyAlignment="1">
      <alignment vertical="center"/>
    </xf>
    <xf numFmtId="0" fontId="20" fillId="0" borderId="0" xfId="3" applyFont="1" applyAlignment="1">
      <alignment vertical="center"/>
    </xf>
    <xf numFmtId="0" fontId="27" fillId="0" borderId="0" xfId="3" applyFont="1" applyAlignment="1">
      <alignment vertical="center"/>
    </xf>
    <xf numFmtId="0" fontId="13" fillId="0" borderId="0" xfId="3" applyFont="1" applyAlignment="1">
      <alignment vertical="center"/>
    </xf>
    <xf numFmtId="0" fontId="20" fillId="0" borderId="0" xfId="3" applyFont="1" applyAlignment="1">
      <alignment horizontal="center" vertical="center" wrapText="1"/>
    </xf>
    <xf numFmtId="174" fontId="20" fillId="0" borderId="0" xfId="3" applyNumberFormat="1" applyFont="1" applyAlignment="1">
      <alignment horizontal="center" vertical="center"/>
    </xf>
    <xf numFmtId="0" fontId="20" fillId="0" borderId="0" xfId="3" applyFont="1" applyAlignment="1">
      <alignment horizontal="center" vertical="center"/>
    </xf>
    <xf numFmtId="170" fontId="26" fillId="0" borderId="0" xfId="1" applyNumberFormat="1" applyFont="1" applyFill="1" applyAlignment="1">
      <alignment vertical="center"/>
    </xf>
    <xf numFmtId="168" fontId="26" fillId="0" borderId="0" xfId="1" applyNumberFormat="1" applyFont="1" applyFill="1" applyBorder="1" applyAlignment="1">
      <alignment vertical="center"/>
    </xf>
    <xf numFmtId="172" fontId="21" fillId="0" borderId="0" xfId="3" applyNumberFormat="1" applyFont="1" applyAlignment="1">
      <alignment vertical="center"/>
    </xf>
    <xf numFmtId="168" fontId="21" fillId="0" borderId="0" xfId="3" applyNumberFormat="1" applyFont="1" applyAlignment="1">
      <alignment vertical="center"/>
    </xf>
    <xf numFmtId="0" fontId="28" fillId="0" borderId="0" xfId="3" applyFont="1" applyAlignment="1">
      <alignment vertical="center"/>
    </xf>
    <xf numFmtId="0" fontId="10" fillId="0" borderId="0" xfId="3" applyFont="1" applyAlignment="1">
      <alignment horizontal="center" vertical="center"/>
    </xf>
    <xf numFmtId="9" fontId="10" fillId="0" borderId="0" xfId="2" applyFont="1" applyFill="1" applyAlignment="1">
      <alignment vertical="center"/>
    </xf>
    <xf numFmtId="172" fontId="19" fillId="0" borderId="0" xfId="3" applyNumberFormat="1" applyFont="1" applyAlignment="1">
      <alignment vertical="center"/>
    </xf>
    <xf numFmtId="0" fontId="19" fillId="0" borderId="0" xfId="3" applyFont="1" applyAlignment="1">
      <alignment vertical="center"/>
    </xf>
    <xf numFmtId="0" fontId="29" fillId="0" borderId="0" xfId="3" applyFont="1" applyAlignment="1">
      <alignment vertical="center"/>
    </xf>
    <xf numFmtId="175" fontId="10" fillId="0" borderId="0" xfId="1" applyNumberFormat="1" applyFont="1" applyFill="1" applyAlignment="1">
      <alignment vertical="center"/>
    </xf>
    <xf numFmtId="177" fontId="10" fillId="0" borderId="0" xfId="3" applyNumberFormat="1" applyFont="1" applyAlignment="1">
      <alignment vertical="center"/>
    </xf>
    <xf numFmtId="9" fontId="6" fillId="0" borderId="0" xfId="2" applyFont="1" applyFill="1" applyAlignment="1">
      <alignment vertical="center"/>
    </xf>
    <xf numFmtId="175" fontId="6" fillId="0" borderId="0" xfId="1" applyNumberFormat="1" applyFont="1" applyFill="1" applyAlignment="1">
      <alignment vertical="center"/>
    </xf>
    <xf numFmtId="43" fontId="6" fillId="0" borderId="0" xfId="3" applyNumberFormat="1" applyFont="1" applyAlignment="1">
      <alignment vertical="center"/>
    </xf>
    <xf numFmtId="9" fontId="6" fillId="0" borderId="0" xfId="2" applyFont="1" applyAlignment="1">
      <alignment vertical="center"/>
    </xf>
    <xf numFmtId="174" fontId="13" fillId="0" borderId="0" xfId="3" applyNumberFormat="1" applyFont="1" applyAlignment="1">
      <alignment vertical="center"/>
    </xf>
    <xf numFmtId="0" fontId="4" fillId="0" borderId="0" xfId="3" applyFont="1" applyAlignment="1">
      <alignment horizontal="center" vertical="center"/>
    </xf>
    <xf numFmtId="0" fontId="2" fillId="0" borderId="0" xfId="3" applyAlignment="1">
      <alignment horizontal="center" vertical="center"/>
    </xf>
    <xf numFmtId="15" fontId="2" fillId="0" borderId="0" xfId="3" applyNumberFormat="1" applyAlignment="1">
      <alignment horizontal="center" vertical="center"/>
    </xf>
    <xf numFmtId="178" fontId="2" fillId="0" borderId="0" xfId="3" applyNumberFormat="1" applyAlignment="1">
      <alignment horizontal="center" vertical="center"/>
    </xf>
    <xf numFmtId="0" fontId="2" fillId="3" borderId="0" xfId="3" applyFill="1" applyAlignment="1">
      <alignment vertical="center"/>
    </xf>
    <xf numFmtId="178" fontId="2" fillId="0" borderId="0" xfId="3" applyNumberFormat="1" applyAlignment="1">
      <alignment vertical="center"/>
    </xf>
    <xf numFmtId="1" fontId="2" fillId="0" borderId="0" xfId="3" applyNumberFormat="1" applyAlignment="1">
      <alignment horizontal="center" vertical="center"/>
    </xf>
    <xf numFmtId="0" fontId="4" fillId="0" borderId="0" xfId="3" applyFont="1" applyAlignment="1">
      <alignment vertical="center"/>
    </xf>
    <xf numFmtId="0" fontId="30" fillId="0" borderId="0" xfId="3" applyFont="1" applyAlignment="1">
      <alignment horizontal="justify" vertical="center" wrapText="1"/>
    </xf>
    <xf numFmtId="0" fontId="30" fillId="0" borderId="0" xfId="3" applyFont="1" applyAlignment="1">
      <alignment vertical="center"/>
    </xf>
    <xf numFmtId="172" fontId="30" fillId="0" borderId="0" xfId="3" applyNumberFormat="1" applyFont="1" applyAlignment="1">
      <alignment horizontal="right" vertical="center"/>
    </xf>
    <xf numFmtId="17" fontId="30" fillId="0" borderId="0" xfId="3" applyNumberFormat="1" applyFont="1" applyAlignment="1">
      <alignment horizontal="center" vertical="center"/>
    </xf>
    <xf numFmtId="0" fontId="30" fillId="0" borderId="0" xfId="3" applyFont="1" applyAlignment="1">
      <alignment horizontal="center" vertical="center"/>
    </xf>
    <xf numFmtId="164" fontId="2" fillId="0" borderId="0" xfId="3" applyNumberFormat="1" applyAlignment="1">
      <alignment vertical="center"/>
    </xf>
    <xf numFmtId="0" fontId="2" fillId="0" borderId="0" xfId="3" quotePrefix="1" applyAlignment="1">
      <alignment vertical="center"/>
    </xf>
    <xf numFmtId="179" fontId="2" fillId="0" borderId="0" xfId="3" applyNumberFormat="1" applyAlignment="1">
      <alignment horizontal="right" vertical="center"/>
    </xf>
    <xf numFmtId="1" fontId="22" fillId="0" borderId="0" xfId="3" applyNumberFormat="1" applyFont="1" applyAlignment="1">
      <alignment horizontal="center" vertical="center"/>
    </xf>
    <xf numFmtId="179" fontId="11" fillId="0" borderId="0" xfId="3" applyNumberFormat="1" applyFont="1" applyAlignment="1">
      <alignment horizontal="right" vertical="center"/>
    </xf>
    <xf numFmtId="0" fontId="11" fillId="0" borderId="0" xfId="3" applyFont="1" applyAlignment="1">
      <alignment horizontal="center" vertical="center"/>
    </xf>
    <xf numFmtId="172" fontId="12" fillId="0" borderId="0" xfId="1" applyNumberFormat="1" applyFont="1" applyAlignment="1">
      <alignment vertical="top"/>
    </xf>
    <xf numFmtId="172" fontId="4" fillId="0" borderId="0" xfId="1" applyNumberFormat="1" applyFont="1" applyBorder="1" applyAlignment="1">
      <alignment vertical="top"/>
    </xf>
    <xf numFmtId="172" fontId="15" fillId="0" borderId="0" xfId="1" applyNumberFormat="1" applyFont="1" applyFill="1" applyAlignment="1">
      <alignment vertical="top"/>
    </xf>
    <xf numFmtId="172" fontId="13" fillId="0" borderId="0" xfId="0" applyNumberFormat="1" applyFont="1" applyAlignment="1">
      <alignment horizontal="right" vertical="top"/>
    </xf>
    <xf numFmtId="172" fontId="15" fillId="0" borderId="0" xfId="0" applyNumberFormat="1" applyFont="1" applyAlignment="1">
      <alignment vertical="top"/>
    </xf>
    <xf numFmtId="172" fontId="0" fillId="0" borderId="0" xfId="0" applyNumberFormat="1" applyAlignment="1">
      <alignment vertical="top"/>
    </xf>
    <xf numFmtId="0" fontId="32" fillId="0" borderId="0" xfId="0" applyFont="1" applyAlignment="1">
      <alignment vertical="center"/>
    </xf>
    <xf numFmtId="0" fontId="33" fillId="0" borderId="0" xfId="0" applyFont="1" applyAlignment="1">
      <alignment vertical="center"/>
    </xf>
    <xf numFmtId="0" fontId="2" fillId="0" borderId="5" xfId="3" applyBorder="1"/>
    <xf numFmtId="1" fontId="37" fillId="4" borderId="0" xfId="3" applyNumberFormat="1" applyFont="1" applyFill="1" applyAlignment="1">
      <alignment horizontal="left" vertical="center"/>
    </xf>
    <xf numFmtId="0" fontId="37" fillId="4" borderId="0" xfId="3" applyFont="1" applyFill="1" applyAlignment="1">
      <alignment vertical="top"/>
    </xf>
    <xf numFmtId="0" fontId="37" fillId="4" borderId="0" xfId="3" applyFont="1" applyFill="1" applyAlignment="1">
      <alignment horizontal="left" vertical="top"/>
    </xf>
    <xf numFmtId="0" fontId="37" fillId="4" borderId="0" xfId="0" applyFont="1" applyFill="1" applyAlignment="1">
      <alignment horizontal="left"/>
    </xf>
    <xf numFmtId="0" fontId="37" fillId="4" borderId="0" xfId="3" applyFont="1" applyFill="1" applyAlignment="1">
      <alignment horizontal="left"/>
    </xf>
    <xf numFmtId="0" fontId="40" fillId="4" borderId="0" xfId="3" applyFont="1" applyFill="1" applyAlignment="1">
      <alignment horizontal="left"/>
    </xf>
    <xf numFmtId="0" fontId="37" fillId="4" borderId="0" xfId="3" applyFont="1" applyFill="1"/>
    <xf numFmtId="0" fontId="37" fillId="4" borderId="0" xfId="3" applyFont="1" applyFill="1" applyAlignment="1">
      <alignment horizontal="left" indent="1"/>
    </xf>
    <xf numFmtId="0" fontId="44" fillId="0" borderId="0" xfId="0" applyFont="1"/>
    <xf numFmtId="0" fontId="42" fillId="0" borderId="0" xfId="3" applyFont="1" applyAlignment="1">
      <alignment horizontal="center" vertical="center"/>
    </xf>
    <xf numFmtId="2" fontId="44" fillId="0" borderId="0" xfId="0" applyNumberFormat="1" applyFont="1" applyAlignment="1">
      <alignment horizontal="right" indent="1"/>
    </xf>
    <xf numFmtId="2" fontId="44" fillId="0" borderId="0" xfId="0" applyNumberFormat="1" applyFont="1" applyAlignment="1">
      <alignment horizontal="left" indent="1"/>
    </xf>
    <xf numFmtId="0" fontId="44" fillId="0" borderId="0" xfId="0" applyFont="1" applyAlignment="1">
      <alignment vertical="top"/>
    </xf>
    <xf numFmtId="172" fontId="44" fillId="0" borderId="0" xfId="0" applyNumberFormat="1" applyFont="1" applyAlignment="1">
      <alignment vertical="top"/>
    </xf>
    <xf numFmtId="0" fontId="34" fillId="0" borderId="6" xfId="0" applyFont="1" applyBorder="1" applyAlignment="1">
      <alignment horizontal="center"/>
    </xf>
    <xf numFmtId="49" fontId="42" fillId="0" borderId="7" xfId="3" applyNumberFormat="1" applyFont="1" applyBorder="1" applyAlignment="1">
      <alignment horizontal="center"/>
    </xf>
    <xf numFmtId="49" fontId="43" fillId="0" borderId="7" xfId="3" applyNumberFormat="1" applyFont="1" applyBorder="1" applyAlignment="1">
      <alignment horizontal="center"/>
    </xf>
    <xf numFmtId="0" fontId="43" fillId="0" borderId="7" xfId="3" applyFont="1" applyBorder="1" applyAlignment="1">
      <alignment horizontal="center" vertical="center"/>
    </xf>
    <xf numFmtId="49" fontId="41" fillId="0" borderId="0" xfId="3" applyNumberFormat="1" applyFont="1"/>
    <xf numFmtId="1" fontId="42" fillId="5" borderId="0" xfId="3" applyNumberFormat="1" applyFont="1" applyFill="1" applyAlignment="1">
      <alignment horizontal="center" vertical="top"/>
    </xf>
    <xf numFmtId="0" fontId="46" fillId="5" borderId="0" xfId="3" applyFont="1" applyFill="1" applyAlignment="1">
      <alignment horizontal="center" vertical="top" wrapText="1"/>
    </xf>
    <xf numFmtId="0" fontId="46" fillId="5" borderId="0" xfId="3" applyFont="1" applyFill="1" applyAlignment="1">
      <alignment horizontal="center" wrapText="1"/>
    </xf>
    <xf numFmtId="172" fontId="46" fillId="5" borderId="0" xfId="3" applyNumberFormat="1" applyFont="1" applyFill="1" applyAlignment="1">
      <alignment vertical="top"/>
    </xf>
    <xf numFmtId="172" fontId="42" fillId="5" borderId="0" xfId="3" applyNumberFormat="1" applyFont="1" applyFill="1" applyAlignment="1">
      <alignment vertical="top"/>
    </xf>
    <xf numFmtId="0" fontId="46" fillId="5" borderId="0" xfId="3" applyFont="1" applyFill="1" applyAlignment="1">
      <alignment horizontal="left" vertical="top" wrapText="1"/>
    </xf>
    <xf numFmtId="0" fontId="46" fillId="5" borderId="0" xfId="3" applyFont="1" applyFill="1" applyAlignment="1">
      <alignment vertical="top" wrapText="1"/>
    </xf>
    <xf numFmtId="1" fontId="42" fillId="5" borderId="0" xfId="0" applyNumberFormat="1" applyFont="1" applyFill="1" applyAlignment="1">
      <alignment horizontal="right" vertical="top"/>
    </xf>
    <xf numFmtId="0" fontId="42" fillId="5" borderId="0" xfId="3" applyFont="1" applyFill="1" applyAlignment="1">
      <alignment horizontal="center" wrapText="1"/>
    </xf>
    <xf numFmtId="172" fontId="42" fillId="5" borderId="0" xfId="0" applyNumberFormat="1" applyFont="1" applyFill="1" applyAlignment="1">
      <alignment vertical="top"/>
    </xf>
    <xf numFmtId="0" fontId="44" fillId="5" borderId="0" xfId="0" applyFont="1" applyFill="1" applyAlignment="1">
      <alignment horizontal="left" vertical="top"/>
    </xf>
    <xf numFmtId="0" fontId="46" fillId="5" borderId="0" xfId="3" applyFont="1" applyFill="1" applyAlignment="1">
      <alignment horizontal="left" vertical="top"/>
    </xf>
    <xf numFmtId="172" fontId="48" fillId="5" borderId="0" xfId="0" applyNumberFormat="1" applyFont="1" applyFill="1" applyAlignment="1">
      <alignment vertical="top"/>
    </xf>
    <xf numFmtId="1" fontId="42" fillId="5" borderId="0" xfId="3" applyNumberFormat="1" applyFont="1" applyFill="1" applyAlignment="1">
      <alignment vertical="top" wrapText="1"/>
    </xf>
    <xf numFmtId="164" fontId="42" fillId="5" borderId="0" xfId="3" applyNumberFormat="1" applyFont="1" applyFill="1" applyAlignment="1">
      <alignment horizontal="center"/>
    </xf>
    <xf numFmtId="167" fontId="42" fillId="5" borderId="0" xfId="3" applyNumberFormat="1" applyFont="1" applyFill="1" applyAlignment="1">
      <alignment horizontal="left" vertical="top"/>
    </xf>
    <xf numFmtId="0" fontId="44" fillId="5" borderId="0" xfId="0" applyFont="1" applyFill="1" applyAlignment="1">
      <alignment vertical="top"/>
    </xf>
    <xf numFmtId="1" fontId="42" fillId="5" borderId="0" xfId="3" applyNumberFormat="1" applyFont="1" applyFill="1" applyAlignment="1">
      <alignment vertical="top"/>
    </xf>
    <xf numFmtId="172" fontId="44" fillId="5" borderId="0" xfId="0" applyNumberFormat="1" applyFont="1" applyFill="1" applyAlignment="1">
      <alignment vertical="top"/>
    </xf>
    <xf numFmtId="1" fontId="42" fillId="5" borderId="5" xfId="0" applyNumberFormat="1" applyFont="1" applyFill="1" applyBorder="1" applyAlignment="1">
      <alignment horizontal="right" vertical="top"/>
    </xf>
    <xf numFmtId="0" fontId="44" fillId="5" borderId="5" xfId="0" applyFont="1" applyFill="1" applyBorder="1" applyAlignment="1">
      <alignment horizontal="left" vertical="top"/>
    </xf>
    <xf numFmtId="0" fontId="42" fillId="5" borderId="5" xfId="3" applyFont="1" applyFill="1" applyBorder="1" applyAlignment="1">
      <alignment horizontal="center" wrapText="1"/>
    </xf>
    <xf numFmtId="172" fontId="42" fillId="5" borderId="5" xfId="3" applyNumberFormat="1" applyFont="1" applyFill="1" applyBorder="1" applyAlignment="1">
      <alignment vertical="top"/>
    </xf>
    <xf numFmtId="172" fontId="42" fillId="5" borderId="5" xfId="0" applyNumberFormat="1" applyFont="1" applyFill="1" applyBorder="1" applyAlignment="1">
      <alignment vertical="top"/>
    </xf>
    <xf numFmtId="0" fontId="49" fillId="4" borderId="0" xfId="3" applyFont="1" applyFill="1" applyAlignment="1">
      <alignment horizontal="left" vertical="center" wrapText="1"/>
    </xf>
    <xf numFmtId="0" fontId="42" fillId="0" borderId="0" xfId="0" applyFont="1" applyAlignment="1">
      <alignment horizontal="left"/>
    </xf>
    <xf numFmtId="0" fontId="42" fillId="0" borderId="0" xfId="0" applyFont="1"/>
    <xf numFmtId="0" fontId="42" fillId="0" borderId="0" xfId="0" applyFont="1" applyAlignment="1">
      <alignment horizontal="left" vertical="center"/>
    </xf>
    <xf numFmtId="0" fontId="42" fillId="0" borderId="0" xfId="0" applyFont="1" applyAlignment="1">
      <alignment vertical="center"/>
    </xf>
    <xf numFmtId="0" fontId="42" fillId="0" borderId="0" xfId="0" applyFont="1" applyAlignment="1">
      <alignment vertical="top"/>
    </xf>
    <xf numFmtId="0" fontId="42" fillId="0" borderId="0" xfId="0" applyFont="1" applyAlignment="1">
      <alignment horizontal="center" vertical="top"/>
    </xf>
    <xf numFmtId="0" fontId="46" fillId="2" borderId="7" xfId="3" applyFont="1" applyFill="1" applyBorder="1" applyAlignment="1">
      <alignment horizontal="center" vertical="center"/>
    </xf>
    <xf numFmtId="0" fontId="46" fillId="2" borderId="7" xfId="3" quotePrefix="1" applyFont="1" applyFill="1" applyBorder="1" applyAlignment="1">
      <alignment horizontal="center"/>
    </xf>
    <xf numFmtId="0" fontId="46" fillId="2" borderId="7" xfId="3" applyFont="1" applyFill="1" applyBorder="1" applyAlignment="1">
      <alignment horizontal="center"/>
    </xf>
    <xf numFmtId="0" fontId="46" fillId="0" borderId="7" xfId="3" quotePrefix="1" applyFont="1" applyBorder="1" applyAlignment="1">
      <alignment horizontal="center"/>
    </xf>
    <xf numFmtId="49" fontId="42" fillId="2" borderId="0" xfId="3" applyNumberFormat="1" applyFont="1" applyFill="1" applyAlignment="1">
      <alignment horizontal="center"/>
    </xf>
    <xf numFmtId="49" fontId="50" fillId="2" borderId="0" xfId="3" applyNumberFormat="1" applyFont="1" applyFill="1" applyAlignment="1">
      <alignment horizontal="center"/>
    </xf>
    <xf numFmtId="49" fontId="38" fillId="2" borderId="0" xfId="3" applyNumberFormat="1" applyFont="1" applyFill="1" applyAlignment="1">
      <alignment horizontal="center"/>
    </xf>
    <xf numFmtId="49" fontId="50" fillId="0" borderId="0" xfId="3" applyNumberFormat="1" applyFont="1" applyAlignment="1">
      <alignment horizontal="center"/>
    </xf>
    <xf numFmtId="0" fontId="41" fillId="2" borderId="0" xfId="3" applyFont="1" applyFill="1"/>
    <xf numFmtId="0" fontId="2" fillId="2" borderId="0" xfId="3" applyFill="1"/>
    <xf numFmtId="0" fontId="51" fillId="0" borderId="0" xfId="3" applyFont="1" applyAlignment="1">
      <alignment horizontal="center" vertical="center"/>
    </xf>
    <xf numFmtId="0" fontId="46" fillId="0" borderId="0" xfId="3" applyFont="1" applyAlignment="1">
      <alignment horizontal="center" vertical="center"/>
    </xf>
    <xf numFmtId="0" fontId="51" fillId="0" borderId="0" xfId="3" applyFont="1" applyAlignment="1">
      <alignment horizontal="center" vertical="center" wrapText="1"/>
    </xf>
    <xf numFmtId="1" fontId="46" fillId="0" borderId="1" xfId="3" applyNumberFormat="1" applyFont="1" applyBorder="1" applyAlignment="1">
      <alignment horizontal="center"/>
    </xf>
    <xf numFmtId="49" fontId="51" fillId="0" borderId="1" xfId="3" applyNumberFormat="1" applyFont="1" applyBorder="1" applyAlignment="1">
      <alignment horizontal="center"/>
    </xf>
    <xf numFmtId="49" fontId="46" fillId="0" borderId="1" xfId="3" applyNumberFormat="1" applyFont="1" applyBorder="1" applyAlignment="1">
      <alignment horizontal="center"/>
    </xf>
    <xf numFmtId="0" fontId="51" fillId="0" borderId="1" xfId="3" applyFont="1" applyBorder="1" applyAlignment="1">
      <alignment horizontal="center" vertical="center"/>
    </xf>
    <xf numFmtId="43" fontId="46" fillId="5" borderId="0" xfId="1" applyFont="1" applyFill="1" applyBorder="1" applyAlignment="1">
      <alignment vertical="top"/>
    </xf>
    <xf numFmtId="172" fontId="48" fillId="5" borderId="0" xfId="1" applyNumberFormat="1" applyFont="1" applyFill="1" applyAlignment="1">
      <alignment vertical="top"/>
    </xf>
    <xf numFmtId="172" fontId="42" fillId="5" borderId="0" xfId="1" applyNumberFormat="1" applyFont="1" applyFill="1" applyBorder="1" applyAlignment="1">
      <alignment horizontal="right" vertical="top"/>
    </xf>
    <xf numFmtId="0" fontId="44" fillId="5" borderId="0" xfId="0" applyFont="1" applyFill="1" applyAlignment="1">
      <alignment horizontal="center" vertical="top"/>
    </xf>
    <xf numFmtId="172" fontId="44" fillId="5" borderId="0" xfId="1" applyNumberFormat="1" applyFont="1" applyFill="1" applyAlignment="1">
      <alignment vertical="top"/>
    </xf>
    <xf numFmtId="172" fontId="42" fillId="5" borderId="0" xfId="0" applyNumberFormat="1" applyFont="1" applyFill="1" applyAlignment="1">
      <alignment horizontal="right" vertical="top"/>
    </xf>
    <xf numFmtId="172" fontId="42" fillId="5" borderId="0" xfId="1" applyNumberFormat="1" applyFont="1" applyFill="1" applyAlignment="1">
      <alignment horizontal="right" vertical="top"/>
    </xf>
    <xf numFmtId="0" fontId="44" fillId="5" borderId="5" xfId="0" applyFont="1" applyFill="1" applyBorder="1" applyAlignment="1">
      <alignment vertical="top"/>
    </xf>
    <xf numFmtId="0" fontId="44" fillId="5" borderId="5" xfId="0" applyFont="1" applyFill="1" applyBorder="1" applyAlignment="1">
      <alignment horizontal="center" vertical="top"/>
    </xf>
    <xf numFmtId="172" fontId="44" fillId="5" borderId="5" xfId="1" applyNumberFormat="1" applyFont="1" applyFill="1" applyBorder="1" applyAlignment="1">
      <alignment vertical="top"/>
    </xf>
    <xf numFmtId="172" fontId="42" fillId="5" borderId="5" xfId="0" applyNumberFormat="1" applyFont="1" applyFill="1" applyBorder="1" applyAlignment="1">
      <alignment horizontal="right" vertical="top"/>
    </xf>
    <xf numFmtId="172" fontId="42" fillId="5" borderId="5" xfId="1" applyNumberFormat="1" applyFont="1" applyFill="1" applyBorder="1" applyAlignment="1">
      <alignment horizontal="right" vertical="top"/>
    </xf>
    <xf numFmtId="0" fontId="2" fillId="0" borderId="0" xfId="11"/>
    <xf numFmtId="0" fontId="37" fillId="4" borderId="0" xfId="4" applyFont="1" applyFill="1" applyAlignment="1">
      <alignment vertical="center"/>
    </xf>
    <xf numFmtId="0" fontId="42" fillId="0" borderId="0" xfId="4" applyFont="1"/>
    <xf numFmtId="0" fontId="42" fillId="0" borderId="0" xfId="4" applyFont="1" applyAlignment="1">
      <alignment vertical="center"/>
    </xf>
    <xf numFmtId="0" fontId="46" fillId="0" borderId="0" xfId="4" applyFont="1" applyAlignment="1">
      <alignment horizontal="center" vertical="center"/>
    </xf>
    <xf numFmtId="164" fontId="42" fillId="0" borderId="0" xfId="4" applyNumberFormat="1" applyFont="1" applyAlignment="1">
      <alignment vertical="center"/>
    </xf>
    <xf numFmtId="171" fontId="42" fillId="0" borderId="0" xfId="5" applyFont="1" applyFill="1" applyAlignment="1">
      <alignment vertical="center"/>
    </xf>
    <xf numFmtId="173" fontId="42" fillId="0" borderId="0" xfId="5" applyNumberFormat="1" applyFont="1" applyFill="1" applyAlignment="1">
      <alignment vertical="center"/>
    </xf>
    <xf numFmtId="172" fontId="42" fillId="0" borderId="0" xfId="4" applyNumberFormat="1" applyFont="1" applyAlignment="1">
      <alignment vertical="center"/>
    </xf>
    <xf numFmtId="171" fontId="42" fillId="0" borderId="0" xfId="4" applyNumberFormat="1" applyFont="1" applyAlignment="1">
      <alignment vertical="center"/>
    </xf>
    <xf numFmtId="0" fontId="13" fillId="0" borderId="0" xfId="11" applyFont="1" applyAlignment="1">
      <alignment vertical="center"/>
    </xf>
    <xf numFmtId="0" fontId="42" fillId="0" borderId="7" xfId="11" applyFont="1" applyBorder="1" applyAlignment="1">
      <alignment vertical="center"/>
    </xf>
    <xf numFmtId="0" fontId="42" fillId="0" borderId="7" xfId="11" quotePrefix="1" applyFont="1" applyBorder="1" applyAlignment="1">
      <alignment horizontal="center" vertical="center"/>
    </xf>
    <xf numFmtId="0" fontId="42" fillId="0" borderId="7" xfId="11" applyFont="1" applyBorder="1" applyAlignment="1">
      <alignment horizontal="center" vertical="center"/>
    </xf>
    <xf numFmtId="0" fontId="13" fillId="0" borderId="7" xfId="11" applyFont="1" applyBorder="1" applyAlignment="1">
      <alignment vertical="center"/>
    </xf>
    <xf numFmtId="0" fontId="42" fillId="5" borderId="3" xfId="4" applyFont="1" applyFill="1" applyBorder="1" applyAlignment="1">
      <alignment vertical="center"/>
    </xf>
    <xf numFmtId="0" fontId="46" fillId="5" borderId="3" xfId="4" applyFont="1" applyFill="1" applyBorder="1" applyAlignment="1">
      <alignment horizontal="center" vertical="center"/>
    </xf>
    <xf numFmtId="172" fontId="46" fillId="5" borderId="3" xfId="4" applyNumberFormat="1" applyFont="1" applyFill="1" applyBorder="1" applyAlignment="1">
      <alignment vertical="center"/>
    </xf>
    <xf numFmtId="164" fontId="46" fillId="5" borderId="3" xfId="4" applyNumberFormat="1" applyFont="1" applyFill="1" applyBorder="1" applyAlignment="1">
      <alignment horizontal="right" vertical="center"/>
    </xf>
    <xf numFmtId="0" fontId="42" fillId="5" borderId="0" xfId="4" applyFont="1" applyFill="1" applyAlignment="1">
      <alignment horizontal="right" vertical="center"/>
    </xf>
    <xf numFmtId="0" fontId="42" fillId="5" borderId="0" xfId="4" applyFont="1" applyFill="1" applyAlignment="1">
      <alignment vertical="center"/>
    </xf>
    <xf numFmtId="172" fontId="42" fillId="5" borderId="0" xfId="6" applyNumberFormat="1" applyFont="1" applyFill="1" applyAlignment="1">
      <alignment vertical="center"/>
    </xf>
    <xf numFmtId="164" fontId="42" fillId="5" borderId="0" xfId="4" applyNumberFormat="1" applyFont="1" applyFill="1" applyAlignment="1">
      <alignment vertical="center"/>
    </xf>
    <xf numFmtId="173" fontId="42" fillId="5" borderId="0" xfId="5" applyNumberFormat="1" applyFont="1" applyFill="1" applyBorder="1" applyAlignment="1">
      <alignment horizontal="right" vertical="center"/>
    </xf>
    <xf numFmtId="0" fontId="42" fillId="5" borderId="5" xfId="4" applyFont="1" applyFill="1" applyBorder="1" applyAlignment="1">
      <alignment horizontal="right" vertical="center"/>
    </xf>
    <xf numFmtId="0" fontId="42" fillId="5" borderId="5" xfId="4" applyFont="1" applyFill="1" applyBorder="1" applyAlignment="1">
      <alignment vertical="center"/>
    </xf>
    <xf numFmtId="172" fontId="42" fillId="5" borderId="5" xfId="6" applyNumberFormat="1" applyFont="1" applyFill="1" applyBorder="1" applyAlignment="1">
      <alignment vertical="center"/>
    </xf>
    <xf numFmtId="164" fontId="42" fillId="5" borderId="5" xfId="4" applyNumberFormat="1" applyFont="1" applyFill="1" applyBorder="1" applyAlignment="1">
      <alignment vertical="center"/>
    </xf>
    <xf numFmtId="173" fontId="42" fillId="5" borderId="5" xfId="5" applyNumberFormat="1" applyFont="1" applyFill="1" applyBorder="1" applyAlignment="1">
      <alignment horizontal="right" vertical="center"/>
    </xf>
    <xf numFmtId="0" fontId="46" fillId="0" borderId="0" xfId="4" applyFont="1" applyAlignment="1">
      <alignment vertical="center"/>
    </xf>
    <xf numFmtId="0" fontId="46" fillId="0" borderId="0" xfId="4" quotePrefix="1" applyFont="1" applyAlignment="1">
      <alignment horizontal="center" vertical="center"/>
    </xf>
    <xf numFmtId="0" fontId="46" fillId="2" borderId="0" xfId="0" applyFont="1" applyFill="1"/>
    <xf numFmtId="0" fontId="46" fillId="2" borderId="3" xfId="0" applyFont="1" applyFill="1" applyBorder="1" applyAlignment="1">
      <alignment horizontal="center"/>
    </xf>
    <xf numFmtId="0" fontId="46" fillId="2" borderId="0" xfId="0" applyFont="1" applyFill="1" applyAlignment="1">
      <alignment horizontal="center"/>
    </xf>
    <xf numFmtId="0" fontId="46" fillId="2" borderId="0" xfId="0" applyFont="1" applyFill="1" applyAlignment="1">
      <alignment horizontal="center" vertical="center" wrapText="1"/>
    </xf>
    <xf numFmtId="0" fontId="46" fillId="2" borderId="0" xfId="3" applyFont="1" applyFill="1" applyAlignment="1">
      <alignment horizontal="center"/>
    </xf>
    <xf numFmtId="0" fontId="46" fillId="2" borderId="0" xfId="0" quotePrefix="1" applyFont="1" applyFill="1" applyBorder="1" applyAlignment="1">
      <alignment horizontal="center"/>
    </xf>
    <xf numFmtId="0" fontId="46" fillId="2" borderId="0" xfId="3" quotePrefix="1" applyFont="1" applyFill="1" applyBorder="1" applyAlignment="1">
      <alignment horizontal="center"/>
    </xf>
    <xf numFmtId="0" fontId="46" fillId="2" borderId="0" xfId="0" applyFont="1" applyFill="1" applyBorder="1" applyAlignment="1">
      <alignment horizontal="center"/>
    </xf>
    <xf numFmtId="0" fontId="46" fillId="0" borderId="0" xfId="0" quotePrefix="1" applyFont="1" applyBorder="1" applyAlignment="1">
      <alignment horizontal="center"/>
    </xf>
    <xf numFmtId="0" fontId="55" fillId="0" borderId="0" xfId="11" applyFont="1" applyAlignment="1">
      <alignment vertical="center"/>
    </xf>
    <xf numFmtId="0" fontId="37" fillId="4" borderId="0" xfId="3" applyFont="1" applyFill="1" applyAlignment="1">
      <alignment vertical="center"/>
    </xf>
    <xf numFmtId="172" fontId="42" fillId="0" borderId="0" xfId="3" applyNumberFormat="1" applyFont="1" applyAlignment="1">
      <alignment vertical="center"/>
    </xf>
    <xf numFmtId="0" fontId="42" fillId="0" borderId="0" xfId="3" applyFont="1" applyAlignment="1">
      <alignment horizontal="left" vertical="center"/>
    </xf>
    <xf numFmtId="164" fontId="42" fillId="0" borderId="0" xfId="3" applyNumberFormat="1" applyFont="1" applyAlignment="1">
      <alignment vertical="center"/>
    </xf>
    <xf numFmtId="176" fontId="42" fillId="0" borderId="0" xfId="3" applyNumberFormat="1" applyFont="1" applyAlignment="1">
      <alignment vertical="center"/>
    </xf>
    <xf numFmtId="0" fontId="42" fillId="0" borderId="0" xfId="7" applyNumberFormat="1" applyFont="1" applyFill="1" applyBorder="1" applyAlignment="1">
      <alignment horizontal="left" vertical="center"/>
    </xf>
    <xf numFmtId="1" fontId="43" fillId="0" borderId="0" xfId="3" applyNumberFormat="1" applyFont="1" applyAlignment="1">
      <alignment horizontal="center" vertical="center"/>
    </xf>
    <xf numFmtId="0" fontId="43" fillId="0" borderId="0" xfId="3" applyFont="1" applyAlignment="1">
      <alignment vertical="center"/>
    </xf>
    <xf numFmtId="0" fontId="42" fillId="0" borderId="0" xfId="3" applyFont="1" applyAlignment="1">
      <alignment vertical="center"/>
    </xf>
    <xf numFmtId="0" fontId="42" fillId="0" borderId="0" xfId="3" applyFont="1" applyAlignment="1">
      <alignment horizontal="justify" vertical="center"/>
    </xf>
    <xf numFmtId="0" fontId="51" fillId="0" borderId="0" xfId="3" quotePrefix="1" applyFont="1" applyAlignment="1">
      <alignment horizontal="center" vertical="center"/>
    </xf>
    <xf numFmtId="43" fontId="51" fillId="0" borderId="0" xfId="1" applyFont="1" applyFill="1" applyBorder="1" applyAlignment="1">
      <alignment horizontal="center" vertical="center"/>
    </xf>
    <xf numFmtId="0" fontId="42" fillId="0" borderId="7" xfId="3" applyFont="1" applyBorder="1" applyAlignment="1">
      <alignment horizontal="center" vertical="center"/>
    </xf>
    <xf numFmtId="0" fontId="43" fillId="0" borderId="7" xfId="3" quotePrefix="1" applyFont="1" applyBorder="1" applyAlignment="1">
      <alignment horizontal="center" vertical="center"/>
    </xf>
    <xf numFmtId="172" fontId="41" fillId="0" borderId="0" xfId="3" applyNumberFormat="1" applyFont="1" applyAlignment="1">
      <alignment vertical="center"/>
    </xf>
    <xf numFmtId="1" fontId="35" fillId="5" borderId="0" xfId="3" applyNumberFormat="1" applyFont="1" applyFill="1" applyAlignment="1">
      <alignment horizontal="center" vertical="center"/>
    </xf>
    <xf numFmtId="0" fontId="46" fillId="5" borderId="0" xfId="3" applyFont="1" applyFill="1" applyAlignment="1">
      <alignment horizontal="center" vertical="center"/>
    </xf>
    <xf numFmtId="172" fontId="46" fillId="5" borderId="3" xfId="3" applyNumberFormat="1" applyFont="1" applyFill="1" applyBorder="1" applyAlignment="1">
      <alignment horizontal="right" vertical="center"/>
    </xf>
    <xf numFmtId="172" fontId="46" fillId="5" borderId="0" xfId="3" applyNumberFormat="1" applyFont="1" applyFill="1" applyAlignment="1">
      <alignment horizontal="right" vertical="center"/>
    </xf>
    <xf numFmtId="0" fontId="35" fillId="5" borderId="0" xfId="3" applyFont="1" applyFill="1" applyAlignment="1">
      <alignment horizontal="center" vertical="center"/>
    </xf>
    <xf numFmtId="0" fontId="46" fillId="5" borderId="0" xfId="3" applyFont="1" applyFill="1" applyAlignment="1">
      <alignment vertical="center" wrapText="1"/>
    </xf>
    <xf numFmtId="172" fontId="46" fillId="5" borderId="0" xfId="3" applyNumberFormat="1" applyFont="1" applyFill="1" applyAlignment="1">
      <alignment vertical="center" wrapText="1"/>
    </xf>
    <xf numFmtId="1" fontId="42" fillId="5" borderId="0" xfId="3" applyNumberFormat="1" applyFont="1" applyFill="1" applyAlignment="1">
      <alignment horizontal="center" vertical="center"/>
    </xf>
    <xf numFmtId="0" fontId="42" fillId="5" borderId="0" xfId="3" applyFont="1" applyFill="1" applyAlignment="1">
      <alignment horizontal="left" vertical="center" wrapText="1"/>
    </xf>
    <xf numFmtId="172" fontId="42" fillId="5" borderId="0" xfId="3" applyNumberFormat="1" applyFont="1" applyFill="1" applyAlignment="1">
      <alignment vertical="center"/>
    </xf>
    <xf numFmtId="0" fontId="42" fillId="5" borderId="0" xfId="3" applyFont="1" applyFill="1" applyAlignment="1">
      <alignment horizontal="left" vertical="center"/>
    </xf>
    <xf numFmtId="0" fontId="43" fillId="5" borderId="0" xfId="3" applyFont="1" applyFill="1" applyAlignment="1">
      <alignment horizontal="left" vertical="center" wrapText="1"/>
    </xf>
    <xf numFmtId="0" fontId="43" fillId="5" borderId="0" xfId="2" applyNumberFormat="1" applyFont="1" applyFill="1" applyBorder="1" applyAlignment="1">
      <alignment vertical="center"/>
    </xf>
    <xf numFmtId="0" fontId="42" fillId="5" borderId="0" xfId="7" applyNumberFormat="1" applyFont="1" applyFill="1" applyBorder="1" applyAlignment="1">
      <alignment horizontal="left" vertical="center" wrapText="1"/>
    </xf>
    <xf numFmtId="164" fontId="42" fillId="5" borderId="0" xfId="3" applyNumberFormat="1" applyFont="1" applyFill="1" applyAlignment="1">
      <alignment vertical="center"/>
    </xf>
    <xf numFmtId="176" fontId="42" fillId="5" borderId="0" xfId="3" applyNumberFormat="1" applyFont="1" applyFill="1" applyAlignment="1">
      <alignment vertical="center"/>
    </xf>
    <xf numFmtId="0" fontId="42" fillId="5" borderId="0" xfId="7" applyNumberFormat="1" applyFont="1" applyFill="1" applyBorder="1" applyAlignment="1">
      <alignment horizontal="left" vertical="center"/>
    </xf>
    <xf numFmtId="1" fontId="43" fillId="5" borderId="0" xfId="3" applyNumberFormat="1" applyFont="1" applyFill="1" applyAlignment="1">
      <alignment horizontal="center" vertical="center"/>
    </xf>
    <xf numFmtId="0" fontId="42" fillId="5" borderId="0" xfId="3" applyFont="1" applyFill="1" applyAlignment="1">
      <alignment horizontal="center" vertical="center"/>
    </xf>
    <xf numFmtId="0" fontId="46" fillId="5" borderId="0" xfId="3" applyFont="1" applyFill="1" applyAlignment="1">
      <alignment horizontal="left" vertical="center" wrapText="1"/>
    </xf>
    <xf numFmtId="172" fontId="46" fillId="5" borderId="0" xfId="3" applyNumberFormat="1" applyFont="1" applyFill="1" applyAlignment="1">
      <alignment vertical="center"/>
    </xf>
    <xf numFmtId="0" fontId="43" fillId="5" borderId="0" xfId="3" applyFont="1" applyFill="1" applyAlignment="1">
      <alignment vertical="center"/>
    </xf>
    <xf numFmtId="1" fontId="42" fillId="5" borderId="0" xfId="3" applyNumberFormat="1" applyFont="1" applyFill="1" applyBorder="1" applyAlignment="1">
      <alignment horizontal="center" vertical="center"/>
    </xf>
    <xf numFmtId="172" fontId="42" fillId="5" borderId="0" xfId="3" applyNumberFormat="1" applyFont="1" applyFill="1" applyBorder="1" applyAlignment="1">
      <alignment vertical="center"/>
    </xf>
    <xf numFmtId="164" fontId="42" fillId="5" borderId="0" xfId="3" applyNumberFormat="1" applyFont="1" applyFill="1" applyBorder="1" applyAlignment="1">
      <alignment vertical="center"/>
    </xf>
    <xf numFmtId="176" fontId="42" fillId="5" borderId="0" xfId="3" applyNumberFormat="1" applyFont="1" applyFill="1" applyBorder="1" applyAlignment="1">
      <alignment vertical="center"/>
    </xf>
    <xf numFmtId="1" fontId="42" fillId="5" borderId="5" xfId="3" applyNumberFormat="1" applyFont="1" applyFill="1" applyBorder="1" applyAlignment="1">
      <alignment horizontal="center" vertical="center"/>
    </xf>
    <xf numFmtId="0" fontId="42" fillId="5" borderId="5" xfId="7" applyNumberFormat="1" applyFont="1" applyFill="1" applyBorder="1" applyAlignment="1">
      <alignment horizontal="left" vertical="center"/>
    </xf>
    <xf numFmtId="172" fontId="42" fillId="5" borderId="5" xfId="3" applyNumberFormat="1" applyFont="1" applyFill="1" applyBorder="1" applyAlignment="1">
      <alignment vertical="center"/>
    </xf>
    <xf numFmtId="164" fontId="42" fillId="5" borderId="5" xfId="3" applyNumberFormat="1" applyFont="1" applyFill="1" applyBorder="1" applyAlignment="1">
      <alignment vertical="center"/>
    </xf>
    <xf numFmtId="176" fontId="42" fillId="5" borderId="5" xfId="3" applyNumberFormat="1" applyFont="1" applyFill="1" applyBorder="1" applyAlignment="1">
      <alignment vertical="center"/>
    </xf>
    <xf numFmtId="0" fontId="33" fillId="0" borderId="0" xfId="11" applyFont="1" applyAlignment="1">
      <alignment vertical="center"/>
    </xf>
    <xf numFmtId="0" fontId="34" fillId="0" borderId="0" xfId="0" applyFont="1" applyAlignment="1">
      <alignment wrapText="1"/>
    </xf>
    <xf numFmtId="0" fontId="13" fillId="0" borderId="0" xfId="3" applyFont="1"/>
    <xf numFmtId="0" fontId="37" fillId="4" borderId="0" xfId="3" applyFont="1" applyFill="1" applyAlignment="1">
      <alignment horizontal="center" vertical="center"/>
    </xf>
    <xf numFmtId="9" fontId="37" fillId="4" borderId="0" xfId="2" applyFont="1" applyFill="1" applyAlignment="1">
      <alignment vertical="center"/>
    </xf>
    <xf numFmtId="0" fontId="54" fillId="4" borderId="0" xfId="3" applyFont="1" applyFill="1" applyAlignment="1">
      <alignment vertical="center"/>
    </xf>
    <xf numFmtId="0" fontId="37" fillId="4" borderId="0" xfId="3" applyFont="1" applyFill="1" applyAlignment="1">
      <alignment horizontal="center" vertical="center" wrapText="1"/>
    </xf>
    <xf numFmtId="9" fontId="37" fillId="4" borderId="0" xfId="2" applyFont="1" applyFill="1" applyAlignment="1">
      <alignment vertical="center" wrapText="1"/>
    </xf>
    <xf numFmtId="0" fontId="54" fillId="4" borderId="0" xfId="3" applyFont="1" applyFill="1" applyAlignment="1">
      <alignment vertical="center" wrapText="1"/>
    </xf>
    <xf numFmtId="0" fontId="37" fillId="4" borderId="0" xfId="3" applyFont="1" applyFill="1" applyAlignment="1">
      <alignment horizontal="left" vertical="center"/>
    </xf>
    <xf numFmtId="0" fontId="42" fillId="0" borderId="0" xfId="3" applyFont="1" applyAlignment="1">
      <alignment horizontal="center" vertical="center" wrapText="1"/>
    </xf>
    <xf numFmtId="0" fontId="42" fillId="0" borderId="1" xfId="3" applyFont="1" applyBorder="1" applyAlignment="1">
      <alignment horizontal="center" vertical="center" wrapText="1"/>
    </xf>
    <xf numFmtId="0" fontId="42" fillId="0" borderId="1" xfId="3" applyFont="1" applyBorder="1" applyAlignment="1">
      <alignment horizontal="center" vertical="center"/>
    </xf>
    <xf numFmtId="9" fontId="42" fillId="0" borderId="0" xfId="2" applyFont="1" applyFill="1" applyAlignment="1">
      <alignment vertical="center"/>
    </xf>
    <xf numFmtId="175" fontId="42" fillId="0" borderId="0" xfId="1" applyNumberFormat="1" applyFont="1" applyFill="1" applyAlignment="1">
      <alignment vertical="center"/>
    </xf>
    <xf numFmtId="0" fontId="51" fillId="0" borderId="1" xfId="3" quotePrefix="1" applyFont="1" applyBorder="1" applyAlignment="1">
      <alignment horizontal="center" vertical="center"/>
    </xf>
    <xf numFmtId="0" fontId="51" fillId="0" borderId="1" xfId="3" applyFont="1" applyBorder="1" applyAlignment="1">
      <alignment horizontal="center" vertical="center" wrapText="1"/>
    </xf>
    <xf numFmtId="0" fontId="43" fillId="0" borderId="7" xfId="3" applyFont="1" applyBorder="1" applyAlignment="1">
      <alignment horizontal="center" vertical="center" wrapText="1"/>
    </xf>
    <xf numFmtId="174" fontId="36" fillId="3" borderId="0" xfId="3" applyNumberFormat="1" applyFont="1" applyFill="1" applyAlignment="1">
      <alignment horizontal="center" vertical="center"/>
    </xf>
    <xf numFmtId="0" fontId="19" fillId="3" borderId="0" xfId="3" applyFont="1" applyFill="1" applyAlignment="1">
      <alignment vertical="center"/>
    </xf>
    <xf numFmtId="0" fontId="3" fillId="0" borderId="0" xfId="3" applyFont="1" applyAlignment="1">
      <alignment vertical="center"/>
    </xf>
    <xf numFmtId="170" fontId="51" fillId="5" borderId="3" xfId="3" applyNumberFormat="1" applyFont="1" applyFill="1" applyBorder="1" applyAlignment="1">
      <alignment horizontal="right" vertical="center"/>
    </xf>
    <xf numFmtId="170" fontId="51" fillId="5" borderId="3" xfId="3" applyNumberFormat="1" applyFont="1" applyFill="1" applyBorder="1" applyAlignment="1">
      <alignment horizontal="right" vertical="center" wrapText="1"/>
    </xf>
    <xf numFmtId="172" fontId="51" fillId="5" borderId="3" xfId="3" applyNumberFormat="1" applyFont="1" applyFill="1" applyBorder="1" applyAlignment="1">
      <alignment horizontal="right" vertical="center" wrapText="1"/>
    </xf>
    <xf numFmtId="170" fontId="51" fillId="5" borderId="0" xfId="3" applyNumberFormat="1" applyFont="1" applyFill="1" applyAlignment="1">
      <alignment horizontal="right" vertical="center"/>
    </xf>
    <xf numFmtId="170" fontId="51" fillId="5" borderId="0" xfId="3" applyNumberFormat="1" applyFont="1" applyFill="1" applyAlignment="1">
      <alignment horizontal="right" vertical="center" wrapText="1"/>
    </xf>
    <xf numFmtId="0" fontId="51" fillId="5" borderId="0" xfId="3" applyFont="1" applyFill="1" applyAlignment="1">
      <alignment horizontal="right" vertical="center" wrapText="1"/>
    </xf>
    <xf numFmtId="0" fontId="42" fillId="5" borderId="0" xfId="3" applyFont="1" applyFill="1" applyAlignment="1">
      <alignment horizontal="center" vertical="center" wrapText="1"/>
    </xf>
    <xf numFmtId="0" fontId="42" fillId="5" borderId="0" xfId="2" applyNumberFormat="1" applyFont="1" applyFill="1" applyBorder="1" applyAlignment="1">
      <alignment vertical="center" wrapText="1"/>
    </xf>
    <xf numFmtId="170" fontId="42" fillId="5" borderId="0" xfId="3" applyNumberFormat="1" applyFont="1" applyFill="1" applyAlignment="1">
      <alignment horizontal="right" vertical="center"/>
    </xf>
    <xf numFmtId="169" fontId="43" fillId="5" borderId="0" xfId="3" applyNumberFormat="1" applyFont="1" applyFill="1" applyAlignment="1">
      <alignment horizontal="right" vertical="center"/>
    </xf>
    <xf numFmtId="170" fontId="43" fillId="5" borderId="0" xfId="3" applyNumberFormat="1" applyFont="1" applyFill="1" applyAlignment="1">
      <alignment horizontal="right" vertical="center"/>
    </xf>
    <xf numFmtId="172" fontId="42" fillId="5" borderId="0" xfId="3" applyNumberFormat="1" applyFont="1" applyFill="1" applyAlignment="1">
      <alignment vertical="center" wrapText="1"/>
    </xf>
    <xf numFmtId="170" fontId="43" fillId="5" borderId="0" xfId="3" applyNumberFormat="1" applyFont="1" applyFill="1" applyAlignment="1">
      <alignment vertical="center"/>
    </xf>
    <xf numFmtId="0" fontId="43" fillId="5" borderId="0" xfId="3" applyFont="1" applyFill="1" applyAlignment="1">
      <alignment horizontal="center" vertical="center"/>
    </xf>
    <xf numFmtId="170" fontId="43" fillId="5" borderId="0" xfId="3" applyNumberFormat="1" applyFont="1" applyFill="1" applyAlignment="1">
      <alignment horizontal="right" vertical="center" wrapText="1"/>
    </xf>
    <xf numFmtId="170" fontId="43" fillId="5" borderId="0" xfId="3" applyNumberFormat="1" applyFont="1" applyFill="1" applyAlignment="1">
      <alignment vertical="center" wrapText="1"/>
    </xf>
    <xf numFmtId="164" fontId="43" fillId="5" borderId="0" xfId="3" applyNumberFormat="1" applyFont="1" applyFill="1" applyAlignment="1">
      <alignment horizontal="center" vertical="center"/>
    </xf>
    <xf numFmtId="0" fontId="43" fillId="5" borderId="0" xfId="3" applyFont="1" applyFill="1" applyAlignment="1">
      <alignment horizontal="left" vertical="center"/>
    </xf>
    <xf numFmtId="164" fontId="51" fillId="5" borderId="0" xfId="3" applyNumberFormat="1" applyFont="1" applyFill="1" applyAlignment="1">
      <alignment horizontal="right" vertical="center"/>
    </xf>
    <xf numFmtId="9" fontId="42" fillId="5" borderId="0" xfId="2" applyFont="1" applyFill="1" applyBorder="1" applyAlignment="1">
      <alignment vertical="center" wrapText="1"/>
    </xf>
    <xf numFmtId="0" fontId="43" fillId="5" borderId="0" xfId="3" applyFont="1" applyFill="1" applyAlignment="1">
      <alignment horizontal="center" vertical="center" wrapText="1"/>
    </xf>
    <xf numFmtId="0" fontId="43" fillId="5" borderId="0" xfId="3" applyFont="1" applyFill="1" applyAlignment="1">
      <alignment horizontal="right" vertical="center"/>
    </xf>
    <xf numFmtId="0" fontId="42" fillId="5" borderId="5" xfId="3" applyFont="1" applyFill="1" applyBorder="1" applyAlignment="1">
      <alignment horizontal="center" vertical="center" wrapText="1"/>
    </xf>
    <xf numFmtId="0" fontId="42" fillId="5" borderId="5" xfId="3" applyFont="1" applyFill="1" applyBorder="1" applyAlignment="1">
      <alignment horizontal="center" vertical="center"/>
    </xf>
    <xf numFmtId="9" fontId="42" fillId="5" borderId="5" xfId="2" applyFont="1" applyFill="1" applyBorder="1" applyAlignment="1">
      <alignment vertical="center" wrapText="1"/>
    </xf>
    <xf numFmtId="170" fontId="42" fillId="5" borderId="5" xfId="3" applyNumberFormat="1" applyFont="1" applyFill="1" applyBorder="1" applyAlignment="1">
      <alignment horizontal="right" vertical="center"/>
    </xf>
    <xf numFmtId="0" fontId="43" fillId="5" borderId="5" xfId="3" applyFont="1" applyFill="1" applyBorder="1" applyAlignment="1">
      <alignment horizontal="right" vertical="center"/>
    </xf>
    <xf numFmtId="170" fontId="46" fillId="5" borderId="3" xfId="3" applyNumberFormat="1" applyFont="1" applyFill="1" applyBorder="1" applyAlignment="1">
      <alignment horizontal="right" vertical="center"/>
    </xf>
    <xf numFmtId="170" fontId="46" fillId="5" borderId="0" xfId="3" applyNumberFormat="1" applyFont="1" applyFill="1" applyAlignment="1">
      <alignment horizontal="right" vertical="center"/>
    </xf>
    <xf numFmtId="0" fontId="42" fillId="0" borderId="0" xfId="3" applyFont="1" applyBorder="1" applyAlignment="1">
      <alignment horizontal="center" vertical="center" wrapText="1"/>
    </xf>
    <xf numFmtId="15" fontId="42" fillId="0" borderId="0" xfId="3" applyNumberFormat="1" applyFont="1" applyAlignment="1">
      <alignment horizontal="center" vertical="center"/>
    </xf>
    <xf numFmtId="0" fontId="42" fillId="0" borderId="0" xfId="3" applyFont="1" applyAlignment="1">
      <alignment horizontal="justify" vertical="center" wrapText="1"/>
    </xf>
    <xf numFmtId="172" fontId="42" fillId="0" borderId="0" xfId="3" applyNumberFormat="1" applyFont="1" applyAlignment="1">
      <alignment horizontal="right" vertical="center"/>
    </xf>
    <xf numFmtId="17" fontId="42" fillId="0" borderId="0" xfId="3" applyNumberFormat="1" applyFont="1" applyAlignment="1">
      <alignment horizontal="center" vertical="center"/>
    </xf>
    <xf numFmtId="0" fontId="46" fillId="0" borderId="7" xfId="3" applyFont="1" applyBorder="1" applyAlignment="1">
      <alignment horizontal="center" vertical="center" wrapText="1"/>
    </xf>
    <xf numFmtId="0" fontId="46" fillId="0" borderId="7" xfId="3" applyFont="1" applyBorder="1" applyAlignment="1">
      <alignment horizontal="center" vertical="center"/>
    </xf>
    <xf numFmtId="0" fontId="36" fillId="5" borderId="0" xfId="3" applyFont="1" applyFill="1" applyAlignment="1">
      <alignment vertical="center"/>
    </xf>
    <xf numFmtId="0" fontId="56" fillId="5" borderId="0" xfId="3" applyFont="1" applyFill="1" applyAlignment="1">
      <alignment vertical="center"/>
    </xf>
    <xf numFmtId="172" fontId="46" fillId="5" borderId="0" xfId="3" applyNumberFormat="1" applyFont="1" applyFill="1" applyAlignment="1">
      <alignment horizontal="center" vertical="center" wrapText="1"/>
    </xf>
    <xf numFmtId="175" fontId="42" fillId="5" borderId="0" xfId="7" applyNumberFormat="1" applyFont="1" applyFill="1" applyBorder="1" applyAlignment="1">
      <alignment horizontal="center" vertical="center" wrapText="1"/>
    </xf>
    <xf numFmtId="43" fontId="42" fillId="5" borderId="0" xfId="1" applyFont="1" applyFill="1" applyBorder="1" applyAlignment="1">
      <alignment horizontal="center" vertical="center" wrapText="1"/>
    </xf>
    <xf numFmtId="0" fontId="56" fillId="5" borderId="0" xfId="3" applyFont="1" applyFill="1" applyAlignment="1">
      <alignment horizontal="center" vertical="center"/>
    </xf>
    <xf numFmtId="0" fontId="42" fillId="5" borderId="0" xfId="3" applyFont="1" applyFill="1" applyAlignment="1">
      <alignment vertical="center"/>
    </xf>
    <xf numFmtId="172" fontId="46" fillId="5" borderId="0" xfId="3" applyNumberFormat="1" applyFont="1" applyFill="1" applyAlignment="1">
      <alignment horizontal="center" vertical="center"/>
    </xf>
    <xf numFmtId="175" fontId="46" fillId="5" borderId="0" xfId="7" applyNumberFormat="1" applyFont="1" applyFill="1" applyBorder="1" applyAlignment="1">
      <alignment horizontal="center" vertical="center"/>
    </xf>
    <xf numFmtId="164" fontId="42" fillId="5" borderId="0" xfId="3" applyNumberFormat="1" applyFont="1" applyFill="1" applyAlignment="1">
      <alignment horizontal="center" vertical="center"/>
    </xf>
    <xf numFmtId="15" fontId="42" fillId="5" borderId="0" xfId="3" applyNumberFormat="1" applyFont="1" applyFill="1" applyAlignment="1">
      <alignment horizontal="center" vertical="center"/>
    </xf>
    <xf numFmtId="164" fontId="46" fillId="5" borderId="0" xfId="3" applyNumberFormat="1" applyFont="1" applyFill="1" applyAlignment="1">
      <alignment horizontal="center" vertical="center"/>
    </xf>
    <xf numFmtId="178" fontId="42" fillId="5" borderId="0" xfId="3" applyNumberFormat="1" applyFont="1" applyFill="1" applyAlignment="1">
      <alignment horizontal="center" vertical="center"/>
    </xf>
    <xf numFmtId="0" fontId="46" fillId="5" borderId="0" xfId="3" applyFont="1" applyFill="1" applyAlignment="1">
      <alignment horizontal="left" vertical="center"/>
    </xf>
    <xf numFmtId="0" fontId="42" fillId="5" borderId="5" xfId="3" applyFont="1" applyFill="1" applyBorder="1" applyAlignment="1">
      <alignment vertical="center"/>
    </xf>
    <xf numFmtId="0" fontId="42" fillId="5" borderId="5" xfId="3" applyFont="1" applyFill="1" applyBorder="1" applyAlignment="1">
      <alignment horizontal="left" vertical="center"/>
    </xf>
    <xf numFmtId="164" fontId="42" fillId="5" borderId="5" xfId="3" applyNumberFormat="1" applyFont="1" applyFill="1" applyBorder="1" applyAlignment="1">
      <alignment horizontal="center" vertical="center"/>
    </xf>
    <xf numFmtId="15" fontId="42" fillId="5" borderId="5" xfId="3" applyNumberFormat="1" applyFont="1" applyFill="1" applyBorder="1" applyAlignment="1">
      <alignment horizontal="center" vertical="center"/>
    </xf>
    <xf numFmtId="175" fontId="42" fillId="0" borderId="0" xfId="7" applyNumberFormat="1" applyFont="1" applyBorder="1" applyAlignment="1">
      <alignment vertical="center"/>
    </xf>
    <xf numFmtId="15" fontId="42" fillId="3" borderId="0" xfId="3" applyNumberFormat="1" applyFont="1" applyFill="1" applyAlignment="1">
      <alignment horizontal="center" vertical="center"/>
    </xf>
    <xf numFmtId="0" fontId="44" fillId="0" borderId="0" xfId="10" applyFont="1" applyAlignment="1">
      <alignment horizontal="center" vertical="center"/>
    </xf>
    <xf numFmtId="179" fontId="42" fillId="0" borderId="0" xfId="3" applyNumberFormat="1" applyFont="1" applyAlignment="1">
      <alignment horizontal="right" vertical="center"/>
    </xf>
    <xf numFmtId="0" fontId="46" fillId="0" borderId="1" xfId="3" applyFont="1" applyBorder="1" applyAlignment="1">
      <alignment horizontal="center" vertical="center" wrapText="1"/>
    </xf>
    <xf numFmtId="0" fontId="46" fillId="0" borderId="0" xfId="3" applyFont="1" applyAlignment="1">
      <alignment vertical="center"/>
    </xf>
    <xf numFmtId="0" fontId="46" fillId="0" borderId="0" xfId="3" applyFont="1" applyAlignment="1">
      <alignment horizontal="center" vertical="center" wrapText="1"/>
    </xf>
    <xf numFmtId="0" fontId="46" fillId="0" borderId="1" xfId="3" applyFont="1" applyBorder="1" applyAlignment="1">
      <alignment horizontal="center" vertical="center"/>
    </xf>
    <xf numFmtId="175" fontId="42" fillId="5" borderId="0" xfId="7" applyNumberFormat="1" applyFont="1" applyFill="1" applyBorder="1" applyAlignment="1">
      <alignment horizontal="center" vertical="center"/>
    </xf>
    <xf numFmtId="0" fontId="42" fillId="5" borderId="0" xfId="3" quotePrefix="1" applyFont="1" applyFill="1" applyAlignment="1">
      <alignment horizontal="center" vertical="center"/>
    </xf>
    <xf numFmtId="0" fontId="44" fillId="5" borderId="0" xfId="9" applyFont="1" applyFill="1" applyAlignment="1">
      <alignment horizontal="center" vertical="center"/>
    </xf>
    <xf numFmtId="166" fontId="46" fillId="5" borderId="0" xfId="3" applyNumberFormat="1" applyFont="1" applyFill="1" applyAlignment="1">
      <alignment horizontal="center" vertical="center"/>
    </xf>
    <xf numFmtId="0" fontId="44" fillId="5" borderId="5" xfId="0" applyFont="1" applyFill="1" applyBorder="1" applyAlignment="1">
      <alignment horizontal="left" wrapText="1"/>
    </xf>
    <xf numFmtId="0" fontId="44" fillId="5" borderId="5" xfId="9" applyFont="1" applyFill="1" applyBorder="1" applyAlignment="1">
      <alignment horizontal="center" vertical="center"/>
    </xf>
    <xf numFmtId="0" fontId="34" fillId="0" borderId="6" xfId="0" applyFont="1" applyBorder="1" applyAlignment="1">
      <alignment horizontal="center"/>
    </xf>
    <xf numFmtId="0" fontId="34" fillId="0" borderId="0" xfId="0" applyFont="1" applyAlignment="1">
      <alignment horizontal="center"/>
    </xf>
    <xf numFmtId="1" fontId="42" fillId="0" borderId="6" xfId="0" applyNumberFormat="1" applyFont="1" applyFill="1" applyBorder="1" applyAlignment="1">
      <alignment horizontal="left" vertical="top"/>
    </xf>
    <xf numFmtId="0" fontId="31" fillId="4" borderId="0" xfId="0" applyFont="1" applyFill="1" applyAlignment="1">
      <alignment horizontal="center" vertical="center" wrapText="1"/>
    </xf>
    <xf numFmtId="0" fontId="34" fillId="0" borderId="0" xfId="0" applyFont="1" applyAlignment="1">
      <alignment horizontal="left" wrapText="1"/>
    </xf>
    <xf numFmtId="0" fontId="42" fillId="0" borderId="0" xfId="3" applyFont="1" applyAlignment="1">
      <alignment horizontal="left" wrapText="1"/>
    </xf>
    <xf numFmtId="1" fontId="46" fillId="0" borderId="0" xfId="3" applyNumberFormat="1" applyFont="1" applyAlignment="1">
      <alignment horizontal="center" vertical="center"/>
    </xf>
    <xf numFmtId="0" fontId="51" fillId="0" borderId="0" xfId="3" applyFont="1" applyAlignment="1">
      <alignment horizontal="center" vertical="center"/>
    </xf>
    <xf numFmtId="0" fontId="46" fillId="0" borderId="0" xfId="3" applyFont="1" applyAlignment="1">
      <alignment horizontal="center" vertical="center"/>
    </xf>
    <xf numFmtId="0" fontId="51" fillId="0" borderId="0" xfId="3" applyFont="1" applyAlignment="1">
      <alignment horizontal="center" vertical="center" wrapText="1"/>
    </xf>
    <xf numFmtId="0" fontId="51" fillId="0" borderId="1" xfId="3" applyFont="1" applyBorder="1" applyAlignment="1">
      <alignment horizontal="center" vertical="center" wrapText="1"/>
    </xf>
    <xf numFmtId="0" fontId="51" fillId="0" borderId="1" xfId="3" applyFont="1" applyBorder="1" applyAlignment="1">
      <alignment horizontal="center" vertical="center"/>
    </xf>
    <xf numFmtId="0" fontId="46" fillId="0" borderId="2" xfId="3" applyFont="1" applyBorder="1" applyAlignment="1">
      <alignment horizontal="center" vertical="center"/>
    </xf>
    <xf numFmtId="0" fontId="42" fillId="0" borderId="0" xfId="3" applyFont="1" applyAlignment="1">
      <alignment wrapText="1"/>
    </xf>
    <xf numFmtId="0" fontId="42" fillId="0" borderId="0" xfId="3" applyFont="1" applyAlignment="1">
      <alignment horizontal="left"/>
    </xf>
    <xf numFmtId="0" fontId="6" fillId="0" borderId="0" xfId="3" applyFont="1" applyAlignment="1">
      <alignment wrapText="1"/>
    </xf>
    <xf numFmtId="0" fontId="32" fillId="0" borderId="0" xfId="0" applyFont="1" applyAlignment="1">
      <alignment horizontal="left" vertical="center"/>
    </xf>
    <xf numFmtId="0" fontId="34" fillId="0" borderId="5" xfId="0" applyFont="1" applyBorder="1" applyAlignment="1">
      <alignment horizontal="left" wrapText="1"/>
    </xf>
    <xf numFmtId="0" fontId="46" fillId="2" borderId="0" xfId="0" applyFont="1" applyFill="1" applyAlignment="1">
      <alignment horizontal="center" vertical="center"/>
    </xf>
    <xf numFmtId="0" fontId="46" fillId="2" borderId="0" xfId="0" applyFont="1" applyFill="1" applyBorder="1" applyAlignment="1">
      <alignment horizontal="center" vertical="center"/>
    </xf>
    <xf numFmtId="0" fontId="46" fillId="2" borderId="1" xfId="0" applyFont="1" applyFill="1" applyBorder="1" applyAlignment="1">
      <alignment horizontal="center"/>
    </xf>
    <xf numFmtId="0" fontId="46" fillId="2" borderId="2" xfId="0" applyFont="1" applyFill="1" applyBorder="1" applyAlignment="1">
      <alignment horizontal="center"/>
    </xf>
    <xf numFmtId="0" fontId="37" fillId="4" borderId="0" xfId="3" applyFont="1" applyFill="1" applyAlignment="1">
      <alignment horizontal="left" vertical="center" wrapText="1"/>
    </xf>
    <xf numFmtId="17" fontId="37" fillId="4" borderId="0" xfId="3" applyNumberFormat="1" applyFont="1" applyFill="1" applyAlignment="1">
      <alignment horizontal="left" vertical="center" wrapText="1"/>
    </xf>
    <xf numFmtId="0" fontId="46" fillId="2" borderId="0" xfId="0" applyFont="1" applyFill="1" applyAlignment="1">
      <alignment horizontal="center" vertical="center" wrapText="1"/>
    </xf>
    <xf numFmtId="166" fontId="11" fillId="0" borderId="3" xfId="0" applyNumberFormat="1" applyFont="1" applyBorder="1" applyAlignment="1">
      <alignment horizontal="center" vertical="center" wrapText="1"/>
    </xf>
    <xf numFmtId="166" fontId="11" fillId="0" borderId="0" xfId="0" applyNumberFormat="1" applyFont="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 xfId="0" applyFont="1" applyFill="1" applyBorder="1" applyAlignment="1">
      <alignment horizontal="center"/>
    </xf>
    <xf numFmtId="0" fontId="11" fillId="2" borderId="3" xfId="0" applyFont="1" applyFill="1" applyBorder="1" applyAlignment="1">
      <alignment horizontal="center"/>
    </xf>
    <xf numFmtId="166" fontId="11" fillId="2" borderId="3" xfId="0" applyNumberFormat="1" applyFont="1" applyFill="1" applyBorder="1" applyAlignment="1">
      <alignment horizontal="center" vertical="center" wrapText="1"/>
    </xf>
    <xf numFmtId="166" fontId="11" fillId="2" borderId="0" xfId="0" applyNumberFormat="1" applyFont="1" applyFill="1" applyAlignment="1">
      <alignment horizontal="center" vertical="center" wrapText="1"/>
    </xf>
    <xf numFmtId="0" fontId="46" fillId="0" borderId="0" xfId="4" applyFont="1" applyAlignment="1">
      <alignment horizontal="center" vertical="center"/>
    </xf>
    <xf numFmtId="0" fontId="46" fillId="0" borderId="1" xfId="4" applyFont="1" applyBorder="1" applyAlignment="1">
      <alignment horizontal="center" vertical="center"/>
    </xf>
    <xf numFmtId="0" fontId="46" fillId="0" borderId="0" xfId="4" applyFont="1" applyAlignment="1">
      <alignment horizontal="center" vertical="center" wrapText="1"/>
    </xf>
    <xf numFmtId="0" fontId="46" fillId="0" borderId="1" xfId="3" applyFont="1" applyBorder="1" applyAlignment="1">
      <alignment horizontal="center" vertical="center"/>
    </xf>
    <xf numFmtId="0" fontId="51" fillId="5" borderId="3" xfId="3" applyFont="1" applyFill="1" applyBorder="1" applyAlignment="1">
      <alignment horizontal="center" vertical="center"/>
    </xf>
    <xf numFmtId="0" fontId="51" fillId="5" borderId="0" xfId="3" applyFont="1" applyFill="1" applyAlignment="1">
      <alignment vertical="center"/>
    </xf>
    <xf numFmtId="0" fontId="46" fillId="5" borderId="0" xfId="3" applyFont="1" applyFill="1" applyAlignment="1">
      <alignment horizontal="left" vertical="center" wrapText="1"/>
    </xf>
    <xf numFmtId="0" fontId="17" fillId="0" borderId="0" xfId="3" applyFont="1" applyAlignment="1">
      <alignment horizontal="center" vertical="center"/>
    </xf>
    <xf numFmtId="0" fontId="42" fillId="0" borderId="0" xfId="3" applyFont="1" applyAlignment="1">
      <alignment horizontal="center" vertical="center" wrapText="1"/>
    </xf>
    <xf numFmtId="0" fontId="42" fillId="0" borderId="1" xfId="3" applyFont="1" applyBorder="1" applyAlignment="1">
      <alignment horizontal="center" vertical="center" wrapText="1"/>
    </xf>
    <xf numFmtId="0" fontId="42" fillId="0" borderId="0" xfId="3" applyFont="1" applyAlignment="1">
      <alignment horizontal="center" vertical="center"/>
    </xf>
    <xf numFmtId="0" fontId="42" fillId="0" borderId="1" xfId="3" applyFont="1" applyBorder="1" applyAlignment="1">
      <alignment horizontal="center" vertical="center"/>
    </xf>
    <xf numFmtId="0" fontId="42" fillId="0" borderId="0" xfId="3" applyFont="1" applyAlignment="1">
      <alignment horizontal="left" vertical="center"/>
    </xf>
    <xf numFmtId="0" fontId="46" fillId="5" borderId="0" xfId="3" applyFont="1" applyFill="1" applyAlignment="1">
      <alignment horizontal="left" vertical="center"/>
    </xf>
    <xf numFmtId="0" fontId="30" fillId="0" borderId="0" xfId="3" applyFont="1" applyAlignment="1">
      <alignment horizontal="justify" vertical="center"/>
    </xf>
    <xf numFmtId="0" fontId="42" fillId="0" borderId="0" xfId="3" applyFont="1" applyAlignment="1">
      <alignment horizontal="justify" vertical="center"/>
    </xf>
    <xf numFmtId="0" fontId="30" fillId="0" borderId="0" xfId="3" applyFont="1" applyAlignment="1">
      <alignment horizontal="left" vertical="center"/>
    </xf>
    <xf numFmtId="0" fontId="2" fillId="0" borderId="0" xfId="3" applyAlignment="1">
      <alignment horizontal="justify" vertical="center" wrapText="1"/>
    </xf>
    <xf numFmtId="0" fontId="2" fillId="0" borderId="0" xfId="3" applyAlignment="1">
      <alignment horizontal="justify" vertical="center"/>
    </xf>
    <xf numFmtId="0" fontId="46" fillId="0" borderId="0" xfId="3" applyFont="1" applyAlignment="1">
      <alignment horizontal="center" vertical="center" wrapText="1"/>
    </xf>
    <xf numFmtId="0" fontId="46" fillId="0" borderId="1" xfId="3" applyFont="1" applyBorder="1" applyAlignment="1">
      <alignment horizontal="center" vertical="center" wrapText="1"/>
    </xf>
  </cellXfs>
  <cellStyles count="12">
    <cellStyle name="=C:\WINNT\SYSTEM32\COMMAND.COM 3" xfId="6" xr:uid="{3D4C04D8-FF7D-44AC-821C-C33F018C887B}"/>
    <cellStyle name="Millares" xfId="1" builtinId="3"/>
    <cellStyle name="Millares 2" xfId="5" xr:uid="{1865F39E-5FAA-4FBB-9B35-7F2169BE64C6}"/>
    <cellStyle name="Millares 2 2 2" xfId="7" xr:uid="{C60688FE-CD07-4A23-8B0B-D6AFB6C7AF05}"/>
    <cellStyle name="Millares 2 2 3" xfId="8" xr:uid="{E3E669AD-CE1C-4692-933F-C9A9CCDE6702}"/>
    <cellStyle name="Normal" xfId="0" builtinId="0"/>
    <cellStyle name="Normal 14" xfId="9" xr:uid="{DD5658FD-0201-4ABB-8714-A0DB74440223}"/>
    <cellStyle name="Normal 2" xfId="3" xr:uid="{C269C05E-30A1-42B7-9CAE-7E5618627467}"/>
    <cellStyle name="Normal 2 2" xfId="4" xr:uid="{C6C35C66-F5CE-4E6B-8094-BE11A028C8AE}"/>
    <cellStyle name="Normal 26" xfId="10" xr:uid="{16A83CD5-2F75-4C9C-B519-1EA0A6516347}"/>
    <cellStyle name="Normal 4" xfId="11" xr:uid="{3DFF8362-3FDB-4A99-A6B9-AA6681FD62EF}"/>
    <cellStyle name="Porcentaje" xfId="2" builtinId="5"/>
  </cellStyles>
  <dxfs count="138">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xdr:from>
      <xdr:col>9</xdr:col>
      <xdr:colOff>0</xdr:colOff>
      <xdr:row>45</xdr:row>
      <xdr:rowOff>10583</xdr:rowOff>
    </xdr:from>
    <xdr:to>
      <xdr:col>9</xdr:col>
      <xdr:colOff>0</xdr:colOff>
      <xdr:row>45</xdr:row>
      <xdr:rowOff>10583</xdr:rowOff>
    </xdr:to>
    <xdr:sp macro="" textlink="">
      <xdr:nvSpPr>
        <xdr:cNvPr id="2" name="Text Box 1">
          <a:extLst>
            <a:ext uri="{FF2B5EF4-FFF2-40B4-BE49-F238E27FC236}">
              <a16:creationId xmlns:a16="http://schemas.microsoft.com/office/drawing/2014/main" id="{9F1F08F7-478C-449A-9F6E-5A1B089BF5B1}"/>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3" name="Text Box 2">
          <a:extLst>
            <a:ext uri="{FF2B5EF4-FFF2-40B4-BE49-F238E27FC236}">
              <a16:creationId xmlns:a16="http://schemas.microsoft.com/office/drawing/2014/main" id="{1E4D2671-32CD-4DD3-988E-DF7BE6A826D5}"/>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4" name="Text Box 3">
          <a:extLst>
            <a:ext uri="{FF2B5EF4-FFF2-40B4-BE49-F238E27FC236}">
              <a16:creationId xmlns:a16="http://schemas.microsoft.com/office/drawing/2014/main" id="{1CA5EAD2-BCAC-4D62-96BC-2F75A40E923D}"/>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5" name="Text Box 4">
          <a:extLst>
            <a:ext uri="{FF2B5EF4-FFF2-40B4-BE49-F238E27FC236}">
              <a16:creationId xmlns:a16="http://schemas.microsoft.com/office/drawing/2014/main" id="{0A4310E5-E1DA-4F7A-9263-7334C46742B7}"/>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47</xdr:row>
      <xdr:rowOff>10584</xdr:rowOff>
    </xdr:from>
    <xdr:to>
      <xdr:col>10</xdr:col>
      <xdr:colOff>0</xdr:colOff>
      <xdr:row>47</xdr:row>
      <xdr:rowOff>10584</xdr:rowOff>
    </xdr:to>
    <xdr:sp macro="" textlink="">
      <xdr:nvSpPr>
        <xdr:cNvPr id="6" name="Text Box 5">
          <a:extLst>
            <a:ext uri="{FF2B5EF4-FFF2-40B4-BE49-F238E27FC236}">
              <a16:creationId xmlns:a16="http://schemas.microsoft.com/office/drawing/2014/main" id="{1FE4AD96-39E6-4BC2-A2C8-FAB2C53A7026}"/>
            </a:ext>
          </a:extLst>
        </xdr:cNvPr>
        <xdr:cNvSpPr txBox="1">
          <a:spLocks noChangeArrowheads="1"/>
        </xdr:cNvSpPr>
      </xdr:nvSpPr>
      <xdr:spPr bwMode="auto">
        <a:xfrm>
          <a:off x="11292417" y="11154834"/>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7" name="Text Box 6">
          <a:extLst>
            <a:ext uri="{FF2B5EF4-FFF2-40B4-BE49-F238E27FC236}">
              <a16:creationId xmlns:a16="http://schemas.microsoft.com/office/drawing/2014/main" id="{87DFB35A-A139-42AC-A96E-8FF3CF8807C1}"/>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8" name="Text Box 7">
          <a:extLst>
            <a:ext uri="{FF2B5EF4-FFF2-40B4-BE49-F238E27FC236}">
              <a16:creationId xmlns:a16="http://schemas.microsoft.com/office/drawing/2014/main" id="{10A649F3-1CC5-4D4A-BC9D-6ACABBC8C003}"/>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9" name="Text Box 8">
          <a:extLst>
            <a:ext uri="{FF2B5EF4-FFF2-40B4-BE49-F238E27FC236}">
              <a16:creationId xmlns:a16="http://schemas.microsoft.com/office/drawing/2014/main" id="{E0D5A8D1-9C9B-44D8-A206-4DFC2C0ACB77}"/>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10" name="Text Box 9">
          <a:extLst>
            <a:ext uri="{FF2B5EF4-FFF2-40B4-BE49-F238E27FC236}">
              <a16:creationId xmlns:a16="http://schemas.microsoft.com/office/drawing/2014/main" id="{D2B8C0A0-548B-4DA1-B1A9-29653B70B170}"/>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11" name="Text Box 10">
          <a:extLst>
            <a:ext uri="{FF2B5EF4-FFF2-40B4-BE49-F238E27FC236}">
              <a16:creationId xmlns:a16="http://schemas.microsoft.com/office/drawing/2014/main" id="{C9C5B95F-BD8B-4663-8AE9-C263F201862B}"/>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12" name="Text Box 1">
          <a:extLst>
            <a:ext uri="{FF2B5EF4-FFF2-40B4-BE49-F238E27FC236}">
              <a16:creationId xmlns:a16="http://schemas.microsoft.com/office/drawing/2014/main" id="{00E73756-3EA8-4A2F-AF97-445240F74366}"/>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13" name="Text Box 2">
          <a:extLst>
            <a:ext uri="{FF2B5EF4-FFF2-40B4-BE49-F238E27FC236}">
              <a16:creationId xmlns:a16="http://schemas.microsoft.com/office/drawing/2014/main" id="{D51CD5F5-9425-4212-8B07-623EDC663465}"/>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14" name="Text Box 3">
          <a:extLst>
            <a:ext uri="{FF2B5EF4-FFF2-40B4-BE49-F238E27FC236}">
              <a16:creationId xmlns:a16="http://schemas.microsoft.com/office/drawing/2014/main" id="{95DF282E-8297-4D59-AD2A-514CBF479786}"/>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15" name="Text Box 4">
          <a:extLst>
            <a:ext uri="{FF2B5EF4-FFF2-40B4-BE49-F238E27FC236}">
              <a16:creationId xmlns:a16="http://schemas.microsoft.com/office/drawing/2014/main" id="{BB010234-A34A-4CA1-A3F6-05A6AAFA6824}"/>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47</xdr:row>
      <xdr:rowOff>10584</xdr:rowOff>
    </xdr:from>
    <xdr:to>
      <xdr:col>10</xdr:col>
      <xdr:colOff>0</xdr:colOff>
      <xdr:row>47</xdr:row>
      <xdr:rowOff>10584</xdr:rowOff>
    </xdr:to>
    <xdr:sp macro="" textlink="">
      <xdr:nvSpPr>
        <xdr:cNvPr id="16" name="Text Box 5">
          <a:extLst>
            <a:ext uri="{FF2B5EF4-FFF2-40B4-BE49-F238E27FC236}">
              <a16:creationId xmlns:a16="http://schemas.microsoft.com/office/drawing/2014/main" id="{CD3F3D1C-1D48-459B-8B71-60740E2A7EAC}"/>
            </a:ext>
          </a:extLst>
        </xdr:cNvPr>
        <xdr:cNvSpPr txBox="1">
          <a:spLocks noChangeArrowheads="1"/>
        </xdr:cNvSpPr>
      </xdr:nvSpPr>
      <xdr:spPr bwMode="auto">
        <a:xfrm>
          <a:off x="11292417" y="11154834"/>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17" name="Text Box 6">
          <a:extLst>
            <a:ext uri="{FF2B5EF4-FFF2-40B4-BE49-F238E27FC236}">
              <a16:creationId xmlns:a16="http://schemas.microsoft.com/office/drawing/2014/main" id="{1A0D3292-BF73-4ABB-9207-3008C61B748F}"/>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18" name="Text Box 7">
          <a:extLst>
            <a:ext uri="{FF2B5EF4-FFF2-40B4-BE49-F238E27FC236}">
              <a16:creationId xmlns:a16="http://schemas.microsoft.com/office/drawing/2014/main" id="{1B0C176E-4873-4B1A-9587-31C57887B9C3}"/>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19" name="Text Box 8">
          <a:extLst>
            <a:ext uri="{FF2B5EF4-FFF2-40B4-BE49-F238E27FC236}">
              <a16:creationId xmlns:a16="http://schemas.microsoft.com/office/drawing/2014/main" id="{9CAED8F6-7827-461D-905D-401C4828D972}"/>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20" name="Text Box 9">
          <a:extLst>
            <a:ext uri="{FF2B5EF4-FFF2-40B4-BE49-F238E27FC236}">
              <a16:creationId xmlns:a16="http://schemas.microsoft.com/office/drawing/2014/main" id="{8C98B9B5-703D-4031-9FED-09D7EC8853E7}"/>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21" name="Text Box 10">
          <a:extLst>
            <a:ext uri="{FF2B5EF4-FFF2-40B4-BE49-F238E27FC236}">
              <a16:creationId xmlns:a16="http://schemas.microsoft.com/office/drawing/2014/main" id="{F716FE8C-FFCE-4FD3-B1EF-5012DE8BF71D}"/>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22" name="Text Box 1">
          <a:extLst>
            <a:ext uri="{FF2B5EF4-FFF2-40B4-BE49-F238E27FC236}">
              <a16:creationId xmlns:a16="http://schemas.microsoft.com/office/drawing/2014/main" id="{7CFF9490-6A96-43FF-8C5B-56F0A07671AF}"/>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23" name="Text Box 2">
          <a:extLst>
            <a:ext uri="{FF2B5EF4-FFF2-40B4-BE49-F238E27FC236}">
              <a16:creationId xmlns:a16="http://schemas.microsoft.com/office/drawing/2014/main" id="{8CFA8729-5E14-4352-818C-3CDE60C50103}"/>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24" name="Text Box 3">
          <a:extLst>
            <a:ext uri="{FF2B5EF4-FFF2-40B4-BE49-F238E27FC236}">
              <a16:creationId xmlns:a16="http://schemas.microsoft.com/office/drawing/2014/main" id="{144B12BB-6BF8-48F7-AA25-D2C515285109}"/>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25" name="Text Box 4">
          <a:extLst>
            <a:ext uri="{FF2B5EF4-FFF2-40B4-BE49-F238E27FC236}">
              <a16:creationId xmlns:a16="http://schemas.microsoft.com/office/drawing/2014/main" id="{EC98D368-B5E6-444D-A402-2A95BF114317}"/>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47</xdr:row>
      <xdr:rowOff>10584</xdr:rowOff>
    </xdr:from>
    <xdr:to>
      <xdr:col>10</xdr:col>
      <xdr:colOff>0</xdr:colOff>
      <xdr:row>47</xdr:row>
      <xdr:rowOff>10584</xdr:rowOff>
    </xdr:to>
    <xdr:sp macro="" textlink="">
      <xdr:nvSpPr>
        <xdr:cNvPr id="26" name="Text Box 5">
          <a:extLst>
            <a:ext uri="{FF2B5EF4-FFF2-40B4-BE49-F238E27FC236}">
              <a16:creationId xmlns:a16="http://schemas.microsoft.com/office/drawing/2014/main" id="{ABDDB5EF-5698-4415-AB4D-F87FBF75647A}"/>
            </a:ext>
          </a:extLst>
        </xdr:cNvPr>
        <xdr:cNvSpPr txBox="1">
          <a:spLocks noChangeArrowheads="1"/>
        </xdr:cNvSpPr>
      </xdr:nvSpPr>
      <xdr:spPr bwMode="auto">
        <a:xfrm>
          <a:off x="11292417" y="11154834"/>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27" name="Text Box 6">
          <a:extLst>
            <a:ext uri="{FF2B5EF4-FFF2-40B4-BE49-F238E27FC236}">
              <a16:creationId xmlns:a16="http://schemas.microsoft.com/office/drawing/2014/main" id="{3D85CC3C-DFEF-4D5B-8CA5-A97D10DFB8FC}"/>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28" name="Text Box 7">
          <a:extLst>
            <a:ext uri="{FF2B5EF4-FFF2-40B4-BE49-F238E27FC236}">
              <a16:creationId xmlns:a16="http://schemas.microsoft.com/office/drawing/2014/main" id="{507F02BA-CBA2-421A-9B8B-42F601F9A3B5}"/>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29" name="Text Box 8">
          <a:extLst>
            <a:ext uri="{FF2B5EF4-FFF2-40B4-BE49-F238E27FC236}">
              <a16:creationId xmlns:a16="http://schemas.microsoft.com/office/drawing/2014/main" id="{C3299656-258F-438A-9AF2-6A285F00AE09}"/>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30" name="Text Box 9">
          <a:extLst>
            <a:ext uri="{FF2B5EF4-FFF2-40B4-BE49-F238E27FC236}">
              <a16:creationId xmlns:a16="http://schemas.microsoft.com/office/drawing/2014/main" id="{410EB6C0-6558-43FC-A1F5-EA46BF988B9D}"/>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31" name="Text Box 10">
          <a:extLst>
            <a:ext uri="{FF2B5EF4-FFF2-40B4-BE49-F238E27FC236}">
              <a16:creationId xmlns:a16="http://schemas.microsoft.com/office/drawing/2014/main" id="{85F15467-7500-44B8-85CA-84766A0FA225}"/>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32" name="Text Box 1">
          <a:extLst>
            <a:ext uri="{FF2B5EF4-FFF2-40B4-BE49-F238E27FC236}">
              <a16:creationId xmlns:a16="http://schemas.microsoft.com/office/drawing/2014/main" id="{344F3817-F2EB-4CF7-8044-65D463F37720}"/>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33" name="Text Box 2">
          <a:extLst>
            <a:ext uri="{FF2B5EF4-FFF2-40B4-BE49-F238E27FC236}">
              <a16:creationId xmlns:a16="http://schemas.microsoft.com/office/drawing/2014/main" id="{81103CF6-94D6-4696-9F50-EC82D20EAD68}"/>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34" name="Text Box 3">
          <a:extLst>
            <a:ext uri="{FF2B5EF4-FFF2-40B4-BE49-F238E27FC236}">
              <a16:creationId xmlns:a16="http://schemas.microsoft.com/office/drawing/2014/main" id="{FFB66BF1-A7C6-45D5-A9BA-3012484EF0EE}"/>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35" name="Text Box 4">
          <a:extLst>
            <a:ext uri="{FF2B5EF4-FFF2-40B4-BE49-F238E27FC236}">
              <a16:creationId xmlns:a16="http://schemas.microsoft.com/office/drawing/2014/main" id="{C299B9F0-7207-47F9-B5AD-2540ACC5380D}"/>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47</xdr:row>
      <xdr:rowOff>10584</xdr:rowOff>
    </xdr:from>
    <xdr:to>
      <xdr:col>10</xdr:col>
      <xdr:colOff>0</xdr:colOff>
      <xdr:row>47</xdr:row>
      <xdr:rowOff>10584</xdr:rowOff>
    </xdr:to>
    <xdr:sp macro="" textlink="">
      <xdr:nvSpPr>
        <xdr:cNvPr id="36" name="Text Box 5">
          <a:extLst>
            <a:ext uri="{FF2B5EF4-FFF2-40B4-BE49-F238E27FC236}">
              <a16:creationId xmlns:a16="http://schemas.microsoft.com/office/drawing/2014/main" id="{40B5D445-233A-4650-8DB0-14044AA353FD}"/>
            </a:ext>
          </a:extLst>
        </xdr:cNvPr>
        <xdr:cNvSpPr txBox="1">
          <a:spLocks noChangeArrowheads="1"/>
        </xdr:cNvSpPr>
      </xdr:nvSpPr>
      <xdr:spPr bwMode="auto">
        <a:xfrm>
          <a:off x="11292417" y="11154834"/>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37" name="Text Box 6">
          <a:extLst>
            <a:ext uri="{FF2B5EF4-FFF2-40B4-BE49-F238E27FC236}">
              <a16:creationId xmlns:a16="http://schemas.microsoft.com/office/drawing/2014/main" id="{FB0F0186-1EEB-4F99-AAD9-6AB44C1A61CC}"/>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38" name="Text Box 7">
          <a:extLst>
            <a:ext uri="{FF2B5EF4-FFF2-40B4-BE49-F238E27FC236}">
              <a16:creationId xmlns:a16="http://schemas.microsoft.com/office/drawing/2014/main" id="{35035F32-BE79-42B0-8466-E109EE6A9597}"/>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39" name="Text Box 8">
          <a:extLst>
            <a:ext uri="{FF2B5EF4-FFF2-40B4-BE49-F238E27FC236}">
              <a16:creationId xmlns:a16="http://schemas.microsoft.com/office/drawing/2014/main" id="{C3B2AB45-086D-447C-8ED7-050963952035}"/>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40" name="Text Box 9">
          <a:extLst>
            <a:ext uri="{FF2B5EF4-FFF2-40B4-BE49-F238E27FC236}">
              <a16:creationId xmlns:a16="http://schemas.microsoft.com/office/drawing/2014/main" id="{64FA9526-7B0E-4827-9152-BFD6EC66DEC2}"/>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41" name="Text Box 10">
          <a:extLst>
            <a:ext uri="{FF2B5EF4-FFF2-40B4-BE49-F238E27FC236}">
              <a16:creationId xmlns:a16="http://schemas.microsoft.com/office/drawing/2014/main" id="{2725BC2F-90E5-4446-8075-74B755F2D893}"/>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42" name="Text Box 1">
          <a:extLst>
            <a:ext uri="{FF2B5EF4-FFF2-40B4-BE49-F238E27FC236}">
              <a16:creationId xmlns:a16="http://schemas.microsoft.com/office/drawing/2014/main" id="{7AC7FEF5-8AA1-4490-87B4-093D2F5D6DDA}"/>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43" name="Text Box 2">
          <a:extLst>
            <a:ext uri="{FF2B5EF4-FFF2-40B4-BE49-F238E27FC236}">
              <a16:creationId xmlns:a16="http://schemas.microsoft.com/office/drawing/2014/main" id="{3E142B3C-65F0-4EBF-B4F6-9F58A71DEA16}"/>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44" name="Text Box 3">
          <a:extLst>
            <a:ext uri="{FF2B5EF4-FFF2-40B4-BE49-F238E27FC236}">
              <a16:creationId xmlns:a16="http://schemas.microsoft.com/office/drawing/2014/main" id="{4F17CE53-C20C-468B-8D63-03AB7765B54B}"/>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45" name="Text Box 4">
          <a:extLst>
            <a:ext uri="{FF2B5EF4-FFF2-40B4-BE49-F238E27FC236}">
              <a16:creationId xmlns:a16="http://schemas.microsoft.com/office/drawing/2014/main" id="{1012CA3C-292C-4859-A62D-38D3E937BEC2}"/>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47</xdr:row>
      <xdr:rowOff>10584</xdr:rowOff>
    </xdr:from>
    <xdr:to>
      <xdr:col>10</xdr:col>
      <xdr:colOff>0</xdr:colOff>
      <xdr:row>47</xdr:row>
      <xdr:rowOff>10584</xdr:rowOff>
    </xdr:to>
    <xdr:sp macro="" textlink="">
      <xdr:nvSpPr>
        <xdr:cNvPr id="46" name="Text Box 5">
          <a:extLst>
            <a:ext uri="{FF2B5EF4-FFF2-40B4-BE49-F238E27FC236}">
              <a16:creationId xmlns:a16="http://schemas.microsoft.com/office/drawing/2014/main" id="{D0DAFD7E-595D-45CD-97F4-9136CD65C491}"/>
            </a:ext>
          </a:extLst>
        </xdr:cNvPr>
        <xdr:cNvSpPr txBox="1">
          <a:spLocks noChangeArrowheads="1"/>
        </xdr:cNvSpPr>
      </xdr:nvSpPr>
      <xdr:spPr bwMode="auto">
        <a:xfrm>
          <a:off x="11292417" y="11154834"/>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47" name="Text Box 6">
          <a:extLst>
            <a:ext uri="{FF2B5EF4-FFF2-40B4-BE49-F238E27FC236}">
              <a16:creationId xmlns:a16="http://schemas.microsoft.com/office/drawing/2014/main" id="{E73ACD9E-C5FC-45D7-89E9-6F29ECA8875A}"/>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48" name="Text Box 7">
          <a:extLst>
            <a:ext uri="{FF2B5EF4-FFF2-40B4-BE49-F238E27FC236}">
              <a16:creationId xmlns:a16="http://schemas.microsoft.com/office/drawing/2014/main" id="{C042D315-4FF5-40AD-BA19-5F3D8EFAAEAC}"/>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49" name="Text Box 8">
          <a:extLst>
            <a:ext uri="{FF2B5EF4-FFF2-40B4-BE49-F238E27FC236}">
              <a16:creationId xmlns:a16="http://schemas.microsoft.com/office/drawing/2014/main" id="{C892D8DC-4563-4E00-8104-1826E99BA17A}"/>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50" name="Text Box 9">
          <a:extLst>
            <a:ext uri="{FF2B5EF4-FFF2-40B4-BE49-F238E27FC236}">
              <a16:creationId xmlns:a16="http://schemas.microsoft.com/office/drawing/2014/main" id="{B8D30163-DF70-401B-888C-11612D9A8126}"/>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51" name="Text Box 10">
          <a:extLst>
            <a:ext uri="{FF2B5EF4-FFF2-40B4-BE49-F238E27FC236}">
              <a16:creationId xmlns:a16="http://schemas.microsoft.com/office/drawing/2014/main" id="{E3962B45-790A-43ED-9021-0BEF5EF2F996}"/>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52" name="Text Box 1">
          <a:extLst>
            <a:ext uri="{FF2B5EF4-FFF2-40B4-BE49-F238E27FC236}">
              <a16:creationId xmlns:a16="http://schemas.microsoft.com/office/drawing/2014/main" id="{98ABBEF6-3824-4C11-A706-805FFB1007C2}"/>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53" name="Text Box 2">
          <a:extLst>
            <a:ext uri="{FF2B5EF4-FFF2-40B4-BE49-F238E27FC236}">
              <a16:creationId xmlns:a16="http://schemas.microsoft.com/office/drawing/2014/main" id="{CD8937FE-205F-4413-9E8A-78AEFFFD9226}"/>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45</xdr:row>
      <xdr:rowOff>10583</xdr:rowOff>
    </xdr:from>
    <xdr:to>
      <xdr:col>9</xdr:col>
      <xdr:colOff>0</xdr:colOff>
      <xdr:row>45</xdr:row>
      <xdr:rowOff>10583</xdr:rowOff>
    </xdr:to>
    <xdr:sp macro="" textlink="">
      <xdr:nvSpPr>
        <xdr:cNvPr id="54" name="Text Box 3">
          <a:extLst>
            <a:ext uri="{FF2B5EF4-FFF2-40B4-BE49-F238E27FC236}">
              <a16:creationId xmlns:a16="http://schemas.microsoft.com/office/drawing/2014/main" id="{D20FB3DE-C41B-4916-A631-5F0C7FADB7D7}"/>
            </a:ext>
          </a:extLst>
        </xdr:cNvPr>
        <xdr:cNvSpPr txBox="1">
          <a:spLocks noChangeArrowheads="1"/>
        </xdr:cNvSpPr>
      </xdr:nvSpPr>
      <xdr:spPr bwMode="auto">
        <a:xfrm>
          <a:off x="10382250" y="10731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55" name="Text Box 4">
          <a:extLst>
            <a:ext uri="{FF2B5EF4-FFF2-40B4-BE49-F238E27FC236}">
              <a16:creationId xmlns:a16="http://schemas.microsoft.com/office/drawing/2014/main" id="{9AE2D9CD-B685-4AF3-B7E2-26702B16DB3A}"/>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47</xdr:row>
      <xdr:rowOff>10584</xdr:rowOff>
    </xdr:from>
    <xdr:to>
      <xdr:col>10</xdr:col>
      <xdr:colOff>0</xdr:colOff>
      <xdr:row>47</xdr:row>
      <xdr:rowOff>10584</xdr:rowOff>
    </xdr:to>
    <xdr:sp macro="" textlink="">
      <xdr:nvSpPr>
        <xdr:cNvPr id="56" name="Text Box 5">
          <a:extLst>
            <a:ext uri="{FF2B5EF4-FFF2-40B4-BE49-F238E27FC236}">
              <a16:creationId xmlns:a16="http://schemas.microsoft.com/office/drawing/2014/main" id="{66FC4E31-E143-4D54-8BF0-BE11129E075F}"/>
            </a:ext>
          </a:extLst>
        </xdr:cNvPr>
        <xdr:cNvSpPr txBox="1">
          <a:spLocks noChangeArrowheads="1"/>
        </xdr:cNvSpPr>
      </xdr:nvSpPr>
      <xdr:spPr bwMode="auto">
        <a:xfrm>
          <a:off x="11292417" y="11154834"/>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47</xdr:row>
      <xdr:rowOff>10584</xdr:rowOff>
    </xdr:from>
    <xdr:to>
      <xdr:col>9</xdr:col>
      <xdr:colOff>849576</xdr:colOff>
      <xdr:row>47</xdr:row>
      <xdr:rowOff>10584</xdr:rowOff>
    </xdr:to>
    <xdr:sp macro="" textlink="">
      <xdr:nvSpPr>
        <xdr:cNvPr id="57" name="Text Box 6">
          <a:extLst>
            <a:ext uri="{FF2B5EF4-FFF2-40B4-BE49-F238E27FC236}">
              <a16:creationId xmlns:a16="http://schemas.microsoft.com/office/drawing/2014/main" id="{8EDE432C-2653-4DD1-83B6-E1DAD1DA2FB9}"/>
            </a:ext>
          </a:extLst>
        </xdr:cNvPr>
        <xdr:cNvSpPr txBox="1">
          <a:spLocks noChangeArrowheads="1"/>
        </xdr:cNvSpPr>
      </xdr:nvSpPr>
      <xdr:spPr bwMode="auto">
        <a:xfrm>
          <a:off x="10879455" y="11154834"/>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58" name="Text Box 7">
          <a:extLst>
            <a:ext uri="{FF2B5EF4-FFF2-40B4-BE49-F238E27FC236}">
              <a16:creationId xmlns:a16="http://schemas.microsoft.com/office/drawing/2014/main" id="{173210A7-5619-49AF-98F5-9D9DCA7786DF}"/>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45</xdr:row>
      <xdr:rowOff>10583</xdr:rowOff>
    </xdr:from>
    <xdr:to>
      <xdr:col>8</xdr:col>
      <xdr:colOff>846833</xdr:colOff>
      <xdr:row>45</xdr:row>
      <xdr:rowOff>10583</xdr:rowOff>
    </xdr:to>
    <xdr:sp macro="" textlink="">
      <xdr:nvSpPr>
        <xdr:cNvPr id="59" name="Text Box 8">
          <a:extLst>
            <a:ext uri="{FF2B5EF4-FFF2-40B4-BE49-F238E27FC236}">
              <a16:creationId xmlns:a16="http://schemas.microsoft.com/office/drawing/2014/main" id="{BD296A21-1AB2-487D-BE84-0C0C08A488A1}"/>
            </a:ext>
          </a:extLst>
        </xdr:cNvPr>
        <xdr:cNvSpPr txBox="1">
          <a:spLocks noChangeArrowheads="1"/>
        </xdr:cNvSpPr>
      </xdr:nvSpPr>
      <xdr:spPr bwMode="auto">
        <a:xfrm>
          <a:off x="9978813" y="107315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60" name="Text Box 9">
          <a:extLst>
            <a:ext uri="{FF2B5EF4-FFF2-40B4-BE49-F238E27FC236}">
              <a16:creationId xmlns:a16="http://schemas.microsoft.com/office/drawing/2014/main" id="{EEB8FD3F-8609-40EE-94D6-7179CE0ED82A}"/>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45</xdr:row>
      <xdr:rowOff>10583</xdr:rowOff>
    </xdr:from>
    <xdr:to>
      <xdr:col>7</xdr:col>
      <xdr:colOff>765279</xdr:colOff>
      <xdr:row>45</xdr:row>
      <xdr:rowOff>10583</xdr:rowOff>
    </xdr:to>
    <xdr:sp macro="" textlink="">
      <xdr:nvSpPr>
        <xdr:cNvPr id="61" name="Text Box 10">
          <a:extLst>
            <a:ext uri="{FF2B5EF4-FFF2-40B4-BE49-F238E27FC236}">
              <a16:creationId xmlns:a16="http://schemas.microsoft.com/office/drawing/2014/main" id="{4E6DA0FA-3528-4DE7-A7F1-D8FE02A64FFB}"/>
            </a:ext>
          </a:extLst>
        </xdr:cNvPr>
        <xdr:cNvSpPr txBox="1">
          <a:spLocks noChangeArrowheads="1"/>
        </xdr:cNvSpPr>
      </xdr:nvSpPr>
      <xdr:spPr bwMode="auto">
        <a:xfrm>
          <a:off x="9066742" y="10731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1/ADOLFO/CONFIG~1/Temp/notes29331C/Valuaciones%20RM&#180;s/75%20RM%20Carb&#243;n%20II%20pfijos%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ADOLFO/CONFIG~1/Temp/notes29331C/Valuaciones%20RM&#180;s/92%20RM%20Salamanca%202006%20en%20op%20con%20pago%20ace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vol4/OIFPAV/ATENCION%20AREAS%20OPERATIVAS/4502%20DIV%20DIST%20NOROESTE/Copia%20de%20REPOMO%20SG-GCIA%20DE%20CONTAB%20DAV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nformes%20Trimestrales%202022\Enero-junio%202022\Pidiregas\4%20y%205.%20COMP_2&#176;_%20TRIM_202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72%20RM%20CT%20Pdte%20ALM%20U1y2%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1/ADOLFO/CONFIG~1/Temp/notes29331C/Valuaciones%20RM&#180;s/79%20RM%20CT%20FPR%20U3%20y%204%20CAP%20en%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MILLPESOS_"/>
      <sheetName val="COMP DIR COND (DLLS) "/>
      <sheetName val="COMP DIR COND PESOS"/>
      <sheetName val="COMP CONSOL "/>
    </sheetNames>
    <sheetDataSet>
      <sheetData sheetId="0">
        <row r="7">
          <cell r="E7" t="str">
            <v>Hasta 2021</v>
          </cell>
          <cell r="F7" t="str">
            <v>En 2022</v>
          </cell>
        </row>
        <row r="248">
          <cell r="D248">
            <v>3515.0751109852472</v>
          </cell>
        </row>
      </sheetData>
      <sheetData sheetId="1"/>
      <sheetData sheetId="2">
        <row r="7">
          <cell r="K7" t="str">
            <v>% Respecto PEF 2022</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7229-FC6B-4D87-863A-1D175C54AD2D}">
  <sheetPr>
    <pageSetUpPr fitToPage="1"/>
  </sheetPr>
  <dimension ref="A1:S105"/>
  <sheetViews>
    <sheetView showGridLines="0" tabSelected="1" topLeftCell="C1" zoomScale="90" zoomScaleNormal="90" zoomScaleSheetLayoutView="80" workbookViewId="0">
      <selection activeCell="S24" sqref="S24"/>
    </sheetView>
  </sheetViews>
  <sheetFormatPr baseColWidth="10" defaultRowHeight="15"/>
  <cols>
    <col min="1" max="1" width="6.28515625" hidden="1" customWidth="1"/>
    <col min="2" max="2" width="5" hidden="1" customWidth="1"/>
    <col min="3" max="3" width="6.5703125" style="25" customWidth="1"/>
    <col min="4" max="4" width="59" customWidth="1"/>
    <col min="5" max="5" width="25.140625" customWidth="1"/>
    <col min="6" max="10" width="13.42578125" customWidth="1"/>
    <col min="11" max="11" width="10.28515625" customWidth="1"/>
    <col min="12" max="12" width="12" customWidth="1"/>
    <col min="13" max="15" width="11" customWidth="1"/>
    <col min="16" max="16" width="11.42578125" customWidth="1"/>
    <col min="17" max="17" width="9.5703125" style="2" customWidth="1"/>
    <col min="18" max="18" width="8.28515625" customWidth="1"/>
  </cols>
  <sheetData>
    <row r="1" spans="1:17" s="1" customFormat="1" ht="58.5" customHeight="1">
      <c r="A1" s="374" t="s">
        <v>906</v>
      </c>
      <c r="B1" s="374"/>
      <c r="C1" s="374"/>
      <c r="D1" s="374"/>
      <c r="E1" s="113" t="s">
        <v>908</v>
      </c>
      <c r="F1" s="114"/>
    </row>
    <row r="2" spans="1:17" s="1" customFormat="1" ht="36" customHeight="1" thickBot="1">
      <c r="A2" s="375" t="s">
        <v>907</v>
      </c>
      <c r="B2" s="375"/>
      <c r="C2" s="375"/>
      <c r="D2" s="375"/>
      <c r="E2" s="375"/>
      <c r="F2" s="375"/>
      <c r="G2" s="375"/>
      <c r="H2" s="375"/>
      <c r="I2" s="375"/>
      <c r="J2" s="375"/>
      <c r="K2" s="375"/>
      <c r="N2" s="115"/>
      <c r="O2" s="115"/>
    </row>
    <row r="3" spans="1:17" ht="6" customHeight="1">
      <c r="A3" s="371"/>
      <c r="B3" s="371"/>
      <c r="C3" s="371"/>
      <c r="D3" s="371"/>
      <c r="E3" s="371"/>
      <c r="F3" s="371"/>
      <c r="G3" s="371"/>
      <c r="H3" s="371"/>
      <c r="I3" s="371"/>
      <c r="J3" s="371"/>
      <c r="K3" s="371"/>
      <c r="L3" s="130"/>
      <c r="M3" s="371"/>
      <c r="N3" s="372"/>
      <c r="O3" s="372"/>
      <c r="Q3"/>
    </row>
    <row r="4" spans="1:17" ht="18.75">
      <c r="A4" s="1"/>
      <c r="B4" s="1"/>
      <c r="C4" s="116" t="s">
        <v>909</v>
      </c>
      <c r="D4" s="118"/>
      <c r="E4" s="118"/>
      <c r="F4" s="118"/>
      <c r="G4" s="118"/>
      <c r="H4" s="118"/>
      <c r="I4" s="118"/>
      <c r="J4" s="118"/>
      <c r="K4" s="118"/>
      <c r="L4" s="118"/>
      <c r="M4" s="120"/>
      <c r="N4" s="120"/>
      <c r="O4" s="121"/>
    </row>
    <row r="5" spans="1:17" ht="15.75">
      <c r="A5" s="3"/>
      <c r="B5" s="3"/>
      <c r="C5" s="116" t="s">
        <v>0</v>
      </c>
      <c r="D5" s="117"/>
      <c r="E5" s="117"/>
      <c r="F5" s="117"/>
      <c r="G5" s="117"/>
      <c r="H5" s="117"/>
      <c r="I5" s="117"/>
      <c r="J5" s="117"/>
      <c r="K5" s="117"/>
      <c r="L5" s="117"/>
      <c r="M5" s="122"/>
      <c r="N5" s="122"/>
      <c r="O5" s="123"/>
    </row>
    <row r="6" spans="1:17" ht="15.75">
      <c r="A6" s="3"/>
      <c r="B6" s="3"/>
      <c r="C6" s="116" t="s">
        <v>1</v>
      </c>
      <c r="D6" s="118"/>
      <c r="E6" s="118"/>
      <c r="F6" s="118"/>
      <c r="G6" s="118"/>
      <c r="H6" s="118"/>
      <c r="I6" s="118"/>
      <c r="J6" s="118"/>
      <c r="K6" s="118"/>
      <c r="L6" s="118"/>
      <c r="M6" s="123"/>
      <c r="N6" s="123"/>
      <c r="O6" s="123"/>
    </row>
    <row r="7" spans="1:17" s="3" customFormat="1" ht="15.75">
      <c r="C7" s="116" t="s">
        <v>926</v>
      </c>
      <c r="D7" s="119"/>
      <c r="E7" s="119"/>
      <c r="F7" s="119"/>
      <c r="G7" s="119"/>
      <c r="H7" s="119"/>
      <c r="I7" s="119"/>
      <c r="J7" s="119"/>
      <c r="K7" s="119"/>
      <c r="L7" s="119"/>
      <c r="M7" s="122"/>
      <c r="N7" s="122"/>
      <c r="O7" s="123"/>
      <c r="Q7" s="4"/>
    </row>
    <row r="8" spans="1:17" ht="15.75">
      <c r="A8" s="3"/>
      <c r="B8" s="3"/>
      <c r="C8" s="116" t="s">
        <v>925</v>
      </c>
      <c r="D8" s="118"/>
      <c r="E8" s="118"/>
      <c r="F8" s="118"/>
      <c r="G8" s="118"/>
      <c r="H8" s="118"/>
      <c r="I8" s="118"/>
      <c r="J8" s="118"/>
      <c r="K8" s="118"/>
      <c r="L8" s="118"/>
      <c r="M8" s="123"/>
      <c r="N8" s="123"/>
      <c r="O8" s="123"/>
      <c r="P8" s="5">
        <v>19.9847</v>
      </c>
    </row>
    <row r="9" spans="1:17" ht="15" customHeight="1">
      <c r="A9" s="1"/>
      <c r="B9" s="1"/>
      <c r="C9" s="377" t="s">
        <v>2</v>
      </c>
      <c r="D9" s="378" t="s">
        <v>3</v>
      </c>
      <c r="E9" s="379" t="s">
        <v>4</v>
      </c>
      <c r="F9" s="380" t="s">
        <v>928</v>
      </c>
      <c r="G9" s="380" t="s">
        <v>929</v>
      </c>
      <c r="H9" s="381" t="s">
        <v>5</v>
      </c>
      <c r="I9" s="381"/>
      <c r="J9" s="381"/>
      <c r="K9" s="381"/>
      <c r="L9" s="380" t="s">
        <v>6</v>
      </c>
      <c r="M9" s="382" t="s">
        <v>7</v>
      </c>
      <c r="N9" s="382"/>
      <c r="O9" s="382"/>
      <c r="P9" s="124"/>
    </row>
    <row r="10" spans="1:17">
      <c r="A10" s="6"/>
      <c r="B10" s="6"/>
      <c r="C10" s="377"/>
      <c r="D10" s="378"/>
      <c r="E10" s="379"/>
      <c r="F10" s="380"/>
      <c r="G10" s="380"/>
      <c r="H10" s="383">
        <v>2022</v>
      </c>
      <c r="I10" s="383"/>
      <c r="J10" s="383"/>
      <c r="K10" s="383"/>
      <c r="L10" s="380"/>
      <c r="M10" s="382">
        <v>2022</v>
      </c>
      <c r="N10" s="382"/>
      <c r="O10" s="382"/>
      <c r="P10" s="124"/>
    </row>
    <row r="11" spans="1:17" ht="24">
      <c r="A11" s="7"/>
      <c r="B11" s="7"/>
      <c r="C11" s="377"/>
      <c r="D11" s="378"/>
      <c r="E11" s="379"/>
      <c r="F11" s="380"/>
      <c r="G11" s="380"/>
      <c r="H11" s="176" t="s">
        <v>930</v>
      </c>
      <c r="I11" s="177" t="s">
        <v>931</v>
      </c>
      <c r="J11" s="176" t="s">
        <v>8</v>
      </c>
      <c r="K11" s="176" t="s">
        <v>9</v>
      </c>
      <c r="L11" s="380"/>
      <c r="M11" s="178" t="s">
        <v>10</v>
      </c>
      <c r="N11" s="176" t="s">
        <v>11</v>
      </c>
      <c r="O11" s="176" t="s">
        <v>8</v>
      </c>
      <c r="P11" s="124"/>
    </row>
    <row r="12" spans="1:17" ht="15.75" thickBot="1">
      <c r="A12" s="6"/>
      <c r="B12" s="6"/>
      <c r="C12" s="179"/>
      <c r="D12" s="180"/>
      <c r="E12" s="181" t="s">
        <v>12</v>
      </c>
      <c r="F12" s="180" t="s">
        <v>13</v>
      </c>
      <c r="G12" s="180" t="s">
        <v>14</v>
      </c>
      <c r="H12" s="180" t="s">
        <v>15</v>
      </c>
      <c r="I12" s="181" t="s">
        <v>16</v>
      </c>
      <c r="J12" s="180" t="s">
        <v>17</v>
      </c>
      <c r="K12" s="182" t="s">
        <v>18</v>
      </c>
      <c r="L12" s="180" t="s">
        <v>19</v>
      </c>
      <c r="M12" s="180" t="s">
        <v>20</v>
      </c>
      <c r="N12" s="180" t="s">
        <v>21</v>
      </c>
      <c r="O12" s="180" t="s">
        <v>22</v>
      </c>
      <c r="P12" s="124"/>
    </row>
    <row r="13" spans="1:17" s="6" customFormat="1" ht="6" customHeight="1" thickBot="1">
      <c r="C13" s="131"/>
      <c r="D13" s="132"/>
      <c r="E13" s="131"/>
      <c r="F13" s="132"/>
      <c r="G13" s="132"/>
      <c r="H13" s="132"/>
      <c r="I13" s="131"/>
      <c r="J13" s="132"/>
      <c r="K13" s="133"/>
      <c r="L13" s="132"/>
      <c r="M13" s="132"/>
      <c r="N13" s="132"/>
      <c r="O13" s="132"/>
      <c r="P13" s="134"/>
    </row>
    <row r="14" spans="1:17">
      <c r="A14" s="1"/>
      <c r="B14" s="9"/>
      <c r="C14" s="135"/>
      <c r="D14" s="136" t="s">
        <v>23</v>
      </c>
      <c r="E14" s="137"/>
      <c r="F14" s="138">
        <f>+F16+F79</f>
        <v>343062.13307083654</v>
      </c>
      <c r="G14" s="138">
        <f>+G16+G79</f>
        <v>100465.54793474558</v>
      </c>
      <c r="H14" s="138">
        <f>+H16+H79</f>
        <v>32462.366777082498</v>
      </c>
      <c r="I14" s="138">
        <f>+I16+I79</f>
        <v>636.51629476765766</v>
      </c>
      <c r="J14" s="138">
        <f>+J16+J79</f>
        <v>101102.06422951321</v>
      </c>
      <c r="K14" s="138">
        <f t="shared" ref="K14:K16" si="0">ROUND((J14/F14)*100,1)</f>
        <v>29.5</v>
      </c>
      <c r="L14" s="138"/>
      <c r="M14" s="138"/>
      <c r="N14" s="138"/>
      <c r="O14" s="139"/>
      <c r="P14" s="124"/>
    </row>
    <row r="15" spans="1:17">
      <c r="A15" s="1"/>
      <c r="B15" s="9"/>
      <c r="C15" s="135"/>
      <c r="D15" s="140" t="s">
        <v>24</v>
      </c>
      <c r="E15" s="137"/>
      <c r="F15" s="138">
        <f>+F17+F20+F23+F25+F29+F34+F42+F49+F52+F61+F67+F69+F81+F83</f>
        <v>317546.88867590157</v>
      </c>
      <c r="G15" s="138">
        <f>+G17+G20+G23+G25+G29+G34+G42+G49+G52+G61+G67+G69+G81+G83</f>
        <v>100465.54793474558</v>
      </c>
      <c r="H15" s="138">
        <f>+H17+H20+H23+H25+H29+H34+H42+H49+H52+H61+H67+H69+H81+H83</f>
        <v>27082.649091867301</v>
      </c>
      <c r="I15" s="138">
        <f>+I17+I20+I23+I25+I29+I34+I42+I49+I52+I61+I67+I69+I81+I83</f>
        <v>636.51629476765766</v>
      </c>
      <c r="J15" s="138">
        <f>+J17+J20+J23+J25+J29+J34+J42+J49+J52+J61+J67+J69+J81+J83</f>
        <v>101102.06422951321</v>
      </c>
      <c r="K15" s="138">
        <f t="shared" si="0"/>
        <v>31.8</v>
      </c>
      <c r="L15" s="138"/>
      <c r="M15" s="138"/>
      <c r="N15" s="138"/>
      <c r="O15" s="139"/>
      <c r="P15" s="124"/>
    </row>
    <row r="16" spans="1:17">
      <c r="A16" s="1"/>
      <c r="B16" s="9"/>
      <c r="C16" s="135"/>
      <c r="D16" s="141" t="s">
        <v>25</v>
      </c>
      <c r="E16" s="137"/>
      <c r="F16" s="138">
        <f>+F17+F20+F23+F25+F29+F34+F42+F49+F52+F61+F67+F69+F74</f>
        <v>286623.805385435</v>
      </c>
      <c r="G16" s="138">
        <f t="shared" ref="G16:J16" si="1">+G17+G20+G23+G25+G29+G34+G42+G49+G52+G61+G67+G69+G74</f>
        <v>89844.139013243388</v>
      </c>
      <c r="H16" s="138">
        <f t="shared" si="1"/>
        <v>17453.857077082499</v>
      </c>
      <c r="I16" s="138">
        <f t="shared" si="1"/>
        <v>636.51629476765766</v>
      </c>
      <c r="J16" s="138">
        <f t="shared" si="1"/>
        <v>90480.655308011017</v>
      </c>
      <c r="K16" s="138">
        <f t="shared" si="0"/>
        <v>31.6</v>
      </c>
      <c r="L16" s="138"/>
      <c r="M16" s="138"/>
      <c r="N16" s="138"/>
      <c r="O16" s="139"/>
      <c r="P16" s="124"/>
    </row>
    <row r="17" spans="1:19" ht="12.75" customHeight="1">
      <c r="A17" s="10">
        <v>1</v>
      </c>
      <c r="C17" s="142"/>
      <c r="D17" s="141" t="s">
        <v>26</v>
      </c>
      <c r="E17" s="143"/>
      <c r="F17" s="138">
        <f>SUBTOTAL(9,F18:F19)</f>
        <v>16294.310029689201</v>
      </c>
      <c r="G17" s="138">
        <f>SUBTOTAL(9,G18:G19)</f>
        <v>13518.315882564601</v>
      </c>
      <c r="H17" s="138">
        <f>SUBTOTAL(9,H18:H19)</f>
        <v>95.926559999999995</v>
      </c>
      <c r="I17" s="138">
        <f>SUBTOTAL(9,I18:I19)</f>
        <v>0</v>
      </c>
      <c r="J17" s="138">
        <f>SUBTOTAL(9,J18:J19)</f>
        <v>13518.315882564601</v>
      </c>
      <c r="K17" s="138">
        <f t="shared" ref="K17:K78" si="2">ROUND((J17/F17)*100,1)</f>
        <v>83</v>
      </c>
      <c r="L17" s="139"/>
      <c r="M17" s="144"/>
      <c r="N17" s="139"/>
      <c r="O17" s="139"/>
      <c r="P17" s="124"/>
    </row>
    <row r="18" spans="1:19">
      <c r="A18" s="10">
        <v>2</v>
      </c>
      <c r="B18" s="9">
        <v>2006</v>
      </c>
      <c r="C18" s="142">
        <v>171</v>
      </c>
      <c r="D18" s="145" t="s">
        <v>910</v>
      </c>
      <c r="E18" s="143" t="s">
        <v>27</v>
      </c>
      <c r="F18" s="139">
        <v>11411.285843047601</v>
      </c>
      <c r="G18" s="139">
        <v>9386.3825561664071</v>
      </c>
      <c r="H18" s="139">
        <v>0</v>
      </c>
      <c r="I18" s="139">
        <v>0</v>
      </c>
      <c r="J18" s="139">
        <f>G18+I18</f>
        <v>9386.3825561664071</v>
      </c>
      <c r="K18" s="139">
        <f t="shared" si="2"/>
        <v>82.3</v>
      </c>
      <c r="L18" s="139">
        <v>99.87299999999999</v>
      </c>
      <c r="M18" s="144">
        <v>0</v>
      </c>
      <c r="N18" s="139">
        <v>0</v>
      </c>
      <c r="O18" s="139">
        <f>L18+N18</f>
        <v>99.87299999999999</v>
      </c>
      <c r="P18" s="124"/>
      <c r="Q18" s="13"/>
      <c r="R18" s="14"/>
      <c r="S18" s="14"/>
    </row>
    <row r="19" spans="1:19" ht="12.75" customHeight="1">
      <c r="A19" s="10">
        <v>3</v>
      </c>
      <c r="B19" s="9">
        <v>2006</v>
      </c>
      <c r="C19" s="142">
        <v>188</v>
      </c>
      <c r="D19" s="145" t="s">
        <v>28</v>
      </c>
      <c r="E19" s="143" t="s">
        <v>27</v>
      </c>
      <c r="F19" s="139">
        <v>4883.0241866416</v>
      </c>
      <c r="G19" s="139">
        <v>4131.9333263981935</v>
      </c>
      <c r="H19" s="139">
        <v>95.926559999999995</v>
      </c>
      <c r="I19" s="139">
        <v>0</v>
      </c>
      <c r="J19" s="139">
        <f>G19+I19</f>
        <v>4131.9333263981935</v>
      </c>
      <c r="K19" s="139">
        <f t="shared" si="2"/>
        <v>84.6</v>
      </c>
      <c r="L19" s="139">
        <v>99.899999999999991</v>
      </c>
      <c r="M19" s="144">
        <v>1</v>
      </c>
      <c r="N19" s="139">
        <v>0</v>
      </c>
      <c r="O19" s="139">
        <f>L19+N19</f>
        <v>99.899999999999991</v>
      </c>
      <c r="P19" s="124"/>
      <c r="Q19" s="13"/>
      <c r="R19" s="14"/>
      <c r="S19" s="14"/>
    </row>
    <row r="20" spans="1:19" ht="12.75" customHeight="1">
      <c r="A20" s="10">
        <v>4</v>
      </c>
      <c r="C20" s="142"/>
      <c r="D20" s="146" t="s">
        <v>29</v>
      </c>
      <c r="E20" s="143"/>
      <c r="F20" s="138">
        <f>SUBTOTAL(9,F21:F22)</f>
        <v>7475.5168513999997</v>
      </c>
      <c r="G20" s="138">
        <f>SUBTOTAL(9,G21:G22)</f>
        <v>5392.0519223000001</v>
      </c>
      <c r="H20" s="138">
        <f>SUBTOTAL(9,H21:H22)</f>
        <v>561.55755957780002</v>
      </c>
      <c r="I20" s="138">
        <f>SUBTOTAL(9,I21:I22)</f>
        <v>0</v>
      </c>
      <c r="J20" s="138">
        <f>SUBTOTAL(9,J21:J22)</f>
        <v>5392.0519223000001</v>
      </c>
      <c r="K20" s="138">
        <f t="shared" si="2"/>
        <v>72.099999999999994</v>
      </c>
      <c r="L20" s="139"/>
      <c r="M20" s="144"/>
      <c r="N20" s="139"/>
      <c r="O20" s="139"/>
      <c r="P20" s="124"/>
    </row>
    <row r="21" spans="1:19" ht="12.75" customHeight="1">
      <c r="A21" s="10">
        <v>5</v>
      </c>
      <c r="B21" s="9">
        <v>2007</v>
      </c>
      <c r="C21" s="142">
        <v>209</v>
      </c>
      <c r="D21" s="145" t="s">
        <v>30</v>
      </c>
      <c r="E21" s="143" t="s">
        <v>27</v>
      </c>
      <c r="F21" s="139">
        <v>2657.7852377000004</v>
      </c>
      <c r="G21" s="139">
        <v>1249.04375</v>
      </c>
      <c r="H21" s="139">
        <v>163.26210886849998</v>
      </c>
      <c r="I21" s="139">
        <v>0</v>
      </c>
      <c r="J21" s="139">
        <f>+G21+I21</f>
        <v>1249.04375</v>
      </c>
      <c r="K21" s="139">
        <f t="shared" si="2"/>
        <v>47</v>
      </c>
      <c r="L21" s="139">
        <v>67.8</v>
      </c>
      <c r="M21" s="144">
        <v>6.14</v>
      </c>
      <c r="N21" s="139">
        <v>0</v>
      </c>
      <c r="O21" s="139">
        <f>+L21+N21</f>
        <v>67.8</v>
      </c>
      <c r="P21" s="124"/>
      <c r="Q21" s="13"/>
      <c r="R21" s="14"/>
      <c r="S21" s="14"/>
    </row>
    <row r="22" spans="1:19" ht="12.75" customHeight="1">
      <c r="A22" s="10">
        <v>6</v>
      </c>
      <c r="B22" s="9">
        <v>2007</v>
      </c>
      <c r="C22" s="142">
        <v>214</v>
      </c>
      <c r="D22" s="145" t="s">
        <v>31</v>
      </c>
      <c r="E22" s="143" t="s">
        <v>27</v>
      </c>
      <c r="F22" s="139">
        <v>4817.7316136999998</v>
      </c>
      <c r="G22" s="139">
        <v>4143.0081723000003</v>
      </c>
      <c r="H22" s="139">
        <v>398.29545070930004</v>
      </c>
      <c r="I22" s="139">
        <v>0</v>
      </c>
      <c r="J22" s="139">
        <f>+G22+I22</f>
        <v>4143.0081723000003</v>
      </c>
      <c r="K22" s="139">
        <f t="shared" si="2"/>
        <v>86</v>
      </c>
      <c r="L22" s="139">
        <v>99.93</v>
      </c>
      <c r="M22" s="144">
        <v>8.27</v>
      </c>
      <c r="N22" s="139">
        <v>0</v>
      </c>
      <c r="O22" s="139">
        <f>+L22+N22</f>
        <v>99.93</v>
      </c>
      <c r="P22" s="124"/>
      <c r="Q22" s="13"/>
      <c r="R22" s="14"/>
      <c r="S22" s="14"/>
    </row>
    <row r="23" spans="1:19" ht="12.75" customHeight="1">
      <c r="A23" s="10">
        <v>7</v>
      </c>
      <c r="C23" s="142"/>
      <c r="D23" s="146" t="s">
        <v>32</v>
      </c>
      <c r="E23" s="143"/>
      <c r="F23" s="138">
        <f>SUBTOTAL(9,F24:F24)</f>
        <v>1866.1783605838</v>
      </c>
      <c r="G23" s="138">
        <f>SUBTOTAL(9,G24:G24)</f>
        <v>858.41780762500002</v>
      </c>
      <c r="H23" s="147">
        <f>SUBTOTAL(9,H24:H24)</f>
        <v>0</v>
      </c>
      <c r="I23" s="138">
        <f>SUBTOTAL(9,I24:I24)</f>
        <v>0</v>
      </c>
      <c r="J23" s="138">
        <f>SUBTOTAL(9,J24:J24)</f>
        <v>858.41780762500002</v>
      </c>
      <c r="K23" s="138">
        <f t="shared" si="2"/>
        <v>46</v>
      </c>
      <c r="L23" s="139"/>
      <c r="M23" s="144"/>
      <c r="N23" s="139"/>
      <c r="O23" s="139"/>
      <c r="P23" s="124"/>
    </row>
    <row r="24" spans="1:19" ht="12.75" customHeight="1">
      <c r="A24" s="10">
        <v>8</v>
      </c>
      <c r="B24" s="9">
        <v>2008</v>
      </c>
      <c r="C24" s="142">
        <v>245</v>
      </c>
      <c r="D24" s="145" t="s">
        <v>911</v>
      </c>
      <c r="E24" s="143" t="s">
        <v>27</v>
      </c>
      <c r="F24" s="139">
        <v>1866.1783605838</v>
      </c>
      <c r="G24" s="139">
        <v>858.41780762500002</v>
      </c>
      <c r="H24" s="139">
        <v>0</v>
      </c>
      <c r="I24" s="139">
        <v>0</v>
      </c>
      <c r="J24" s="139">
        <f>+G24+I24</f>
        <v>858.41780762500002</v>
      </c>
      <c r="K24" s="139">
        <f t="shared" si="2"/>
        <v>46</v>
      </c>
      <c r="L24" s="139">
        <v>96.5</v>
      </c>
      <c r="M24" s="144">
        <v>0</v>
      </c>
      <c r="N24" s="139">
        <v>0</v>
      </c>
      <c r="O24" s="139">
        <f>+L24+N24</f>
        <v>96.5</v>
      </c>
      <c r="P24" s="124"/>
      <c r="Q24" s="13"/>
      <c r="R24" s="14"/>
      <c r="S24" s="14"/>
    </row>
    <row r="25" spans="1:19" ht="12.75" customHeight="1">
      <c r="A25" s="10">
        <v>9</v>
      </c>
      <c r="C25" s="142"/>
      <c r="D25" s="146" t="s">
        <v>33</v>
      </c>
      <c r="E25" s="143"/>
      <c r="F25" s="138">
        <f>SUBTOTAL(9,F26:F28)</f>
        <v>10652.148048554731</v>
      </c>
      <c r="G25" s="138">
        <f>SUBTOTAL(9,G26:G28)</f>
        <v>4024.9185799999996</v>
      </c>
      <c r="H25" s="138">
        <f>SUBTOTAL(9,H26:H28)</f>
        <v>100.59736409929999</v>
      </c>
      <c r="I25" s="138">
        <f>SUBTOTAL(9,I26:I28)</f>
        <v>0</v>
      </c>
      <c r="J25" s="138">
        <f>SUBTOTAL(9,J26:J28)</f>
        <v>4024.9185799999996</v>
      </c>
      <c r="K25" s="138">
        <f t="shared" si="2"/>
        <v>37.799999999999997</v>
      </c>
      <c r="L25" s="139"/>
      <c r="M25" s="144"/>
      <c r="N25" s="139"/>
      <c r="O25" s="139"/>
      <c r="P25" s="124"/>
    </row>
    <row r="26" spans="1:19" ht="12.75" customHeight="1">
      <c r="A26" s="10">
        <v>10</v>
      </c>
      <c r="B26" s="9">
        <v>2009</v>
      </c>
      <c r="C26" s="142">
        <v>249</v>
      </c>
      <c r="D26" s="145" t="s">
        <v>34</v>
      </c>
      <c r="E26" s="143" t="s">
        <v>27</v>
      </c>
      <c r="F26" s="139">
        <v>1146.9051263547308</v>
      </c>
      <c r="G26" s="139">
        <v>895.31455999999991</v>
      </c>
      <c r="H26" s="139">
        <v>38.854893250399996</v>
      </c>
      <c r="I26" s="139">
        <v>0</v>
      </c>
      <c r="J26" s="139">
        <f>G26+I26</f>
        <v>895.31455999999991</v>
      </c>
      <c r="K26" s="139">
        <f t="shared" si="2"/>
        <v>78.099999999999994</v>
      </c>
      <c r="L26" s="139">
        <v>100</v>
      </c>
      <c r="M26" s="144">
        <v>1</v>
      </c>
      <c r="N26" s="139">
        <v>0</v>
      </c>
      <c r="O26" s="139">
        <f>L26+N26</f>
        <v>100</v>
      </c>
      <c r="P26" s="124"/>
      <c r="Q26" s="13"/>
      <c r="R26" s="14"/>
      <c r="S26" s="14"/>
    </row>
    <row r="27" spans="1:19" ht="12.75" customHeight="1">
      <c r="A27" s="10">
        <v>11</v>
      </c>
      <c r="B27" s="9">
        <v>2009</v>
      </c>
      <c r="C27" s="142">
        <v>257</v>
      </c>
      <c r="D27" s="145" t="s">
        <v>35</v>
      </c>
      <c r="E27" s="143" t="s">
        <v>36</v>
      </c>
      <c r="F27" s="139">
        <v>898.71195899999998</v>
      </c>
      <c r="G27" s="139">
        <v>0</v>
      </c>
      <c r="H27" s="139">
        <v>61.742450864200002</v>
      </c>
      <c r="I27" s="139">
        <v>0</v>
      </c>
      <c r="J27" s="139">
        <f>G27+I27</f>
        <v>0</v>
      </c>
      <c r="K27" s="139">
        <f t="shared" si="2"/>
        <v>0</v>
      </c>
      <c r="L27" s="139">
        <v>0</v>
      </c>
      <c r="M27" s="144">
        <v>70.03</v>
      </c>
      <c r="N27" s="139">
        <v>0</v>
      </c>
      <c r="O27" s="139">
        <f>L27+N27</f>
        <v>0</v>
      </c>
      <c r="P27" s="124"/>
      <c r="Q27" s="13"/>
      <c r="R27" s="14"/>
      <c r="S27" s="14"/>
    </row>
    <row r="28" spans="1:19" ht="12.75" customHeight="1">
      <c r="A28" s="10">
        <v>12</v>
      </c>
      <c r="B28" s="9">
        <v>2009</v>
      </c>
      <c r="C28" s="142">
        <v>258</v>
      </c>
      <c r="D28" s="145" t="s">
        <v>37</v>
      </c>
      <c r="E28" s="143" t="s">
        <v>38</v>
      </c>
      <c r="F28" s="139">
        <v>8606.5309632000008</v>
      </c>
      <c r="G28" s="139">
        <v>3129.6040199999998</v>
      </c>
      <c r="H28" s="139">
        <v>1.9984699999999999E-5</v>
      </c>
      <c r="I28" s="139">
        <v>0</v>
      </c>
      <c r="J28" s="139">
        <f>G28+I28</f>
        <v>3129.6040199999998</v>
      </c>
      <c r="K28" s="139">
        <f t="shared" si="2"/>
        <v>36.4</v>
      </c>
      <c r="L28" s="139">
        <v>41.209600000000002</v>
      </c>
      <c r="M28" s="144">
        <v>1</v>
      </c>
      <c r="N28" s="139">
        <v>0</v>
      </c>
      <c r="O28" s="139">
        <f>L28+N28</f>
        <v>41.209600000000002</v>
      </c>
      <c r="P28" s="124"/>
      <c r="Q28" s="13"/>
      <c r="R28" s="14"/>
      <c r="S28" s="14"/>
    </row>
    <row r="29" spans="1:19" ht="12.75" customHeight="1">
      <c r="A29" s="10">
        <v>15</v>
      </c>
      <c r="C29" s="142"/>
      <c r="D29" s="146" t="s">
        <v>39</v>
      </c>
      <c r="E29" s="143"/>
      <c r="F29" s="138">
        <f>SUBTOTAL(9,F30:F33)</f>
        <v>22857.474524981801</v>
      </c>
      <c r="G29" s="138">
        <f>SUBTOTAL(9,G30:G33)</f>
        <v>16826.79256567327</v>
      </c>
      <c r="H29" s="147">
        <f>SUBTOTAL(9,H30:H33)</f>
        <v>83.7109520944</v>
      </c>
      <c r="I29" s="138">
        <f>SUBTOTAL(9,I30:I33)</f>
        <v>2.7981424565483879</v>
      </c>
      <c r="J29" s="138">
        <f>SUBTOTAL(9,J30:J33)</f>
        <v>16829.590708129817</v>
      </c>
      <c r="K29" s="138">
        <f t="shared" si="2"/>
        <v>73.599999999999994</v>
      </c>
      <c r="L29" s="139"/>
      <c r="M29" s="144"/>
      <c r="N29" s="139"/>
      <c r="O29" s="139"/>
      <c r="P29" s="124"/>
      <c r="R29" s="15"/>
    </row>
    <row r="30" spans="1:19" ht="12.75" customHeight="1">
      <c r="A30" s="10">
        <v>16</v>
      </c>
      <c r="B30" s="9">
        <v>2011</v>
      </c>
      <c r="C30" s="142">
        <v>264</v>
      </c>
      <c r="D30" s="145" t="s">
        <v>40</v>
      </c>
      <c r="E30" s="143" t="s">
        <v>27</v>
      </c>
      <c r="F30" s="139">
        <v>14584.935662214799</v>
      </c>
      <c r="G30" s="139">
        <v>12082.891547867399</v>
      </c>
      <c r="H30" s="139">
        <v>19.9847</v>
      </c>
      <c r="I30" s="139">
        <v>0</v>
      </c>
      <c r="J30" s="139">
        <f>G30+I30</f>
        <v>12082.891547867399</v>
      </c>
      <c r="K30" s="139">
        <f t="shared" si="2"/>
        <v>82.8</v>
      </c>
      <c r="L30" s="139">
        <v>99.88</v>
      </c>
      <c r="M30" s="144">
        <v>0.1</v>
      </c>
      <c r="N30" s="139">
        <v>0</v>
      </c>
      <c r="O30" s="139">
        <f>L30+N30</f>
        <v>99.88</v>
      </c>
      <c r="P30" s="124"/>
      <c r="Q30" s="13"/>
      <c r="R30" s="14"/>
      <c r="S30" s="14"/>
    </row>
    <row r="31" spans="1:19" ht="12.75" customHeight="1">
      <c r="A31" s="10">
        <v>17</v>
      </c>
      <c r="B31" s="9">
        <v>2011</v>
      </c>
      <c r="C31" s="142">
        <v>266</v>
      </c>
      <c r="D31" s="145" t="s">
        <v>41</v>
      </c>
      <c r="E31" s="143" t="s">
        <v>27</v>
      </c>
      <c r="F31" s="139">
        <v>3552.8000272000004</v>
      </c>
      <c r="G31" s="139">
        <v>1687.6949926124148</v>
      </c>
      <c r="H31" s="139">
        <v>43.741552094399999</v>
      </c>
      <c r="I31" s="139">
        <v>0</v>
      </c>
      <c r="J31" s="139">
        <f>G31+I31</f>
        <v>1687.6949926124148</v>
      </c>
      <c r="K31" s="139">
        <f t="shared" si="2"/>
        <v>47.5</v>
      </c>
      <c r="L31" s="139">
        <v>92.59</v>
      </c>
      <c r="M31" s="144">
        <v>2.4</v>
      </c>
      <c r="N31" s="139">
        <v>0</v>
      </c>
      <c r="O31" s="139">
        <f>L31+N31</f>
        <v>92.59</v>
      </c>
      <c r="P31" s="124"/>
      <c r="Q31" s="13"/>
      <c r="R31" s="14"/>
      <c r="S31" s="14"/>
    </row>
    <row r="32" spans="1:19" ht="12.75" customHeight="1">
      <c r="A32" s="10">
        <v>18</v>
      </c>
      <c r="B32" s="9">
        <v>2011</v>
      </c>
      <c r="C32" s="142">
        <v>274</v>
      </c>
      <c r="D32" s="145" t="s">
        <v>912</v>
      </c>
      <c r="E32" s="143" t="s">
        <v>27</v>
      </c>
      <c r="F32" s="139">
        <v>4307.3697394390001</v>
      </c>
      <c r="G32" s="139">
        <v>2670.9818748658536</v>
      </c>
      <c r="H32" s="139">
        <v>0</v>
      </c>
      <c r="I32" s="139">
        <v>0</v>
      </c>
      <c r="J32" s="139">
        <f>G32+I32</f>
        <v>2670.9818748658536</v>
      </c>
      <c r="K32" s="139">
        <f t="shared" si="2"/>
        <v>62</v>
      </c>
      <c r="L32" s="139">
        <v>62.3</v>
      </c>
      <c r="M32" s="144">
        <v>0</v>
      </c>
      <c r="N32" s="139">
        <v>0</v>
      </c>
      <c r="O32" s="139">
        <f>L32+N32</f>
        <v>62.3</v>
      </c>
      <c r="P32" s="124"/>
      <c r="Q32" s="13"/>
      <c r="R32" s="14"/>
      <c r="S32" s="14"/>
    </row>
    <row r="33" spans="1:19" ht="12.75" customHeight="1">
      <c r="A33" s="10">
        <v>19</v>
      </c>
      <c r="B33" s="9">
        <v>2011</v>
      </c>
      <c r="C33" s="142">
        <v>268</v>
      </c>
      <c r="D33" s="145" t="s">
        <v>42</v>
      </c>
      <c r="E33" s="143" t="s">
        <v>38</v>
      </c>
      <c r="F33" s="139">
        <v>412.36909612799997</v>
      </c>
      <c r="G33" s="139">
        <v>385.22415032760017</v>
      </c>
      <c r="H33" s="139">
        <v>19.9847</v>
      </c>
      <c r="I33" s="139">
        <v>2.7981424565483879</v>
      </c>
      <c r="J33" s="139">
        <f>G33+I33</f>
        <v>388.02229278414853</v>
      </c>
      <c r="K33" s="139">
        <f t="shared" si="2"/>
        <v>94.1</v>
      </c>
      <c r="L33" s="139">
        <v>93.599000000000004</v>
      </c>
      <c r="M33" s="144">
        <v>5</v>
      </c>
      <c r="N33" s="139">
        <v>0.67300000000000182</v>
      </c>
      <c r="O33" s="139">
        <f>L33+N33</f>
        <v>94.272000000000006</v>
      </c>
      <c r="P33" s="124"/>
      <c r="Q33" s="13"/>
      <c r="R33" s="14"/>
      <c r="S33" s="14"/>
    </row>
    <row r="34" spans="1:19" ht="12.75" customHeight="1">
      <c r="A34" s="10">
        <v>20</v>
      </c>
      <c r="C34" s="148"/>
      <c r="D34" s="146" t="s">
        <v>43</v>
      </c>
      <c r="E34" s="149"/>
      <c r="F34" s="138">
        <f>SUBTOTAL(9,F35:F41)</f>
        <v>20874.138399192332</v>
      </c>
      <c r="G34" s="138">
        <f>SUBTOTAL(9,G35:G41)</f>
        <v>9785.7382469481563</v>
      </c>
      <c r="H34" s="147">
        <f>SUBTOTAL(9,H35:H41)</f>
        <v>1656.8511984601</v>
      </c>
      <c r="I34" s="138">
        <f>SUBTOTAL(9,I35:I41)</f>
        <v>0</v>
      </c>
      <c r="J34" s="138">
        <f>SUBTOTAL(9,J35:J41)</f>
        <v>9785.7382469481563</v>
      </c>
      <c r="K34" s="138">
        <f t="shared" si="2"/>
        <v>46.9</v>
      </c>
      <c r="L34" s="139"/>
      <c r="M34" s="144"/>
      <c r="N34" s="138"/>
      <c r="O34" s="139"/>
      <c r="P34" s="124"/>
      <c r="R34" s="15"/>
    </row>
    <row r="35" spans="1:19" ht="12.75" customHeight="1">
      <c r="A35" s="10">
        <v>21</v>
      </c>
      <c r="B35" s="9">
        <v>2012</v>
      </c>
      <c r="C35" s="148">
        <v>278</v>
      </c>
      <c r="D35" s="145" t="s">
        <v>44</v>
      </c>
      <c r="E35" s="149" t="s">
        <v>27</v>
      </c>
      <c r="F35" s="139">
        <v>4846.0499336000003</v>
      </c>
      <c r="G35" s="139">
        <v>4276.4260294999995</v>
      </c>
      <c r="H35" s="139">
        <v>39.9694</v>
      </c>
      <c r="I35" s="139">
        <v>0</v>
      </c>
      <c r="J35" s="139">
        <f>+G35+I35</f>
        <v>4276.4260294999995</v>
      </c>
      <c r="K35" s="139">
        <f t="shared" si="2"/>
        <v>88.2</v>
      </c>
      <c r="L35" s="139">
        <v>99.96</v>
      </c>
      <c r="M35" s="144">
        <v>0.1</v>
      </c>
      <c r="N35" s="139">
        <v>4.0000000000006253E-2</v>
      </c>
      <c r="O35" s="139">
        <f>+L35+N35</f>
        <v>100</v>
      </c>
      <c r="P35" s="124"/>
      <c r="Q35" s="13"/>
      <c r="R35" s="14"/>
      <c r="S35" s="14"/>
    </row>
    <row r="36" spans="1:19" ht="12.75" customHeight="1">
      <c r="A36" s="10">
        <v>22</v>
      </c>
      <c r="B36" s="9">
        <v>2012</v>
      </c>
      <c r="C36" s="142">
        <v>280</v>
      </c>
      <c r="D36" s="145" t="s">
        <v>913</v>
      </c>
      <c r="E36" s="149" t="s">
        <v>27</v>
      </c>
      <c r="F36" s="139">
        <v>2030.9651222</v>
      </c>
      <c r="G36" s="139">
        <v>469.66062535403796</v>
      </c>
      <c r="H36" s="139">
        <v>0</v>
      </c>
      <c r="I36" s="139">
        <v>0</v>
      </c>
      <c r="J36" s="139">
        <f>G36+I36</f>
        <v>469.66062535403796</v>
      </c>
      <c r="K36" s="139">
        <f t="shared" si="2"/>
        <v>23.1</v>
      </c>
      <c r="L36" s="139">
        <v>23.09469129787071</v>
      </c>
      <c r="M36" s="144">
        <v>0</v>
      </c>
      <c r="N36" s="139">
        <v>0</v>
      </c>
      <c r="O36" s="139">
        <f>L36+N36</f>
        <v>23.09469129787071</v>
      </c>
      <c r="P36" s="124"/>
      <c r="Q36" s="13"/>
      <c r="R36" s="14"/>
      <c r="S36" s="14"/>
    </row>
    <row r="37" spans="1:19" ht="12.75" customHeight="1">
      <c r="A37" s="10">
        <v>23</v>
      </c>
      <c r="B37" s="9">
        <v>2012</v>
      </c>
      <c r="C37" s="142">
        <v>281</v>
      </c>
      <c r="D37" s="145" t="s">
        <v>45</v>
      </c>
      <c r="E37" s="143" t="s">
        <v>27</v>
      </c>
      <c r="F37" s="139">
        <v>1879.5319177795309</v>
      </c>
      <c r="G37" s="139">
        <v>1724.2202071277973</v>
      </c>
      <c r="H37" s="139">
        <v>19.9847</v>
      </c>
      <c r="I37" s="139">
        <v>0</v>
      </c>
      <c r="J37" s="139">
        <f>+G37+I37</f>
        <v>1724.2202071277973</v>
      </c>
      <c r="K37" s="139">
        <f t="shared" si="2"/>
        <v>91.7</v>
      </c>
      <c r="L37" s="139">
        <v>99.899999999999991</v>
      </c>
      <c r="M37" s="144">
        <v>1</v>
      </c>
      <c r="N37" s="139">
        <v>0</v>
      </c>
      <c r="O37" s="139">
        <f>+L37+N37</f>
        <v>99.899999999999991</v>
      </c>
      <c r="P37" s="124"/>
      <c r="Q37" s="13"/>
      <c r="R37" s="14"/>
      <c r="S37" s="14"/>
    </row>
    <row r="38" spans="1:19" ht="12.75" customHeight="1">
      <c r="A38" s="10">
        <v>24</v>
      </c>
      <c r="B38" s="9">
        <v>2012</v>
      </c>
      <c r="C38" s="142">
        <v>282</v>
      </c>
      <c r="D38" s="145" t="s">
        <v>914</v>
      </c>
      <c r="E38" s="143" t="s">
        <v>27</v>
      </c>
      <c r="F38" s="139">
        <v>1199.0820000000001</v>
      </c>
      <c r="G38" s="139">
        <v>236.08172321504</v>
      </c>
      <c r="H38" s="139">
        <v>0</v>
      </c>
      <c r="I38" s="139">
        <v>0</v>
      </c>
      <c r="J38" s="139">
        <f>G38+I38</f>
        <v>236.08172321504</v>
      </c>
      <c r="K38" s="139">
        <f t="shared" si="2"/>
        <v>19.7</v>
      </c>
      <c r="L38" s="139">
        <v>24.711446129394801</v>
      </c>
      <c r="M38" s="144">
        <v>0</v>
      </c>
      <c r="N38" s="139">
        <v>0</v>
      </c>
      <c r="O38" s="139">
        <f>L38+N38</f>
        <v>24.711446129394801</v>
      </c>
      <c r="P38" s="124"/>
      <c r="Q38" s="13"/>
      <c r="R38" s="14"/>
      <c r="S38" s="14"/>
    </row>
    <row r="39" spans="1:19" ht="12.75" customHeight="1">
      <c r="A39" s="10">
        <v>25</v>
      </c>
      <c r="B39" s="9">
        <v>2012</v>
      </c>
      <c r="C39" s="142">
        <v>284</v>
      </c>
      <c r="D39" s="145" t="s">
        <v>915</v>
      </c>
      <c r="E39" s="143" t="s">
        <v>27</v>
      </c>
      <c r="F39" s="139">
        <v>2596.3105018769998</v>
      </c>
      <c r="G39" s="139">
        <v>859.34209999999996</v>
      </c>
      <c r="H39" s="139">
        <v>0</v>
      </c>
      <c r="I39" s="139">
        <v>0</v>
      </c>
      <c r="J39" s="139">
        <f>G39+I39</f>
        <v>859.34209999999996</v>
      </c>
      <c r="K39" s="139">
        <f t="shared" si="2"/>
        <v>33.1</v>
      </c>
      <c r="L39" s="139">
        <v>36.299999999999997</v>
      </c>
      <c r="M39" s="144">
        <v>5</v>
      </c>
      <c r="N39" s="139">
        <v>0</v>
      </c>
      <c r="O39" s="139">
        <f>L39+N39</f>
        <v>36.299999999999997</v>
      </c>
      <c r="P39" s="124"/>
      <c r="Q39" s="13"/>
      <c r="R39" s="14"/>
      <c r="S39" s="14"/>
    </row>
    <row r="40" spans="1:19" ht="12.75" customHeight="1">
      <c r="A40" s="10">
        <v>26</v>
      </c>
      <c r="B40" s="9">
        <v>2012</v>
      </c>
      <c r="C40" s="142">
        <v>289</v>
      </c>
      <c r="D40" s="145" t="s">
        <v>46</v>
      </c>
      <c r="E40" s="143" t="s">
        <v>38</v>
      </c>
      <c r="F40" s="139">
        <v>8274.3555519357997</v>
      </c>
      <c r="G40" s="139">
        <v>2220.007561751283</v>
      </c>
      <c r="H40" s="139">
        <v>1582.8842065294</v>
      </c>
      <c r="I40" s="139">
        <v>0</v>
      </c>
      <c r="J40" s="139">
        <f>G40+I40</f>
        <v>2220.007561751283</v>
      </c>
      <c r="K40" s="139">
        <f t="shared" si="2"/>
        <v>26.8</v>
      </c>
      <c r="L40" s="139">
        <v>25.63</v>
      </c>
      <c r="M40" s="144">
        <v>19.13</v>
      </c>
      <c r="N40" s="139">
        <v>0</v>
      </c>
      <c r="O40" s="139">
        <f>L40+N40</f>
        <v>25.63</v>
      </c>
      <c r="P40" s="124"/>
      <c r="Q40" s="13"/>
      <c r="R40" s="14"/>
      <c r="S40" s="14"/>
    </row>
    <row r="41" spans="1:19" ht="12.75" customHeight="1">
      <c r="A41" s="10">
        <v>27</v>
      </c>
      <c r="B41" s="9">
        <v>2012</v>
      </c>
      <c r="C41" s="142">
        <v>290</v>
      </c>
      <c r="D41" s="145" t="s">
        <v>47</v>
      </c>
      <c r="E41" s="143" t="s">
        <v>36</v>
      </c>
      <c r="F41" s="139">
        <v>47.8433718</v>
      </c>
      <c r="G41" s="139">
        <v>0</v>
      </c>
      <c r="H41" s="139">
        <v>14.0128919307</v>
      </c>
      <c r="I41" s="139">
        <v>0</v>
      </c>
      <c r="J41" s="139">
        <f>G41+I41</f>
        <v>0</v>
      </c>
      <c r="K41" s="139">
        <f t="shared" si="2"/>
        <v>0</v>
      </c>
      <c r="L41" s="139">
        <v>0</v>
      </c>
      <c r="M41" s="144">
        <v>41.06</v>
      </c>
      <c r="N41" s="139">
        <v>0</v>
      </c>
      <c r="O41" s="139">
        <f>L41+N41</f>
        <v>0</v>
      </c>
      <c r="P41" s="124"/>
      <c r="Q41" s="13"/>
      <c r="R41" s="14"/>
      <c r="S41" s="14"/>
    </row>
    <row r="42" spans="1:19" ht="12.75" customHeight="1">
      <c r="A42" s="10">
        <v>28</v>
      </c>
      <c r="C42" s="142"/>
      <c r="D42" s="146" t="s">
        <v>48</v>
      </c>
      <c r="E42" s="143"/>
      <c r="F42" s="138">
        <f>SUBTOTAL(9,F43:F48)</f>
        <v>44044.119094415255</v>
      </c>
      <c r="G42" s="138">
        <f>SUBTOTAL(9,G43:G48)</f>
        <v>28297.873780694288</v>
      </c>
      <c r="H42" s="147">
        <f>SUBTOTAL(9,H43:H48)</f>
        <v>737.6952311</v>
      </c>
      <c r="I42" s="138">
        <f>SUBTOTAL(9,I43:I48)</f>
        <v>588.58158618628943</v>
      </c>
      <c r="J42" s="138">
        <f>SUBTOTAL(9,J43:J48)</f>
        <v>28886.455366880578</v>
      </c>
      <c r="K42" s="138">
        <f t="shared" si="2"/>
        <v>65.599999999999994</v>
      </c>
      <c r="L42" s="139"/>
      <c r="M42" s="144"/>
      <c r="N42" s="139"/>
      <c r="O42" s="139"/>
      <c r="P42" s="124"/>
      <c r="R42" s="15"/>
    </row>
    <row r="43" spans="1:19" ht="12.75" customHeight="1">
      <c r="A43" s="10">
        <v>29</v>
      </c>
      <c r="B43" s="9">
        <v>2013</v>
      </c>
      <c r="C43" s="142">
        <v>296</v>
      </c>
      <c r="D43" s="145" t="s">
        <v>49</v>
      </c>
      <c r="E43" s="143" t="s">
        <v>27</v>
      </c>
      <c r="F43" s="139">
        <v>14444.4215578</v>
      </c>
      <c r="G43" s="139">
        <v>9697.7695081999191</v>
      </c>
      <c r="H43" s="139">
        <v>689.47215000000006</v>
      </c>
      <c r="I43" s="139">
        <v>0</v>
      </c>
      <c r="J43" s="139">
        <f>G43+I43</f>
        <v>9697.7695081999191</v>
      </c>
      <c r="K43" s="139">
        <f t="shared" si="2"/>
        <v>67.099999999999994</v>
      </c>
      <c r="L43" s="139">
        <v>99.899999999999991</v>
      </c>
      <c r="M43" s="144">
        <v>0.5</v>
      </c>
      <c r="N43" s="139">
        <v>0</v>
      </c>
      <c r="O43" s="139">
        <f>L43+N43</f>
        <v>99.899999999999991</v>
      </c>
      <c r="P43" s="124"/>
      <c r="Q43" s="13"/>
      <c r="R43" s="14"/>
      <c r="S43" s="14"/>
    </row>
    <row r="44" spans="1:19" ht="12.75" customHeight="1">
      <c r="A44" s="10">
        <v>30</v>
      </c>
      <c r="B44" s="9">
        <v>2013</v>
      </c>
      <c r="C44" s="142">
        <v>297</v>
      </c>
      <c r="D44" s="145" t="s">
        <v>50</v>
      </c>
      <c r="E44" s="143" t="s">
        <v>27</v>
      </c>
      <c r="F44" s="139">
        <v>2875.1847002739269</v>
      </c>
      <c r="G44" s="139">
        <v>1892.30140874989</v>
      </c>
      <c r="H44" s="139">
        <v>8.2536810999999997</v>
      </c>
      <c r="I44" s="139">
        <v>0</v>
      </c>
      <c r="J44" s="139">
        <f>G44+I44</f>
        <v>1892.30140874989</v>
      </c>
      <c r="K44" s="139">
        <f t="shared" si="2"/>
        <v>65.8</v>
      </c>
      <c r="L44" s="139">
        <v>99.929999999999978</v>
      </c>
      <c r="M44" s="144">
        <v>1</v>
      </c>
      <c r="N44" s="139">
        <v>0</v>
      </c>
      <c r="O44" s="139">
        <f>L44+N44</f>
        <v>99.929999999999978</v>
      </c>
      <c r="P44" s="124"/>
      <c r="Q44" s="13"/>
      <c r="R44" s="14"/>
      <c r="S44" s="14"/>
    </row>
    <row r="45" spans="1:19" ht="12.75" customHeight="1">
      <c r="A45" s="10">
        <v>31</v>
      </c>
      <c r="B45" s="9">
        <v>2013</v>
      </c>
      <c r="C45" s="142">
        <v>298</v>
      </c>
      <c r="D45" s="145" t="s">
        <v>51</v>
      </c>
      <c r="E45" s="143" t="s">
        <v>38</v>
      </c>
      <c r="F45" s="139">
        <v>13964.399255996999</v>
      </c>
      <c r="G45" s="139">
        <v>8493.7036580855402</v>
      </c>
      <c r="H45" s="139">
        <v>19.9847</v>
      </c>
      <c r="I45" s="139">
        <v>0.89778383944871976</v>
      </c>
      <c r="J45" s="139">
        <f>G45+I45</f>
        <v>8494.6014419249896</v>
      </c>
      <c r="K45" s="139">
        <f t="shared" si="2"/>
        <v>60.8</v>
      </c>
      <c r="L45" s="139">
        <v>99.939000000000007</v>
      </c>
      <c r="M45" s="144">
        <v>0.6</v>
      </c>
      <c r="N45" s="139">
        <v>1.0499999999993292E-2</v>
      </c>
      <c r="O45" s="139">
        <f>L45+N45</f>
        <v>99.9495</v>
      </c>
      <c r="P45" s="124"/>
      <c r="Q45" s="13"/>
      <c r="R45" s="14"/>
      <c r="S45" s="14"/>
    </row>
    <row r="46" spans="1:19" ht="12.75" customHeight="1">
      <c r="A46" s="10">
        <v>32</v>
      </c>
      <c r="B46" s="9">
        <v>2013</v>
      </c>
      <c r="C46" s="142">
        <v>304</v>
      </c>
      <c r="D46" s="145" t="s">
        <v>916</v>
      </c>
      <c r="E46" s="143" t="s">
        <v>38</v>
      </c>
      <c r="F46" s="139">
        <v>3391.4035899999999</v>
      </c>
      <c r="G46" s="139">
        <v>1126.8694322350145</v>
      </c>
      <c r="H46" s="139">
        <v>0</v>
      </c>
      <c r="I46" s="139">
        <v>0</v>
      </c>
      <c r="J46" s="139">
        <f>G46+I46</f>
        <v>1126.8694322350145</v>
      </c>
      <c r="K46" s="139">
        <f t="shared" si="2"/>
        <v>33.200000000000003</v>
      </c>
      <c r="L46" s="139">
        <v>44.019999999999996</v>
      </c>
      <c r="M46" s="144">
        <v>0</v>
      </c>
      <c r="N46" s="139">
        <v>0</v>
      </c>
      <c r="O46" s="139">
        <f>L46+N46</f>
        <v>44.019999999999996</v>
      </c>
      <c r="P46" s="124"/>
      <c r="Q46" s="13"/>
      <c r="R46" s="14"/>
      <c r="S46" s="14"/>
    </row>
    <row r="47" spans="1:19" ht="12.75" customHeight="1">
      <c r="A47" s="10">
        <v>33</v>
      </c>
      <c r="B47" s="9">
        <v>2013</v>
      </c>
      <c r="C47" s="142">
        <v>310</v>
      </c>
      <c r="D47" s="145" t="s">
        <v>917</v>
      </c>
      <c r="E47" s="143" t="s">
        <v>27</v>
      </c>
      <c r="F47" s="139">
        <v>2338.6895328000001</v>
      </c>
      <c r="G47" s="139">
        <v>630.6158417463671</v>
      </c>
      <c r="H47" s="139">
        <v>0</v>
      </c>
      <c r="I47" s="139">
        <v>0</v>
      </c>
      <c r="J47" s="139">
        <f>+G47+I47</f>
        <v>630.6158417463671</v>
      </c>
      <c r="K47" s="139">
        <f t="shared" si="2"/>
        <v>27</v>
      </c>
      <c r="L47" s="139">
        <v>26.975791240479758</v>
      </c>
      <c r="M47" s="144">
        <v>0</v>
      </c>
      <c r="N47" s="139">
        <v>0</v>
      </c>
      <c r="O47" s="139">
        <f>+L47+N47</f>
        <v>26.975791240479758</v>
      </c>
      <c r="P47" s="124"/>
      <c r="Q47" s="13"/>
      <c r="R47" s="14"/>
      <c r="S47" s="14"/>
    </row>
    <row r="48" spans="1:19" ht="12.75" customHeight="1">
      <c r="A48" s="10">
        <v>34</v>
      </c>
      <c r="B48" s="9">
        <v>2013</v>
      </c>
      <c r="C48" s="148">
        <v>311</v>
      </c>
      <c r="D48" s="145" t="s">
        <v>52</v>
      </c>
      <c r="E48" s="149" t="s">
        <v>27</v>
      </c>
      <c r="F48" s="139">
        <v>7030.0204575443267</v>
      </c>
      <c r="G48" s="139">
        <v>6456.613931677558</v>
      </c>
      <c r="H48" s="139">
        <v>19.9847</v>
      </c>
      <c r="I48" s="139">
        <v>587.68380234684071</v>
      </c>
      <c r="J48" s="139">
        <f>+G48+I48</f>
        <v>7044.2977340243988</v>
      </c>
      <c r="K48" s="139">
        <f>ROUND((J48/F48)*100,0)</f>
        <v>100</v>
      </c>
      <c r="L48" s="139">
        <v>100</v>
      </c>
      <c r="M48" s="144">
        <v>0.05</v>
      </c>
      <c r="N48" s="139">
        <v>0</v>
      </c>
      <c r="O48" s="139">
        <f>+L48+N48</f>
        <v>100</v>
      </c>
      <c r="P48" s="124"/>
      <c r="Q48" s="13"/>
      <c r="R48" s="14"/>
      <c r="S48" s="14"/>
    </row>
    <row r="49" spans="1:19" ht="12.75" customHeight="1">
      <c r="A49" s="10">
        <v>35</v>
      </c>
      <c r="C49" s="142"/>
      <c r="D49" s="146" t="s">
        <v>53</v>
      </c>
      <c r="E49" s="143"/>
      <c r="F49" s="138">
        <f>SUBTOTAL(9,F50:F51)</f>
        <v>15668.044769399999</v>
      </c>
      <c r="G49" s="138">
        <f>SUBTOTAL(9,G50:G51)</f>
        <v>8552.8409321185791</v>
      </c>
      <c r="H49" s="147">
        <f>SUBTOTAL(9,H50:H51)</f>
        <v>39.9694</v>
      </c>
      <c r="I49" s="138">
        <f>SUBTOTAL(9,I50:I51)</f>
        <v>0</v>
      </c>
      <c r="J49" s="138">
        <f>SUBTOTAL(9,J50:J51)</f>
        <v>8552.8409321185791</v>
      </c>
      <c r="K49" s="138">
        <f t="shared" si="2"/>
        <v>54.6</v>
      </c>
      <c r="L49" s="139"/>
      <c r="M49" s="144"/>
      <c r="N49" s="139"/>
      <c r="O49" s="139"/>
      <c r="P49" s="124"/>
    </row>
    <row r="50" spans="1:19" ht="12.75" customHeight="1">
      <c r="A50" s="10">
        <v>36</v>
      </c>
      <c r="B50" s="9">
        <v>2014</v>
      </c>
      <c r="C50" s="142">
        <v>313</v>
      </c>
      <c r="D50" s="145" t="s">
        <v>54</v>
      </c>
      <c r="E50" s="143" t="s">
        <v>27</v>
      </c>
      <c r="F50" s="139">
        <v>14494.2633996</v>
      </c>
      <c r="G50" s="139">
        <v>7986.0006159435443</v>
      </c>
      <c r="H50" s="139">
        <v>39.9694</v>
      </c>
      <c r="I50" s="139">
        <v>0</v>
      </c>
      <c r="J50" s="139">
        <f>G50+I50</f>
        <v>7986.0006159435443</v>
      </c>
      <c r="K50" s="139">
        <f t="shared" si="2"/>
        <v>55.1</v>
      </c>
      <c r="L50" s="139">
        <v>99.929999999999993</v>
      </c>
      <c r="M50" s="144">
        <v>0.5</v>
      </c>
      <c r="N50" s="139">
        <v>0</v>
      </c>
      <c r="O50" s="139">
        <f>L50+N50</f>
        <v>99.929999999999993</v>
      </c>
      <c r="P50" s="124"/>
      <c r="Q50" s="13"/>
      <c r="R50" s="14"/>
      <c r="S50" s="14"/>
    </row>
    <row r="51" spans="1:19" ht="12.75" customHeight="1">
      <c r="A51" s="10">
        <v>37</v>
      </c>
      <c r="B51" s="9">
        <v>2014</v>
      </c>
      <c r="C51" s="142">
        <v>321</v>
      </c>
      <c r="D51" s="150" t="s">
        <v>918</v>
      </c>
      <c r="E51" s="143" t="s">
        <v>27</v>
      </c>
      <c r="F51" s="139">
        <v>1173.7813698</v>
      </c>
      <c r="G51" s="139">
        <v>566.84031617503501</v>
      </c>
      <c r="H51" s="139">
        <v>0</v>
      </c>
      <c r="I51" s="139">
        <v>0</v>
      </c>
      <c r="J51" s="139">
        <f>+G51+I51</f>
        <v>566.84031617503501</v>
      </c>
      <c r="K51" s="139">
        <f t="shared" si="2"/>
        <v>48.3</v>
      </c>
      <c r="L51" s="139">
        <v>49.207630484016569</v>
      </c>
      <c r="M51" s="144">
        <v>0</v>
      </c>
      <c r="N51" s="139">
        <v>0</v>
      </c>
      <c r="O51" s="139">
        <f>+L51+N51</f>
        <v>49.207630484016569</v>
      </c>
      <c r="P51" s="124"/>
      <c r="Q51" s="13"/>
      <c r="R51" s="14"/>
      <c r="S51" s="14"/>
    </row>
    <row r="52" spans="1:19" ht="12.75" customHeight="1">
      <c r="A52" s="10">
        <v>38</v>
      </c>
      <c r="C52" s="142"/>
      <c r="D52" s="146" t="s">
        <v>55</v>
      </c>
      <c r="E52" s="143"/>
      <c r="F52" s="138">
        <f>SUBTOTAL(9,F53:F60)</f>
        <v>57261.707696973404</v>
      </c>
      <c r="G52" s="138">
        <f>SUBTOTAL(9,G53:G60)</f>
        <v>2151.057373044091</v>
      </c>
      <c r="H52" s="147">
        <f>SUBTOTAL(9,H53:H60)</f>
        <v>2747.7990044497997</v>
      </c>
      <c r="I52" s="138">
        <f>SUBTOTAL(9,I53:I60)</f>
        <v>21.115574524444597</v>
      </c>
      <c r="J52" s="138">
        <f>SUBTOTAL(9,J53:J60)</f>
        <v>2172.1729475685352</v>
      </c>
      <c r="K52" s="138">
        <f t="shared" si="2"/>
        <v>3.8</v>
      </c>
      <c r="L52" s="139"/>
      <c r="M52" s="144"/>
      <c r="N52" s="139"/>
      <c r="O52" s="139"/>
      <c r="P52" s="124"/>
      <c r="R52" s="15"/>
    </row>
    <row r="53" spans="1:19" ht="12.75" customHeight="1">
      <c r="A53" s="10">
        <v>39</v>
      </c>
      <c r="B53" s="9">
        <v>2015</v>
      </c>
      <c r="C53" s="142">
        <v>323</v>
      </c>
      <c r="D53" s="145" t="s">
        <v>56</v>
      </c>
      <c r="E53" s="143" t="s">
        <v>36</v>
      </c>
      <c r="F53" s="139">
        <v>17265.1020852</v>
      </c>
      <c r="G53" s="139">
        <v>0</v>
      </c>
      <c r="H53" s="139">
        <v>385.1521530297</v>
      </c>
      <c r="I53" s="139">
        <v>0</v>
      </c>
      <c r="J53" s="139">
        <f t="shared" ref="J53:J59" si="3">G53+I53</f>
        <v>0</v>
      </c>
      <c r="K53" s="139">
        <f t="shared" si="2"/>
        <v>0</v>
      </c>
      <c r="L53" s="139">
        <v>0</v>
      </c>
      <c r="M53" s="144">
        <v>12.12</v>
      </c>
      <c r="N53" s="139">
        <v>0</v>
      </c>
      <c r="O53" s="139">
        <f t="shared" ref="O53:O59" si="4">L53+N53</f>
        <v>0</v>
      </c>
      <c r="P53" s="124"/>
      <c r="Q53" s="13"/>
      <c r="R53" s="14"/>
      <c r="S53" s="14"/>
    </row>
    <row r="54" spans="1:19" ht="12.75" customHeight="1">
      <c r="A54" s="10">
        <v>40</v>
      </c>
      <c r="B54" s="9">
        <v>2015</v>
      </c>
      <c r="C54" s="142">
        <v>325</v>
      </c>
      <c r="D54" s="145" t="s">
        <v>57</v>
      </c>
      <c r="E54" s="143" t="s">
        <v>36</v>
      </c>
      <c r="F54" s="139">
        <v>20105.247710400003</v>
      </c>
      <c r="G54" s="139">
        <v>0</v>
      </c>
      <c r="H54" s="139">
        <v>258.52629597169999</v>
      </c>
      <c r="I54" s="139">
        <v>0</v>
      </c>
      <c r="J54" s="139">
        <f t="shared" si="3"/>
        <v>0</v>
      </c>
      <c r="K54" s="139">
        <f t="shared" si="2"/>
        <v>0</v>
      </c>
      <c r="L54" s="139">
        <v>0</v>
      </c>
      <c r="M54" s="144">
        <v>21</v>
      </c>
      <c r="N54" s="139">
        <v>0</v>
      </c>
      <c r="O54" s="139">
        <f t="shared" si="4"/>
        <v>0</v>
      </c>
      <c r="P54" s="124"/>
      <c r="Q54" s="13"/>
      <c r="R54" s="14"/>
      <c r="S54" s="14"/>
    </row>
    <row r="55" spans="1:19" ht="12.75" customHeight="1">
      <c r="A55" s="10">
        <v>42</v>
      </c>
      <c r="B55" s="9">
        <v>2015</v>
      </c>
      <c r="C55" s="142">
        <v>329</v>
      </c>
      <c r="D55" s="145" t="s">
        <v>58</v>
      </c>
      <c r="E55" s="143" t="s">
        <v>36</v>
      </c>
      <c r="F55" s="139">
        <v>1301.2767211855999</v>
      </c>
      <c r="G55" s="139">
        <v>0</v>
      </c>
      <c r="H55" s="139">
        <v>964.40096843549998</v>
      </c>
      <c r="I55" s="139">
        <v>0</v>
      </c>
      <c r="J55" s="139">
        <f t="shared" si="3"/>
        <v>0</v>
      </c>
      <c r="K55" s="139">
        <f t="shared" si="2"/>
        <v>0</v>
      </c>
      <c r="L55" s="139">
        <v>0</v>
      </c>
      <c r="M55" s="144">
        <v>37.08</v>
      </c>
      <c r="N55" s="139">
        <v>0</v>
      </c>
      <c r="O55" s="139">
        <f t="shared" si="4"/>
        <v>0</v>
      </c>
      <c r="P55" s="124"/>
      <c r="Q55" s="13"/>
      <c r="R55" s="14"/>
      <c r="S55" s="14"/>
    </row>
    <row r="56" spans="1:19" ht="12.75" customHeight="1">
      <c r="A56" s="10">
        <v>43</v>
      </c>
      <c r="B56" s="9">
        <v>2015</v>
      </c>
      <c r="C56" s="142">
        <v>330</v>
      </c>
      <c r="D56" s="145" t="s">
        <v>59</v>
      </c>
      <c r="E56" s="143" t="s">
        <v>36</v>
      </c>
      <c r="F56" s="139">
        <v>11715.903951787801</v>
      </c>
      <c r="G56" s="139">
        <v>0</v>
      </c>
      <c r="H56" s="139">
        <v>632.35969447770003</v>
      </c>
      <c r="I56" s="139">
        <v>0</v>
      </c>
      <c r="J56" s="139">
        <f t="shared" si="3"/>
        <v>0</v>
      </c>
      <c r="K56" s="139">
        <f t="shared" si="2"/>
        <v>0</v>
      </c>
      <c r="L56" s="139">
        <v>0</v>
      </c>
      <c r="M56" s="144">
        <v>28.49</v>
      </c>
      <c r="N56" s="139">
        <v>0</v>
      </c>
      <c r="O56" s="139">
        <f t="shared" si="4"/>
        <v>0</v>
      </c>
      <c r="P56" s="124"/>
      <c r="Q56" s="13"/>
      <c r="R56" s="14"/>
      <c r="S56" s="14"/>
    </row>
    <row r="57" spans="1:19" ht="12.75" customHeight="1">
      <c r="A57" s="10">
        <v>44</v>
      </c>
      <c r="B57" s="9">
        <v>2015</v>
      </c>
      <c r="C57" s="142">
        <v>331</v>
      </c>
      <c r="D57" s="145" t="s">
        <v>60</v>
      </c>
      <c r="E57" s="143" t="s">
        <v>36</v>
      </c>
      <c r="F57" s="139">
        <v>537.98812400000008</v>
      </c>
      <c r="G57" s="139">
        <v>0</v>
      </c>
      <c r="H57" s="139">
        <v>479.63279999999997</v>
      </c>
      <c r="I57" s="139">
        <v>0</v>
      </c>
      <c r="J57" s="139">
        <f t="shared" si="3"/>
        <v>0</v>
      </c>
      <c r="K57" s="139">
        <f t="shared" si="2"/>
        <v>0</v>
      </c>
      <c r="L57" s="139">
        <v>0</v>
      </c>
      <c r="M57" s="144">
        <v>0</v>
      </c>
      <c r="N57" s="139">
        <v>0</v>
      </c>
      <c r="O57" s="139">
        <f t="shared" si="4"/>
        <v>0</v>
      </c>
      <c r="P57" s="124"/>
      <c r="Q57" s="13"/>
      <c r="R57" s="14"/>
      <c r="S57" s="14"/>
    </row>
    <row r="58" spans="1:19" ht="12.75" customHeight="1">
      <c r="A58" s="10">
        <v>45</v>
      </c>
      <c r="B58" s="9">
        <v>2015</v>
      </c>
      <c r="C58" s="142">
        <v>334</v>
      </c>
      <c r="D58" s="145" t="s">
        <v>61</v>
      </c>
      <c r="E58" s="143" t="s">
        <v>36</v>
      </c>
      <c r="F58" s="139">
        <v>102.2017558</v>
      </c>
      <c r="G58" s="139">
        <v>0</v>
      </c>
      <c r="H58" s="139">
        <v>6.7770515864000007</v>
      </c>
      <c r="I58" s="139">
        <v>0</v>
      </c>
      <c r="J58" s="139">
        <f t="shared" si="3"/>
        <v>0</v>
      </c>
      <c r="K58" s="139">
        <f t="shared" si="2"/>
        <v>0</v>
      </c>
      <c r="L58" s="139">
        <v>0</v>
      </c>
      <c r="M58" s="144">
        <v>93</v>
      </c>
      <c r="N58" s="139">
        <v>0</v>
      </c>
      <c r="O58" s="139">
        <f t="shared" si="4"/>
        <v>0</v>
      </c>
      <c r="P58" s="124"/>
      <c r="Q58" s="13"/>
      <c r="R58" s="14"/>
      <c r="S58" s="14"/>
    </row>
    <row r="59" spans="1:19" ht="12.75" customHeight="1">
      <c r="A59" s="10">
        <v>46</v>
      </c>
      <c r="B59" s="9">
        <v>2015</v>
      </c>
      <c r="C59" s="142">
        <v>337</v>
      </c>
      <c r="D59" s="145" t="s">
        <v>62</v>
      </c>
      <c r="E59" s="143" t="s">
        <v>27</v>
      </c>
      <c r="F59" s="139">
        <v>2904.7361756000005</v>
      </c>
      <c r="G59" s="139">
        <v>1507.8954744410064</v>
      </c>
      <c r="H59" s="139">
        <v>20.950040948799998</v>
      </c>
      <c r="I59" s="139">
        <v>0</v>
      </c>
      <c r="J59" s="139">
        <f t="shared" si="3"/>
        <v>1507.8954744410064</v>
      </c>
      <c r="K59" s="139">
        <f t="shared" si="2"/>
        <v>51.9</v>
      </c>
      <c r="L59" s="139">
        <v>99.899999999999991</v>
      </c>
      <c r="M59" s="144">
        <v>1</v>
      </c>
      <c r="N59" s="139">
        <v>0</v>
      </c>
      <c r="O59" s="139">
        <f t="shared" si="4"/>
        <v>99.899999999999991</v>
      </c>
      <c r="P59" s="124"/>
      <c r="Q59" s="13"/>
      <c r="R59" s="14"/>
      <c r="S59" s="14"/>
    </row>
    <row r="60" spans="1:19" ht="12.75" customHeight="1">
      <c r="A60" s="10">
        <v>47</v>
      </c>
      <c r="B60" s="9">
        <v>2015</v>
      </c>
      <c r="C60" s="142">
        <v>338</v>
      </c>
      <c r="D60" s="145" t="s">
        <v>919</v>
      </c>
      <c r="E60" s="143" t="s">
        <v>27</v>
      </c>
      <c r="F60" s="139">
        <v>3329.2511730000001</v>
      </c>
      <c r="G60" s="139">
        <v>643.16189860308441</v>
      </c>
      <c r="H60" s="139">
        <v>0</v>
      </c>
      <c r="I60" s="139">
        <v>21.115574524444597</v>
      </c>
      <c r="J60" s="139">
        <f>+G60+I60</f>
        <v>664.27747312752899</v>
      </c>
      <c r="K60" s="139">
        <f t="shared" si="2"/>
        <v>20</v>
      </c>
      <c r="L60" s="139">
        <v>19.260925013096497</v>
      </c>
      <c r="M60" s="144">
        <v>0</v>
      </c>
      <c r="N60" s="139">
        <v>0.67768757526454948</v>
      </c>
      <c r="O60" s="139">
        <f>+L60+N60</f>
        <v>19.938612588361046</v>
      </c>
      <c r="P60" s="124"/>
      <c r="Q60" s="13"/>
      <c r="R60" s="14"/>
      <c r="S60" s="14"/>
    </row>
    <row r="61" spans="1:19" ht="12.75" customHeight="1">
      <c r="A61" s="10">
        <v>48</v>
      </c>
      <c r="C61" s="142"/>
      <c r="D61" s="146" t="s">
        <v>63</v>
      </c>
      <c r="E61" s="143"/>
      <c r="F61" s="138">
        <f>SUBTOTAL(9,F62:F66)</f>
        <v>52695.93474733</v>
      </c>
      <c r="G61" s="138">
        <f>SUBTOTAL(9,G62:G66)</f>
        <v>436.13192227539054</v>
      </c>
      <c r="H61" s="138">
        <f>SUBTOTAL(9,H62:H66)</f>
        <v>3223.6713833743001</v>
      </c>
      <c r="I61" s="138">
        <f>SUBTOTAL(9,I62:I66)</f>
        <v>24.020991600375254</v>
      </c>
      <c r="J61" s="138">
        <f>SUBTOTAL(9,J62:J66)</f>
        <v>460.15291387576576</v>
      </c>
      <c r="K61" s="138">
        <f t="shared" si="2"/>
        <v>0.9</v>
      </c>
      <c r="L61" s="139"/>
      <c r="M61" s="144"/>
      <c r="N61" s="139"/>
      <c r="O61" s="139"/>
      <c r="P61" s="124"/>
    </row>
    <row r="62" spans="1:19" ht="12.75" customHeight="1">
      <c r="A62" s="10">
        <v>49</v>
      </c>
      <c r="B62" s="9">
        <v>2016</v>
      </c>
      <c r="C62" s="142">
        <v>340</v>
      </c>
      <c r="D62" s="145" t="s">
        <v>64</v>
      </c>
      <c r="E62" s="143" t="s">
        <v>36</v>
      </c>
      <c r="F62" s="139">
        <v>6486.0323865299997</v>
      </c>
      <c r="G62" s="139">
        <v>0</v>
      </c>
      <c r="H62" s="139">
        <v>1186.9439327304001</v>
      </c>
      <c r="I62" s="139">
        <v>0</v>
      </c>
      <c r="J62" s="139">
        <f t="shared" ref="J62:J65" si="5">G62+I62</f>
        <v>0</v>
      </c>
      <c r="K62" s="139">
        <f t="shared" si="2"/>
        <v>0</v>
      </c>
      <c r="L62" s="139">
        <v>0</v>
      </c>
      <c r="M62" s="144">
        <v>10</v>
      </c>
      <c r="N62" s="139">
        <v>0</v>
      </c>
      <c r="O62" s="139">
        <f t="shared" ref="O62:O65" si="6">L62+N62</f>
        <v>0</v>
      </c>
      <c r="P62" s="124"/>
      <c r="Q62" s="13"/>
      <c r="R62" s="14"/>
      <c r="S62" s="14"/>
    </row>
    <row r="63" spans="1:19" ht="12.75" customHeight="1">
      <c r="A63" s="10">
        <v>51</v>
      </c>
      <c r="B63" s="9">
        <v>2016</v>
      </c>
      <c r="C63" s="142">
        <v>342</v>
      </c>
      <c r="D63" s="145" t="s">
        <v>65</v>
      </c>
      <c r="E63" s="143" t="s">
        <v>36</v>
      </c>
      <c r="F63" s="139">
        <v>17903.933005399998</v>
      </c>
      <c r="G63" s="139">
        <v>0</v>
      </c>
      <c r="H63" s="139">
        <v>1365.4451947216</v>
      </c>
      <c r="I63" s="139">
        <v>0</v>
      </c>
      <c r="J63" s="139">
        <f t="shared" si="5"/>
        <v>0</v>
      </c>
      <c r="K63" s="139">
        <f t="shared" si="2"/>
        <v>0</v>
      </c>
      <c r="L63" s="139">
        <v>0</v>
      </c>
      <c r="M63" s="144">
        <v>24.94</v>
      </c>
      <c r="N63" s="139">
        <v>0</v>
      </c>
      <c r="O63" s="139">
        <f t="shared" si="6"/>
        <v>0</v>
      </c>
      <c r="P63" s="124"/>
      <c r="Q63" s="13"/>
      <c r="R63" s="14"/>
      <c r="S63" s="14"/>
    </row>
    <row r="64" spans="1:19" ht="12.75" customHeight="1">
      <c r="A64" s="10">
        <v>53</v>
      </c>
      <c r="B64" s="9">
        <v>2016</v>
      </c>
      <c r="C64" s="142">
        <v>346</v>
      </c>
      <c r="D64" s="145" t="s">
        <v>66</v>
      </c>
      <c r="E64" s="143" t="s">
        <v>36</v>
      </c>
      <c r="F64" s="139">
        <v>13433.3556154</v>
      </c>
      <c r="G64" s="139">
        <v>0</v>
      </c>
      <c r="H64" s="139">
        <v>296.60222558549998</v>
      </c>
      <c r="I64" s="139">
        <v>0</v>
      </c>
      <c r="J64" s="139">
        <f t="shared" si="5"/>
        <v>0</v>
      </c>
      <c r="K64" s="139">
        <f t="shared" si="2"/>
        <v>0</v>
      </c>
      <c r="L64" s="139">
        <v>0</v>
      </c>
      <c r="M64" s="144">
        <v>10</v>
      </c>
      <c r="N64" s="139">
        <v>0</v>
      </c>
      <c r="O64" s="139">
        <f t="shared" si="6"/>
        <v>0</v>
      </c>
      <c r="P64" s="124"/>
      <c r="Q64" s="13"/>
      <c r="R64" s="14"/>
      <c r="S64" s="14"/>
    </row>
    <row r="65" spans="1:19" ht="12.75" customHeight="1">
      <c r="A65" s="10">
        <v>54</v>
      </c>
      <c r="B65" s="9">
        <v>2016</v>
      </c>
      <c r="C65" s="142">
        <v>347</v>
      </c>
      <c r="D65" s="145" t="s">
        <v>67</v>
      </c>
      <c r="E65" s="143" t="s">
        <v>36</v>
      </c>
      <c r="F65" s="139">
        <v>13213.843670599999</v>
      </c>
      <c r="G65" s="139">
        <v>0</v>
      </c>
      <c r="H65" s="139">
        <v>34.768921411899996</v>
      </c>
      <c r="I65" s="139">
        <v>0</v>
      </c>
      <c r="J65" s="139">
        <f t="shared" si="5"/>
        <v>0</v>
      </c>
      <c r="K65" s="139">
        <f t="shared" si="2"/>
        <v>0</v>
      </c>
      <c r="L65" s="139">
        <v>0</v>
      </c>
      <c r="M65" s="144">
        <v>10</v>
      </c>
      <c r="N65" s="139">
        <v>0</v>
      </c>
      <c r="O65" s="139">
        <f t="shared" si="6"/>
        <v>0</v>
      </c>
      <c r="P65" s="124"/>
      <c r="Q65" s="13"/>
      <c r="R65" s="14"/>
      <c r="S65" s="14"/>
    </row>
    <row r="66" spans="1:19" ht="12.75" customHeight="1">
      <c r="A66" s="10">
        <v>56</v>
      </c>
      <c r="B66" s="9">
        <v>2016</v>
      </c>
      <c r="C66" s="142">
        <v>349</v>
      </c>
      <c r="D66" s="145" t="s">
        <v>68</v>
      </c>
      <c r="E66" s="143" t="s">
        <v>27</v>
      </c>
      <c r="F66" s="139">
        <v>1658.7700694</v>
      </c>
      <c r="G66" s="139">
        <v>436.13192227539054</v>
      </c>
      <c r="H66" s="139">
        <v>339.91110892489996</v>
      </c>
      <c r="I66" s="139">
        <v>24.020991600375254</v>
      </c>
      <c r="J66" s="139">
        <f>+G66+I66</f>
        <v>460.15291387576576</v>
      </c>
      <c r="K66" s="139">
        <f t="shared" si="2"/>
        <v>27.7</v>
      </c>
      <c r="L66" s="139">
        <v>26.284575149448223</v>
      </c>
      <c r="M66" s="144">
        <v>20.49</v>
      </c>
      <c r="N66" s="139">
        <v>1.3879618081491998</v>
      </c>
      <c r="O66" s="139">
        <f>+L66+N66</f>
        <v>27.672536957597423</v>
      </c>
      <c r="P66" s="124"/>
      <c r="Q66" s="13"/>
      <c r="R66" s="14"/>
      <c r="S66" s="14"/>
    </row>
    <row r="67" spans="1:19" ht="12.75" customHeight="1">
      <c r="A67" s="10">
        <v>57</v>
      </c>
      <c r="C67" s="142"/>
      <c r="D67" s="146" t="s">
        <v>69</v>
      </c>
      <c r="E67" s="143"/>
      <c r="F67" s="138">
        <f>SUBTOTAL(9,F68:F68)</f>
        <v>2758.6120461400001</v>
      </c>
      <c r="G67" s="138">
        <f>SUBTOTAL(9,G68:G68)</f>
        <v>0</v>
      </c>
      <c r="H67" s="138">
        <f>SUBTOTAL(9,H68:H68)</f>
        <v>25.421018032799999</v>
      </c>
      <c r="I67" s="138">
        <f>SUBTOTAL(9,I68:I68)</f>
        <v>0</v>
      </c>
      <c r="J67" s="138">
        <f>SUBTOTAL(9,J68:J68)</f>
        <v>0</v>
      </c>
      <c r="K67" s="138">
        <f t="shared" si="2"/>
        <v>0</v>
      </c>
      <c r="L67" s="139"/>
      <c r="M67" s="144"/>
      <c r="N67" s="139"/>
      <c r="O67" s="139"/>
      <c r="P67" s="124"/>
    </row>
    <row r="68" spans="1:19" ht="12.75" customHeight="1">
      <c r="A68" s="10">
        <v>58</v>
      </c>
      <c r="B68" s="9">
        <v>2021</v>
      </c>
      <c r="C68" s="142">
        <v>351</v>
      </c>
      <c r="D68" s="145" t="s">
        <v>70</v>
      </c>
      <c r="E68" s="143" t="s">
        <v>36</v>
      </c>
      <c r="F68" s="139">
        <v>2758.6120461400001</v>
      </c>
      <c r="G68" s="139">
        <v>0</v>
      </c>
      <c r="H68" s="139">
        <v>25.421018032799999</v>
      </c>
      <c r="I68" s="139">
        <v>0</v>
      </c>
      <c r="J68" s="139">
        <f>G68+I68</f>
        <v>0</v>
      </c>
      <c r="K68" s="139">
        <f t="shared" si="2"/>
        <v>0</v>
      </c>
      <c r="L68" s="139">
        <v>0</v>
      </c>
      <c r="M68" s="144">
        <v>13</v>
      </c>
      <c r="N68" s="139">
        <v>0</v>
      </c>
      <c r="O68" s="139">
        <f>L68+N68</f>
        <v>0</v>
      </c>
      <c r="P68" s="126"/>
      <c r="Q68" s="13"/>
      <c r="R68" s="14"/>
      <c r="S68" s="14"/>
    </row>
    <row r="69" spans="1:19" ht="12.75" customHeight="1">
      <c r="A69" s="10">
        <v>59</v>
      </c>
      <c r="C69" s="142"/>
      <c r="D69" s="146" t="s">
        <v>71</v>
      </c>
      <c r="E69" s="143"/>
      <c r="F69" s="138">
        <f>SUBTOTAL(9,F70:F73)</f>
        <v>8660.3764218395154</v>
      </c>
      <c r="G69" s="138">
        <f>SUBTOTAL(9,G70:G73)</f>
        <v>0</v>
      </c>
      <c r="H69" s="138">
        <f>SUBTOTAL(9,H70:H73)</f>
        <v>2800.9397206787999</v>
      </c>
      <c r="I69" s="138">
        <f>SUBTOTAL(9,I70:I73)</f>
        <v>0</v>
      </c>
      <c r="J69" s="138">
        <f>SUBTOTAL(9,J70:J73)</f>
        <v>0</v>
      </c>
      <c r="K69" s="138">
        <f t="shared" si="2"/>
        <v>0</v>
      </c>
      <c r="L69" s="139"/>
      <c r="M69" s="144"/>
      <c r="N69" s="139"/>
      <c r="O69" s="139"/>
      <c r="P69" s="127"/>
    </row>
    <row r="70" spans="1:19" ht="12.75" customHeight="1">
      <c r="A70" s="10">
        <v>60</v>
      </c>
      <c r="B70" s="9">
        <v>2021</v>
      </c>
      <c r="C70" s="142">
        <v>352</v>
      </c>
      <c r="D70" s="145" t="s">
        <v>72</v>
      </c>
      <c r="E70" s="143" t="s">
        <v>36</v>
      </c>
      <c r="F70" s="139">
        <v>1673.595339873131</v>
      </c>
      <c r="G70" s="139">
        <v>0</v>
      </c>
      <c r="H70" s="139">
        <v>790.09357567810002</v>
      </c>
      <c r="I70" s="139">
        <v>0</v>
      </c>
      <c r="J70" s="139">
        <f>G70+I70</f>
        <v>0</v>
      </c>
      <c r="K70" s="139">
        <f t="shared" si="2"/>
        <v>0</v>
      </c>
      <c r="L70" s="139">
        <v>0</v>
      </c>
      <c r="M70" s="144">
        <v>47.21</v>
      </c>
      <c r="N70" s="139">
        <v>0</v>
      </c>
      <c r="O70" s="139">
        <f>L70+N70</f>
        <v>0</v>
      </c>
      <c r="P70" s="126"/>
      <c r="Q70" s="13"/>
      <c r="R70" s="14"/>
      <c r="S70" s="14"/>
    </row>
    <row r="71" spans="1:19" ht="12.75" customHeight="1">
      <c r="A71" s="10">
        <v>61</v>
      </c>
      <c r="B71" s="9">
        <v>2021</v>
      </c>
      <c r="C71" s="142">
        <v>353</v>
      </c>
      <c r="D71" s="145" t="s">
        <v>73</v>
      </c>
      <c r="E71" s="143" t="s">
        <v>36</v>
      </c>
      <c r="F71" s="139">
        <v>1271.0586761757309</v>
      </c>
      <c r="G71" s="139">
        <v>0</v>
      </c>
      <c r="H71" s="139">
        <v>1011.1401655758</v>
      </c>
      <c r="I71" s="139">
        <v>0</v>
      </c>
      <c r="J71" s="139">
        <f>G71+I71</f>
        <v>0</v>
      </c>
      <c r="K71" s="139">
        <f t="shared" si="2"/>
        <v>0</v>
      </c>
      <c r="L71" s="139">
        <v>0</v>
      </c>
      <c r="M71" s="144">
        <v>79.55</v>
      </c>
      <c r="N71" s="139">
        <v>0</v>
      </c>
      <c r="O71" s="139">
        <f>L71+N71</f>
        <v>0</v>
      </c>
      <c r="P71" s="126"/>
      <c r="Q71" s="13"/>
      <c r="R71" s="14"/>
      <c r="S71" s="14"/>
    </row>
    <row r="72" spans="1:19" ht="12.75" customHeight="1">
      <c r="A72" s="10">
        <v>62</v>
      </c>
      <c r="B72" s="9">
        <v>2021</v>
      </c>
      <c r="C72" s="142">
        <v>354</v>
      </c>
      <c r="D72" s="145" t="s">
        <v>74</v>
      </c>
      <c r="E72" s="143" t="s">
        <v>36</v>
      </c>
      <c r="F72" s="139">
        <v>2803.0428510401271</v>
      </c>
      <c r="G72" s="139">
        <v>0</v>
      </c>
      <c r="H72" s="139">
        <v>150.18260235130001</v>
      </c>
      <c r="I72" s="139">
        <v>0</v>
      </c>
      <c r="J72" s="139">
        <f>G72+I72</f>
        <v>0</v>
      </c>
      <c r="K72" s="139">
        <f t="shared" si="2"/>
        <v>0</v>
      </c>
      <c r="L72" s="139">
        <v>0</v>
      </c>
      <c r="M72" s="144">
        <v>5.36</v>
      </c>
      <c r="N72" s="139">
        <v>0</v>
      </c>
      <c r="O72" s="139">
        <f>L72+N72</f>
        <v>0</v>
      </c>
      <c r="P72" s="126"/>
      <c r="Q72" s="13"/>
      <c r="R72" s="14"/>
      <c r="S72" s="14"/>
    </row>
    <row r="73" spans="1:19" ht="12.75" customHeight="1">
      <c r="A73" s="10">
        <v>63</v>
      </c>
      <c r="B73" s="9">
        <v>2021</v>
      </c>
      <c r="C73" s="142">
        <v>355</v>
      </c>
      <c r="D73" s="145" t="s">
        <v>75</v>
      </c>
      <c r="E73" s="143" t="s">
        <v>36</v>
      </c>
      <c r="F73" s="139">
        <v>2912.6795547505271</v>
      </c>
      <c r="G73" s="139">
        <v>0</v>
      </c>
      <c r="H73" s="139">
        <v>849.52337707360005</v>
      </c>
      <c r="I73" s="139">
        <v>0</v>
      </c>
      <c r="J73" s="139">
        <f>G73+I73</f>
        <v>0</v>
      </c>
      <c r="K73" s="139">
        <f t="shared" si="2"/>
        <v>0</v>
      </c>
      <c r="L73" s="139">
        <v>0</v>
      </c>
      <c r="M73" s="144">
        <v>29.17</v>
      </c>
      <c r="N73" s="139">
        <v>0</v>
      </c>
      <c r="O73" s="139">
        <f>L73+N73</f>
        <v>0</v>
      </c>
      <c r="P73" s="126"/>
      <c r="Q73" s="13"/>
      <c r="R73" s="14"/>
      <c r="S73" s="14"/>
    </row>
    <row r="74" spans="1:19" ht="12.75" customHeight="1">
      <c r="A74" s="10">
        <v>64</v>
      </c>
      <c r="C74" s="142"/>
      <c r="D74" s="146" t="s">
        <v>76</v>
      </c>
      <c r="E74" s="143"/>
      <c r="F74" s="138">
        <f>SUBTOTAL(9,F75:F78)</f>
        <v>25515.244394934925</v>
      </c>
      <c r="G74" s="138">
        <f>SUBTOTAL(9,G75:G78)</f>
        <v>0</v>
      </c>
      <c r="H74" s="138">
        <f>SUBTOTAL(9,H75:H78)</f>
        <v>5379.7176852152006</v>
      </c>
      <c r="I74" s="138">
        <f>SUBTOTAL(9,I75:I78)</f>
        <v>0</v>
      </c>
      <c r="J74" s="138">
        <f>SUBTOTAL(9,J75:J78)</f>
        <v>0</v>
      </c>
      <c r="K74" s="138">
        <f t="shared" si="2"/>
        <v>0</v>
      </c>
      <c r="L74" s="139"/>
      <c r="M74" s="144"/>
      <c r="N74" s="139"/>
      <c r="O74" s="139"/>
      <c r="P74" s="127"/>
    </row>
    <row r="75" spans="1:19" ht="12.75" customHeight="1">
      <c r="A75" s="10">
        <v>65</v>
      </c>
      <c r="B75" s="9">
        <v>2022</v>
      </c>
      <c r="C75" s="142">
        <v>356</v>
      </c>
      <c r="D75" s="145" t="s">
        <v>77</v>
      </c>
      <c r="E75" s="143" t="s">
        <v>78</v>
      </c>
      <c r="F75" s="139">
        <v>1995.04062548</v>
      </c>
      <c r="G75" s="139">
        <v>0</v>
      </c>
      <c r="H75" s="139">
        <v>583.26146338000001</v>
      </c>
      <c r="I75" s="139">
        <v>0</v>
      </c>
      <c r="J75" s="139">
        <f>G75+I75</f>
        <v>0</v>
      </c>
      <c r="K75" s="139">
        <f t="shared" si="2"/>
        <v>0</v>
      </c>
      <c r="L75" s="139">
        <v>0</v>
      </c>
      <c r="M75" s="144">
        <v>0</v>
      </c>
      <c r="N75" s="139">
        <v>0</v>
      </c>
      <c r="O75" s="139">
        <f>L75+N75</f>
        <v>0</v>
      </c>
      <c r="P75" s="126"/>
      <c r="Q75" s="13"/>
      <c r="R75" s="14"/>
      <c r="S75" s="14"/>
    </row>
    <row r="76" spans="1:19" ht="12.75" customHeight="1">
      <c r="A76" s="10">
        <v>66</v>
      </c>
      <c r="B76" s="9">
        <v>2022</v>
      </c>
      <c r="C76" s="142">
        <v>357</v>
      </c>
      <c r="D76" s="151" t="s">
        <v>79</v>
      </c>
      <c r="E76" s="143" t="s">
        <v>78</v>
      </c>
      <c r="F76" s="139">
        <v>1892.50312672</v>
      </c>
      <c r="G76" s="139">
        <v>0</v>
      </c>
      <c r="H76" s="139">
        <v>549.50330814000006</v>
      </c>
      <c r="I76" s="139">
        <v>0</v>
      </c>
      <c r="J76" s="139">
        <f>G76+I76</f>
        <v>0</v>
      </c>
      <c r="K76" s="139">
        <f t="shared" si="2"/>
        <v>0</v>
      </c>
      <c r="L76" s="139">
        <v>0</v>
      </c>
      <c r="M76" s="144">
        <v>0</v>
      </c>
      <c r="N76" s="139">
        <v>0</v>
      </c>
      <c r="O76" s="139">
        <f>L76+N76</f>
        <v>0</v>
      </c>
      <c r="P76" s="126"/>
      <c r="Q76" s="13"/>
      <c r="R76" s="14"/>
      <c r="S76" s="14"/>
    </row>
    <row r="77" spans="1:19" ht="12.75" customHeight="1">
      <c r="A77" s="10">
        <v>67</v>
      </c>
      <c r="B77" s="9">
        <v>2022</v>
      </c>
      <c r="C77" s="142">
        <v>358</v>
      </c>
      <c r="D77" s="151" t="s">
        <v>80</v>
      </c>
      <c r="E77" s="143" t="s">
        <v>78</v>
      </c>
      <c r="F77" s="139">
        <v>6784.7158387581994</v>
      </c>
      <c r="G77" s="139">
        <v>0</v>
      </c>
      <c r="H77" s="139">
        <v>2118.7886657532999</v>
      </c>
      <c r="I77" s="139">
        <v>0</v>
      </c>
      <c r="J77" s="139">
        <f>G77+I77</f>
        <v>0</v>
      </c>
      <c r="K77" s="139">
        <f t="shared" si="2"/>
        <v>0</v>
      </c>
      <c r="L77" s="139">
        <v>0</v>
      </c>
      <c r="M77" s="144">
        <v>0</v>
      </c>
      <c r="N77" s="139">
        <v>0</v>
      </c>
      <c r="O77" s="139">
        <f>L77+N77</f>
        <v>0</v>
      </c>
      <c r="P77" s="126"/>
      <c r="Q77" s="13"/>
      <c r="R77" s="14"/>
      <c r="S77" s="14"/>
    </row>
    <row r="78" spans="1:19" ht="12.75" customHeight="1">
      <c r="A78" s="10">
        <v>68</v>
      </c>
      <c r="B78" s="9">
        <v>2022</v>
      </c>
      <c r="C78" s="142">
        <v>359</v>
      </c>
      <c r="D78" s="151" t="s">
        <v>81</v>
      </c>
      <c r="E78" s="143" t="s">
        <v>78</v>
      </c>
      <c r="F78" s="139">
        <v>14842.984803976726</v>
      </c>
      <c r="G78" s="139">
        <v>0</v>
      </c>
      <c r="H78" s="139">
        <v>2128.1642479419002</v>
      </c>
      <c r="I78" s="139">
        <v>0</v>
      </c>
      <c r="J78" s="139">
        <f>G78+I78</f>
        <v>0</v>
      </c>
      <c r="K78" s="139">
        <f t="shared" si="2"/>
        <v>0</v>
      </c>
      <c r="L78" s="139">
        <v>0</v>
      </c>
      <c r="M78" s="144">
        <v>0</v>
      </c>
      <c r="N78" s="139">
        <v>0</v>
      </c>
      <c r="O78" s="139">
        <f>L78+N78</f>
        <v>0</v>
      </c>
      <c r="P78" s="126"/>
      <c r="Q78" s="13"/>
      <c r="R78" s="14"/>
      <c r="S78" s="14"/>
    </row>
    <row r="79" spans="1:19" ht="12.75" customHeight="1">
      <c r="A79" s="10">
        <v>70</v>
      </c>
      <c r="B79" s="9"/>
      <c r="C79" s="152"/>
      <c r="D79" s="141" t="s">
        <v>82</v>
      </c>
      <c r="E79" s="143"/>
      <c r="F79" s="138">
        <f>+F83+F81</f>
        <v>56438.327685401528</v>
      </c>
      <c r="G79" s="138">
        <f>+G83+G81</f>
        <v>10621.4089215022</v>
      </c>
      <c r="H79" s="138">
        <f>+H83+H81</f>
        <v>15008.509700000001</v>
      </c>
      <c r="I79" s="138">
        <f>+I83+I81</f>
        <v>0</v>
      </c>
      <c r="J79" s="138">
        <f>+J83+J81</f>
        <v>10621.4089215022</v>
      </c>
      <c r="K79" s="138">
        <f>ROUND((J79/F79)*100,1)</f>
        <v>18.8</v>
      </c>
      <c r="L79" s="138"/>
      <c r="M79" s="144"/>
      <c r="N79" s="139"/>
      <c r="O79" s="139"/>
      <c r="P79" s="127"/>
      <c r="R79" s="15"/>
    </row>
    <row r="80" spans="1:19" ht="3.75" customHeight="1">
      <c r="A80" s="10">
        <v>71</v>
      </c>
      <c r="B80" s="9"/>
      <c r="C80" s="152"/>
      <c r="D80" s="141"/>
      <c r="E80" s="143"/>
      <c r="F80" s="138"/>
      <c r="G80" s="138"/>
      <c r="H80" s="153"/>
      <c r="I80" s="138"/>
      <c r="J80" s="138"/>
      <c r="K80" s="138"/>
      <c r="L80" s="138"/>
      <c r="M80" s="144"/>
      <c r="N80" s="139"/>
      <c r="O80" s="139"/>
      <c r="P80" s="127"/>
    </row>
    <row r="81" spans="1:19" s="1" customFormat="1" ht="12.75" customHeight="1">
      <c r="A81" s="10">
        <v>72</v>
      </c>
      <c r="B81" s="9"/>
      <c r="C81" s="152"/>
      <c r="D81" s="141" t="s">
        <v>83</v>
      </c>
      <c r="E81" s="143"/>
      <c r="F81" s="138">
        <f>SUM(F82)</f>
        <v>11248.484921101001</v>
      </c>
      <c r="G81" s="138">
        <f>SUM(G82)</f>
        <v>3129.6040199999998</v>
      </c>
      <c r="H81" s="138">
        <f>SUM(H82)</f>
        <v>0</v>
      </c>
      <c r="I81" s="138">
        <f>SUM(I82)</f>
        <v>0</v>
      </c>
      <c r="J81" s="138">
        <f>SUM(J82)</f>
        <v>3129.6040199999998</v>
      </c>
      <c r="K81" s="138">
        <f>ROUND((J81/F81)*100,1)</f>
        <v>27.8</v>
      </c>
      <c r="L81" s="138"/>
      <c r="M81" s="144"/>
      <c r="N81" s="138"/>
      <c r="O81" s="139"/>
      <c r="P81" s="127"/>
      <c r="R81"/>
    </row>
    <row r="82" spans="1:19" ht="12.75" customHeight="1">
      <c r="A82" s="10">
        <v>73</v>
      </c>
      <c r="B82" s="9">
        <v>2011</v>
      </c>
      <c r="C82" s="142">
        <v>40</v>
      </c>
      <c r="D82" s="145" t="s">
        <v>920</v>
      </c>
      <c r="E82" s="143" t="s">
        <v>84</v>
      </c>
      <c r="F82" s="139">
        <v>11248.484921101001</v>
      </c>
      <c r="G82" s="139">
        <v>3129.6040199999998</v>
      </c>
      <c r="H82" s="139">
        <v>0</v>
      </c>
      <c r="I82" s="139">
        <v>0</v>
      </c>
      <c r="J82" s="139">
        <f>G82+I82</f>
        <v>3129.6040199999998</v>
      </c>
      <c r="K82" s="139">
        <f>ROUND((J82/F82)*100,1)</f>
        <v>27.8</v>
      </c>
      <c r="L82" s="139">
        <v>34.5</v>
      </c>
      <c r="M82" s="144">
        <v>0</v>
      </c>
      <c r="N82" s="139">
        <v>0</v>
      </c>
      <c r="O82" s="139">
        <f>L82+N82</f>
        <v>34.5</v>
      </c>
      <c r="P82" s="126"/>
      <c r="Q82" s="13"/>
      <c r="R82" s="14"/>
      <c r="S82" s="14"/>
    </row>
    <row r="83" spans="1:19" s="1" customFormat="1" ht="12.75" customHeight="1">
      <c r="A83" s="10">
        <v>74</v>
      </c>
      <c r="B83" s="9"/>
      <c r="C83" s="152"/>
      <c r="D83" s="141" t="s">
        <v>85</v>
      </c>
      <c r="E83" s="143"/>
      <c r="F83" s="138">
        <f>SUM(F84:F85)</f>
        <v>45189.842764300527</v>
      </c>
      <c r="G83" s="138">
        <f>SUM(G84:G85)</f>
        <v>7491.8049015021998</v>
      </c>
      <c r="H83" s="138">
        <f>SUM(H84:H85)</f>
        <v>15008.509700000001</v>
      </c>
      <c r="I83" s="138">
        <f>SUM(I84:I85)</f>
        <v>0</v>
      </c>
      <c r="J83" s="138">
        <f>SUM(J84:J85)</f>
        <v>7491.8049015021998</v>
      </c>
      <c r="K83" s="138">
        <f>ROUND((J83/F83)*100,1)</f>
        <v>16.600000000000001</v>
      </c>
      <c r="L83" s="138"/>
      <c r="M83" s="144"/>
      <c r="N83" s="138"/>
      <c r="O83" s="139"/>
      <c r="P83" s="127"/>
      <c r="R83" s="15"/>
    </row>
    <row r="84" spans="1:19" ht="12.75" customHeight="1">
      <c r="A84" s="10">
        <v>75</v>
      </c>
      <c r="B84" s="9">
        <v>2013</v>
      </c>
      <c r="C84" s="142">
        <v>45</v>
      </c>
      <c r="D84" s="145" t="s">
        <v>921</v>
      </c>
      <c r="E84" s="143" t="s">
        <v>84</v>
      </c>
      <c r="F84" s="139">
        <v>12607.817715388801</v>
      </c>
      <c r="G84" s="139">
        <v>7491.8049015021998</v>
      </c>
      <c r="H84" s="139">
        <v>0</v>
      </c>
      <c r="I84" s="139">
        <v>0</v>
      </c>
      <c r="J84" s="139">
        <f>G84+I84</f>
        <v>7491.8049015021998</v>
      </c>
      <c r="K84" s="139">
        <f>ROUND((J84/F84)*100,1)</f>
        <v>59.4</v>
      </c>
      <c r="L84" s="139">
        <v>100</v>
      </c>
      <c r="M84" s="144">
        <v>0</v>
      </c>
      <c r="N84" s="139">
        <v>0</v>
      </c>
      <c r="O84" s="139">
        <f>L84+N84</f>
        <v>100</v>
      </c>
      <c r="P84" s="126"/>
      <c r="Q84" s="13"/>
      <c r="R84" s="14"/>
      <c r="S84" s="14"/>
    </row>
    <row r="85" spans="1:19" ht="12.75" customHeight="1" thickBot="1">
      <c r="A85" s="10">
        <v>76</v>
      </c>
      <c r="B85" s="9">
        <v>2013</v>
      </c>
      <c r="C85" s="154">
        <v>303</v>
      </c>
      <c r="D85" s="155" t="s">
        <v>86</v>
      </c>
      <c r="E85" s="156" t="s">
        <v>36</v>
      </c>
      <c r="F85" s="157">
        <v>32582.025048911724</v>
      </c>
      <c r="G85" s="157">
        <v>0</v>
      </c>
      <c r="H85" s="157">
        <v>15008.509700000001</v>
      </c>
      <c r="I85" s="157">
        <v>0</v>
      </c>
      <c r="J85" s="157">
        <f>G85+I85</f>
        <v>0</v>
      </c>
      <c r="K85" s="157">
        <f>ROUND((J85/F85)*100,1)</f>
        <v>0</v>
      </c>
      <c r="L85" s="157">
        <v>0</v>
      </c>
      <c r="M85" s="158">
        <v>40.4</v>
      </c>
      <c r="N85" s="157">
        <v>0</v>
      </c>
      <c r="O85" s="157">
        <f>L85+N85</f>
        <v>0</v>
      </c>
      <c r="P85" s="126"/>
      <c r="Q85" s="13"/>
      <c r="R85" s="14"/>
      <c r="S85" s="14"/>
    </row>
    <row r="86" spans="1:19" ht="12.75" customHeight="1">
      <c r="A86" s="10"/>
      <c r="B86" s="9"/>
      <c r="C86" s="373" t="s">
        <v>924</v>
      </c>
      <c r="D86" s="373"/>
      <c r="E86" s="373"/>
      <c r="F86" s="373"/>
      <c r="G86" s="373"/>
      <c r="H86" s="373"/>
      <c r="I86" s="373"/>
      <c r="J86" s="373"/>
      <c r="K86" s="373"/>
      <c r="L86" s="373"/>
      <c r="M86" s="373"/>
      <c r="N86" s="373"/>
      <c r="O86" s="373"/>
      <c r="P86" s="126"/>
      <c r="Q86" s="13"/>
      <c r="R86" s="14"/>
      <c r="S86" s="14"/>
    </row>
    <row r="87" spans="1:19" ht="16.5" customHeight="1">
      <c r="A87" s="10">
        <v>78</v>
      </c>
      <c r="B87" s="9"/>
      <c r="C87" s="376" t="s">
        <v>87</v>
      </c>
      <c r="D87" s="376"/>
      <c r="E87" s="376"/>
      <c r="F87" s="376"/>
      <c r="G87" s="376"/>
      <c r="H87" s="376"/>
      <c r="I87" s="376"/>
      <c r="J87" s="376"/>
      <c r="K87" s="376"/>
      <c r="L87" s="376"/>
      <c r="M87" s="376"/>
      <c r="N87" s="376"/>
      <c r="O87" s="376"/>
      <c r="P87" s="124"/>
      <c r="Q87" s="16"/>
    </row>
    <row r="88" spans="1:19">
      <c r="A88" s="10">
        <v>79</v>
      </c>
      <c r="B88" s="1"/>
      <c r="C88" s="376" t="s">
        <v>922</v>
      </c>
      <c r="D88" s="376"/>
      <c r="E88" s="376"/>
      <c r="F88" s="376"/>
      <c r="G88" s="376"/>
      <c r="H88" s="376"/>
      <c r="I88" s="376"/>
      <c r="J88" s="376"/>
      <c r="K88" s="376"/>
      <c r="L88" s="376"/>
      <c r="M88" s="376"/>
      <c r="N88" s="376"/>
      <c r="O88" s="376"/>
      <c r="P88" s="124"/>
      <c r="Q88" s="16"/>
    </row>
    <row r="89" spans="1:19" ht="15" customHeight="1">
      <c r="A89" s="1"/>
      <c r="B89" s="17"/>
      <c r="C89" s="384" t="s">
        <v>923</v>
      </c>
      <c r="D89" s="384"/>
      <c r="E89" s="384"/>
      <c r="F89" s="384"/>
      <c r="G89" s="384"/>
      <c r="H89" s="384"/>
      <c r="I89" s="384"/>
      <c r="J89" s="384"/>
      <c r="K89" s="384"/>
      <c r="L89" s="384"/>
      <c r="M89" s="384"/>
      <c r="N89" s="384"/>
      <c r="O89" s="384"/>
      <c r="P89" s="124"/>
    </row>
    <row r="90" spans="1:19">
      <c r="A90" s="1"/>
      <c r="B90" s="17"/>
      <c r="C90" s="385" t="s">
        <v>88</v>
      </c>
      <c r="D90" s="385"/>
      <c r="E90" s="385"/>
      <c r="F90" s="385"/>
      <c r="G90" s="385"/>
      <c r="H90" s="385"/>
      <c r="I90" s="385"/>
      <c r="J90" s="385"/>
      <c r="K90" s="385"/>
      <c r="L90" s="385"/>
      <c r="M90" s="385"/>
      <c r="N90" s="385"/>
      <c r="O90" s="385"/>
      <c r="P90" s="124"/>
    </row>
    <row r="91" spans="1:19">
      <c r="C91" s="385" t="s">
        <v>89</v>
      </c>
      <c r="D91" s="385"/>
      <c r="E91" s="385"/>
      <c r="F91" s="385"/>
      <c r="G91" s="385"/>
      <c r="H91" s="385"/>
      <c r="I91" s="385"/>
      <c r="J91" s="385"/>
      <c r="K91" s="385"/>
      <c r="L91" s="385"/>
      <c r="M91" s="385"/>
      <c r="N91" s="385"/>
      <c r="O91" s="385"/>
      <c r="P91" s="124"/>
      <c r="Q91"/>
    </row>
    <row r="92" spans="1:19">
      <c r="C92" s="11"/>
      <c r="D92" s="18"/>
      <c r="E92" s="19"/>
      <c r="F92" s="20"/>
      <c r="G92" s="20"/>
      <c r="H92" s="20"/>
      <c r="I92" s="20"/>
      <c r="J92" s="20"/>
      <c r="Q92"/>
    </row>
    <row r="93" spans="1:19" ht="30" customHeight="1">
      <c r="C93" s="386"/>
      <c r="D93" s="386"/>
      <c r="E93" s="386"/>
      <c r="F93" s="386"/>
      <c r="G93" s="386"/>
      <c r="H93" s="386"/>
      <c r="I93" s="386"/>
      <c r="J93" s="386"/>
      <c r="K93" s="386"/>
      <c r="L93" s="386"/>
      <c r="M93" s="386"/>
      <c r="N93" s="386"/>
      <c r="O93" s="386"/>
      <c r="Q93"/>
    </row>
    <row r="94" spans="1:19">
      <c r="C94" s="21"/>
      <c r="D94" s="18"/>
      <c r="E94" s="22"/>
      <c r="F94" s="20"/>
      <c r="G94" s="20"/>
      <c r="H94" s="20"/>
      <c r="I94" s="20"/>
      <c r="J94" s="20"/>
      <c r="Q94"/>
    </row>
    <row r="95" spans="1:19">
      <c r="C95" s="21"/>
      <c r="E95" s="23"/>
      <c r="F95" s="20"/>
      <c r="G95" s="20"/>
      <c r="H95" s="20"/>
      <c r="I95" s="20"/>
      <c r="J95" s="20"/>
      <c r="Q95"/>
    </row>
    <row r="96" spans="1:19">
      <c r="C96" s="21"/>
      <c r="E96" s="23"/>
      <c r="F96" s="20"/>
      <c r="G96" s="20"/>
      <c r="H96" s="20"/>
      <c r="I96" s="20"/>
      <c r="J96" s="20"/>
      <c r="Q96"/>
    </row>
    <row r="97" spans="3:17">
      <c r="C97" s="21"/>
      <c r="E97" s="23"/>
      <c r="F97" s="20"/>
      <c r="G97" s="20"/>
      <c r="H97" s="20"/>
      <c r="I97" s="20"/>
      <c r="J97" s="20"/>
      <c r="Q97"/>
    </row>
    <row r="98" spans="3:17">
      <c r="C98" s="21"/>
      <c r="E98" s="24"/>
      <c r="F98" s="20"/>
      <c r="G98" s="20"/>
      <c r="H98" s="20"/>
      <c r="I98" s="20"/>
      <c r="J98" s="20"/>
      <c r="Q98"/>
    </row>
    <row r="99" spans="3:17">
      <c r="C99" s="21"/>
      <c r="E99" s="24"/>
      <c r="F99" s="20"/>
      <c r="G99" s="20"/>
      <c r="H99" s="20"/>
      <c r="I99" s="20"/>
      <c r="J99" s="20"/>
      <c r="Q99"/>
    </row>
    <row r="100" spans="3:17">
      <c r="C100" s="21"/>
      <c r="E100" s="12"/>
      <c r="F100" s="20"/>
      <c r="G100" s="20"/>
      <c r="H100" s="20"/>
      <c r="I100" s="20"/>
      <c r="J100" s="20"/>
      <c r="Q100"/>
    </row>
    <row r="101" spans="3:17">
      <c r="C101" s="21"/>
      <c r="E101" s="24"/>
      <c r="F101" s="20"/>
      <c r="G101" s="20"/>
      <c r="H101" s="20"/>
      <c r="I101" s="20"/>
      <c r="J101" s="20"/>
      <c r="Q101"/>
    </row>
    <row r="102" spans="3:17">
      <c r="C102" s="21"/>
      <c r="E102" s="23"/>
      <c r="F102" s="20"/>
      <c r="G102" s="20"/>
      <c r="H102" s="20"/>
      <c r="I102" s="20"/>
      <c r="J102" s="20"/>
      <c r="Q102"/>
    </row>
    <row r="103" spans="3:17">
      <c r="C103" s="21"/>
      <c r="E103" s="23"/>
      <c r="F103" s="20"/>
      <c r="G103" s="20"/>
      <c r="H103" s="20"/>
      <c r="I103" s="20"/>
      <c r="J103" s="20"/>
      <c r="Q103"/>
    </row>
    <row r="104" spans="3:17">
      <c r="C104" s="21"/>
      <c r="E104" s="23"/>
      <c r="F104" s="20"/>
      <c r="G104" s="20"/>
      <c r="H104" s="20"/>
      <c r="I104" s="20"/>
      <c r="J104" s="20"/>
      <c r="Q104"/>
    </row>
    <row r="105" spans="3:17">
      <c r="E105" s="26"/>
      <c r="F105" s="20"/>
      <c r="G105" s="20"/>
      <c r="H105" s="20"/>
      <c r="I105" s="20"/>
      <c r="J105" s="20"/>
      <c r="Q105"/>
    </row>
  </sheetData>
  <mergeCells count="22">
    <mergeCell ref="C89:O89"/>
    <mergeCell ref="C90:O90"/>
    <mergeCell ref="C91:O91"/>
    <mergeCell ref="C93:O93"/>
    <mergeCell ref="C88:O88"/>
    <mergeCell ref="C9:C11"/>
    <mergeCell ref="D9:D11"/>
    <mergeCell ref="E9:E11"/>
    <mergeCell ref="F9:F11"/>
    <mergeCell ref="G9:G11"/>
    <mergeCell ref="H9:K9"/>
    <mergeCell ref="L9:L11"/>
    <mergeCell ref="M9:O9"/>
    <mergeCell ref="H10:K10"/>
    <mergeCell ref="M10:O10"/>
    <mergeCell ref="C87:O87"/>
    <mergeCell ref="M3:O3"/>
    <mergeCell ref="C86:O86"/>
    <mergeCell ref="A1:D1"/>
    <mergeCell ref="A2:K2"/>
    <mergeCell ref="A3:F3"/>
    <mergeCell ref="G3:K3"/>
  </mergeCells>
  <conditionalFormatting sqref="K80 K40 K47 K51:K54 O17 K19 K34:K35 K25 K37 K58:K63 K66 K85 K28:K30 K69:K70 K17 O79:O80 O91 K91">
    <cfRule type="cellIs" dxfId="137" priority="139" stopIfTrue="1" operator="greaterThan">
      <formula>100</formula>
    </cfRule>
  </conditionalFormatting>
  <conditionalFormatting sqref="K80 K40 K47 K51:K54 K17 K19 K34:K35 K25 K37 K58:K63 K66 K85 K28:K30 K69:K70">
    <cfRule type="cellIs" dxfId="136" priority="137" stopIfTrue="1" operator="greaterThan">
      <formula>100</formula>
    </cfRule>
    <cfRule type="cellIs" dxfId="135" priority="138" stopIfTrue="1" operator="greaterThan">
      <formula>100</formula>
    </cfRule>
  </conditionalFormatting>
  <conditionalFormatting sqref="K20 K22">
    <cfRule type="cellIs" dxfId="134" priority="136" stopIfTrue="1" operator="greaterThan">
      <formula>100</formula>
    </cfRule>
  </conditionalFormatting>
  <conditionalFormatting sqref="K20 K22">
    <cfRule type="cellIs" dxfId="133" priority="134" stopIfTrue="1" operator="greaterThan">
      <formula>100</formula>
    </cfRule>
    <cfRule type="cellIs" dxfId="132" priority="135" stopIfTrue="1" operator="greaterThan">
      <formula>100</formula>
    </cfRule>
  </conditionalFormatting>
  <conditionalFormatting sqref="K31 K33">
    <cfRule type="cellIs" dxfId="131" priority="133" stopIfTrue="1" operator="greaterThan">
      <formula>100</formula>
    </cfRule>
  </conditionalFormatting>
  <conditionalFormatting sqref="K31 K33">
    <cfRule type="cellIs" dxfId="130" priority="131" stopIfTrue="1" operator="greaterThan">
      <formula>100</formula>
    </cfRule>
    <cfRule type="cellIs" dxfId="129" priority="132" stopIfTrue="1" operator="greaterThan">
      <formula>100</formula>
    </cfRule>
  </conditionalFormatting>
  <conditionalFormatting sqref="K39">
    <cfRule type="cellIs" dxfId="128" priority="130" stopIfTrue="1" operator="greaterThan">
      <formula>100</formula>
    </cfRule>
  </conditionalFormatting>
  <conditionalFormatting sqref="K39">
    <cfRule type="cellIs" dxfId="127" priority="128" stopIfTrue="1" operator="greaterThan">
      <formula>100</formula>
    </cfRule>
    <cfRule type="cellIs" dxfId="126" priority="129" stopIfTrue="1" operator="greaterThan">
      <formula>100</formula>
    </cfRule>
  </conditionalFormatting>
  <conditionalFormatting sqref="K41:K45">
    <cfRule type="cellIs" dxfId="125" priority="127" stopIfTrue="1" operator="greaterThan">
      <formula>100</formula>
    </cfRule>
  </conditionalFormatting>
  <conditionalFormatting sqref="K41:K45">
    <cfRule type="cellIs" dxfId="124" priority="125" stopIfTrue="1" operator="greaterThan">
      <formula>100</formula>
    </cfRule>
    <cfRule type="cellIs" dxfId="123" priority="126" stopIfTrue="1" operator="greaterThan">
      <formula>100</formula>
    </cfRule>
  </conditionalFormatting>
  <conditionalFormatting sqref="K49:K50">
    <cfRule type="cellIs" dxfId="122" priority="124" stopIfTrue="1" operator="greaterThan">
      <formula>100</formula>
    </cfRule>
  </conditionalFormatting>
  <conditionalFormatting sqref="K49:K50">
    <cfRule type="cellIs" dxfId="121" priority="122" stopIfTrue="1" operator="greaterThan">
      <formula>100</formula>
    </cfRule>
    <cfRule type="cellIs" dxfId="120" priority="123" stopIfTrue="1" operator="greaterThan">
      <formula>100</formula>
    </cfRule>
  </conditionalFormatting>
  <conditionalFormatting sqref="K46">
    <cfRule type="cellIs" dxfId="119" priority="121" stopIfTrue="1" operator="greaterThan">
      <formula>100</formula>
    </cfRule>
  </conditionalFormatting>
  <conditionalFormatting sqref="K46">
    <cfRule type="cellIs" dxfId="118" priority="119" stopIfTrue="1" operator="greaterThan">
      <formula>100</formula>
    </cfRule>
    <cfRule type="cellIs" dxfId="117" priority="120" stopIfTrue="1" operator="greaterThan">
      <formula>100</formula>
    </cfRule>
  </conditionalFormatting>
  <conditionalFormatting sqref="K56:K57">
    <cfRule type="cellIs" dxfId="116" priority="118" stopIfTrue="1" operator="greaterThan">
      <formula>100</formula>
    </cfRule>
  </conditionalFormatting>
  <conditionalFormatting sqref="K55">
    <cfRule type="cellIs" dxfId="115" priority="117" stopIfTrue="1" operator="greaterThan">
      <formula>100</formula>
    </cfRule>
  </conditionalFormatting>
  <conditionalFormatting sqref="K55">
    <cfRule type="cellIs" dxfId="114" priority="115" stopIfTrue="1" operator="greaterThan">
      <formula>100</formula>
    </cfRule>
    <cfRule type="cellIs" dxfId="113" priority="116" stopIfTrue="1" operator="greaterThan">
      <formula>100</formula>
    </cfRule>
  </conditionalFormatting>
  <conditionalFormatting sqref="K83">
    <cfRule type="cellIs" dxfId="112" priority="114" stopIfTrue="1" operator="greaterThan">
      <formula>100</formula>
    </cfRule>
  </conditionalFormatting>
  <conditionalFormatting sqref="K83">
    <cfRule type="cellIs" dxfId="111" priority="112" stopIfTrue="1" operator="greaterThan">
      <formula>100</formula>
    </cfRule>
    <cfRule type="cellIs" dxfId="110" priority="113" stopIfTrue="1" operator="greaterThan">
      <formula>100</formula>
    </cfRule>
  </conditionalFormatting>
  <conditionalFormatting sqref="K48">
    <cfRule type="cellIs" dxfId="109" priority="111" stopIfTrue="1" operator="greaterThan">
      <formula>100</formula>
    </cfRule>
  </conditionalFormatting>
  <conditionalFormatting sqref="K48">
    <cfRule type="cellIs" dxfId="108" priority="109" stopIfTrue="1" operator="greaterThan">
      <formula>100</formula>
    </cfRule>
    <cfRule type="cellIs" dxfId="107" priority="110" stopIfTrue="1" operator="greaterThan">
      <formula>100</formula>
    </cfRule>
  </conditionalFormatting>
  <conditionalFormatting sqref="K80 K17 K19:K20 K25 K85 K33:K35 K37 K66 K83 K22 K28:K31 K39:K63 K69:K70">
    <cfRule type="cellIs" dxfId="106" priority="108" operator="greaterThan">
      <formula>100</formula>
    </cfRule>
  </conditionalFormatting>
  <conditionalFormatting sqref="K79">
    <cfRule type="cellIs" dxfId="105" priority="107" stopIfTrue="1" operator="greaterThan">
      <formula>100</formula>
    </cfRule>
  </conditionalFormatting>
  <conditionalFormatting sqref="K79">
    <cfRule type="cellIs" dxfId="104" priority="105" stopIfTrue="1" operator="greaterThan">
      <formula>100</formula>
    </cfRule>
    <cfRule type="cellIs" dxfId="103" priority="106" stopIfTrue="1" operator="greaterThan">
      <formula>100</formula>
    </cfRule>
  </conditionalFormatting>
  <conditionalFormatting sqref="K18">
    <cfRule type="cellIs" dxfId="102" priority="104" stopIfTrue="1" operator="greaterThan">
      <formula>100</formula>
    </cfRule>
  </conditionalFormatting>
  <conditionalFormatting sqref="K18">
    <cfRule type="cellIs" dxfId="101" priority="102" stopIfTrue="1" operator="greaterThan">
      <formula>100</formula>
    </cfRule>
    <cfRule type="cellIs" dxfId="100" priority="103" stopIfTrue="1" operator="greaterThan">
      <formula>100</formula>
    </cfRule>
  </conditionalFormatting>
  <conditionalFormatting sqref="K18">
    <cfRule type="cellIs" dxfId="99" priority="101" operator="greaterThan">
      <formula>100</formula>
    </cfRule>
  </conditionalFormatting>
  <conditionalFormatting sqref="K23:K24">
    <cfRule type="cellIs" dxfId="98" priority="100" stopIfTrue="1" operator="greaterThan">
      <formula>100</formula>
    </cfRule>
  </conditionalFormatting>
  <conditionalFormatting sqref="K23:K24">
    <cfRule type="cellIs" dxfId="97" priority="98" stopIfTrue="1" operator="greaterThan">
      <formula>100</formula>
    </cfRule>
    <cfRule type="cellIs" dxfId="96" priority="99" stopIfTrue="1" operator="greaterThan">
      <formula>100</formula>
    </cfRule>
  </conditionalFormatting>
  <conditionalFormatting sqref="K23:K24">
    <cfRule type="cellIs" dxfId="95" priority="97" operator="greaterThan">
      <formula>100</formula>
    </cfRule>
  </conditionalFormatting>
  <conditionalFormatting sqref="B89:B90">
    <cfRule type="duplicateValues" dxfId="94" priority="140"/>
  </conditionalFormatting>
  <conditionalFormatting sqref="K84">
    <cfRule type="cellIs" dxfId="93" priority="96" stopIfTrue="1" operator="greaterThan">
      <formula>100</formula>
    </cfRule>
  </conditionalFormatting>
  <conditionalFormatting sqref="K84">
    <cfRule type="cellIs" dxfId="92" priority="94" stopIfTrue="1" operator="greaterThan">
      <formula>100</formula>
    </cfRule>
    <cfRule type="cellIs" dxfId="91" priority="95" stopIfTrue="1" operator="greaterThan">
      <formula>100</formula>
    </cfRule>
  </conditionalFormatting>
  <conditionalFormatting sqref="K84">
    <cfRule type="cellIs" dxfId="90" priority="93" operator="greaterThan">
      <formula>100</formula>
    </cfRule>
  </conditionalFormatting>
  <conditionalFormatting sqref="K32">
    <cfRule type="cellIs" dxfId="89" priority="92" stopIfTrue="1" operator="greaterThan">
      <formula>100</formula>
    </cfRule>
  </conditionalFormatting>
  <conditionalFormatting sqref="K32">
    <cfRule type="cellIs" dxfId="88" priority="90" stopIfTrue="1" operator="greaterThan">
      <formula>100</formula>
    </cfRule>
    <cfRule type="cellIs" dxfId="87" priority="91" stopIfTrue="1" operator="greaterThan">
      <formula>100</formula>
    </cfRule>
  </conditionalFormatting>
  <conditionalFormatting sqref="K32">
    <cfRule type="cellIs" dxfId="86" priority="89" operator="greaterThan">
      <formula>100</formula>
    </cfRule>
  </conditionalFormatting>
  <conditionalFormatting sqref="K36">
    <cfRule type="cellIs" dxfId="85" priority="88" stopIfTrue="1" operator="greaterThan">
      <formula>100</formula>
    </cfRule>
  </conditionalFormatting>
  <conditionalFormatting sqref="K36">
    <cfRule type="cellIs" dxfId="84" priority="86" stopIfTrue="1" operator="greaterThan">
      <formula>100</formula>
    </cfRule>
    <cfRule type="cellIs" dxfId="83" priority="87" stopIfTrue="1" operator="greaterThan">
      <formula>100</formula>
    </cfRule>
  </conditionalFormatting>
  <conditionalFormatting sqref="K36">
    <cfRule type="cellIs" dxfId="82" priority="85" operator="greaterThan">
      <formula>100</formula>
    </cfRule>
  </conditionalFormatting>
  <conditionalFormatting sqref="K38">
    <cfRule type="cellIs" dxfId="81" priority="84" stopIfTrue="1" operator="greaterThan">
      <formula>100</formula>
    </cfRule>
  </conditionalFormatting>
  <conditionalFormatting sqref="K38">
    <cfRule type="cellIs" dxfId="80" priority="82" stopIfTrue="1" operator="greaterThan">
      <formula>100</formula>
    </cfRule>
    <cfRule type="cellIs" dxfId="79" priority="83" stopIfTrue="1" operator="greaterThan">
      <formula>100</formula>
    </cfRule>
  </conditionalFormatting>
  <conditionalFormatting sqref="K38">
    <cfRule type="cellIs" dxfId="78" priority="81" operator="greaterThan">
      <formula>100</formula>
    </cfRule>
  </conditionalFormatting>
  <conditionalFormatting sqref="K81">
    <cfRule type="cellIs" dxfId="77" priority="80" stopIfTrue="1" operator="greaterThan">
      <formula>100</formula>
    </cfRule>
  </conditionalFormatting>
  <conditionalFormatting sqref="K81">
    <cfRule type="cellIs" dxfId="76" priority="78" stopIfTrue="1" operator="greaterThan">
      <formula>100</formula>
    </cfRule>
    <cfRule type="cellIs" dxfId="75" priority="79" stopIfTrue="1" operator="greaterThan">
      <formula>100</formula>
    </cfRule>
  </conditionalFormatting>
  <conditionalFormatting sqref="K81">
    <cfRule type="cellIs" dxfId="74" priority="77" operator="greaterThan">
      <formula>100</formula>
    </cfRule>
  </conditionalFormatting>
  <conditionalFormatting sqref="K82">
    <cfRule type="cellIs" dxfId="73" priority="76" stopIfTrue="1" operator="greaterThan">
      <formula>100</formula>
    </cfRule>
  </conditionalFormatting>
  <conditionalFormatting sqref="K82">
    <cfRule type="cellIs" dxfId="72" priority="74" stopIfTrue="1" operator="greaterThan">
      <formula>100</formula>
    </cfRule>
    <cfRule type="cellIs" dxfId="71" priority="75" stopIfTrue="1" operator="greaterThan">
      <formula>100</formula>
    </cfRule>
  </conditionalFormatting>
  <conditionalFormatting sqref="K82">
    <cfRule type="cellIs" dxfId="70" priority="73" operator="greaterThan">
      <formula>100</formula>
    </cfRule>
  </conditionalFormatting>
  <conditionalFormatting sqref="K74:K75 K77">
    <cfRule type="cellIs" dxfId="69" priority="72" stopIfTrue="1" operator="greaterThan">
      <formula>100</formula>
    </cfRule>
  </conditionalFormatting>
  <conditionalFormatting sqref="K74:K75 K77">
    <cfRule type="cellIs" dxfId="68" priority="70" stopIfTrue="1" operator="greaterThan">
      <formula>100</formula>
    </cfRule>
    <cfRule type="cellIs" dxfId="67" priority="71" stopIfTrue="1" operator="greaterThan">
      <formula>100</formula>
    </cfRule>
  </conditionalFormatting>
  <conditionalFormatting sqref="K74:K75 K77">
    <cfRule type="cellIs" dxfId="66" priority="69" operator="greaterThan">
      <formula>100</formula>
    </cfRule>
  </conditionalFormatting>
  <conditionalFormatting sqref="K76">
    <cfRule type="cellIs" dxfId="65" priority="68" stopIfTrue="1" operator="greaterThan">
      <formula>100</formula>
    </cfRule>
  </conditionalFormatting>
  <conditionalFormatting sqref="K76">
    <cfRule type="cellIs" dxfId="64" priority="66" stopIfTrue="1" operator="greaterThan">
      <formula>100</formula>
    </cfRule>
    <cfRule type="cellIs" dxfId="63" priority="67" stopIfTrue="1" operator="greaterThan">
      <formula>100</formula>
    </cfRule>
  </conditionalFormatting>
  <conditionalFormatting sqref="K76">
    <cfRule type="cellIs" dxfId="62" priority="65" operator="greaterThan">
      <formula>100</formula>
    </cfRule>
  </conditionalFormatting>
  <conditionalFormatting sqref="K78">
    <cfRule type="cellIs" dxfId="61" priority="64" stopIfTrue="1" operator="greaterThan">
      <formula>100</formula>
    </cfRule>
  </conditionalFormatting>
  <conditionalFormatting sqref="K78">
    <cfRule type="cellIs" dxfId="60" priority="62" stopIfTrue="1" operator="greaterThan">
      <formula>100</formula>
    </cfRule>
    <cfRule type="cellIs" dxfId="59" priority="63" stopIfTrue="1" operator="greaterThan">
      <formula>100</formula>
    </cfRule>
  </conditionalFormatting>
  <conditionalFormatting sqref="K78">
    <cfRule type="cellIs" dxfId="58" priority="61" operator="greaterThan">
      <formula>100</formula>
    </cfRule>
  </conditionalFormatting>
  <conditionalFormatting sqref="K21">
    <cfRule type="cellIs" dxfId="57" priority="60" stopIfTrue="1" operator="greaterThan">
      <formula>100</formula>
    </cfRule>
  </conditionalFormatting>
  <conditionalFormatting sqref="K21">
    <cfRule type="cellIs" dxfId="56" priority="58" stopIfTrue="1" operator="greaterThan">
      <formula>100</formula>
    </cfRule>
    <cfRule type="cellIs" dxfId="55" priority="59" stopIfTrue="1" operator="greaterThan">
      <formula>100</formula>
    </cfRule>
  </conditionalFormatting>
  <conditionalFormatting sqref="K21">
    <cfRule type="cellIs" dxfId="54" priority="57" operator="greaterThan">
      <formula>100</formula>
    </cfRule>
  </conditionalFormatting>
  <conditionalFormatting sqref="K26:K27">
    <cfRule type="cellIs" dxfId="53" priority="56" stopIfTrue="1" operator="greaterThan">
      <formula>100</formula>
    </cfRule>
  </conditionalFormatting>
  <conditionalFormatting sqref="K26:K27">
    <cfRule type="cellIs" dxfId="52" priority="54" stopIfTrue="1" operator="greaterThan">
      <formula>100</formula>
    </cfRule>
    <cfRule type="cellIs" dxfId="51" priority="55" stopIfTrue="1" operator="greaterThan">
      <formula>100</formula>
    </cfRule>
  </conditionalFormatting>
  <conditionalFormatting sqref="K26:K27">
    <cfRule type="cellIs" dxfId="50" priority="53" operator="greaterThan">
      <formula>100</formula>
    </cfRule>
  </conditionalFormatting>
  <conditionalFormatting sqref="K64:K65">
    <cfRule type="cellIs" dxfId="49" priority="52" stopIfTrue="1" operator="greaterThan">
      <formula>100</formula>
    </cfRule>
  </conditionalFormatting>
  <conditionalFormatting sqref="K64:K65">
    <cfRule type="cellIs" dxfId="48" priority="50" stopIfTrue="1" operator="greaterThan">
      <formula>100</formula>
    </cfRule>
    <cfRule type="cellIs" dxfId="47" priority="51" stopIfTrue="1" operator="greaterThan">
      <formula>100</formula>
    </cfRule>
  </conditionalFormatting>
  <conditionalFormatting sqref="K64:K65">
    <cfRule type="cellIs" dxfId="46" priority="49" operator="greaterThan">
      <formula>100</formula>
    </cfRule>
  </conditionalFormatting>
  <conditionalFormatting sqref="K67:K68">
    <cfRule type="cellIs" dxfId="45" priority="48" stopIfTrue="1" operator="greaterThan">
      <formula>100</formula>
    </cfRule>
  </conditionalFormatting>
  <conditionalFormatting sqref="K67:K68">
    <cfRule type="cellIs" dxfId="44" priority="46" stopIfTrue="1" operator="greaterThan">
      <formula>100</formula>
    </cfRule>
    <cfRule type="cellIs" dxfId="43" priority="47" stopIfTrue="1" operator="greaterThan">
      <formula>100</formula>
    </cfRule>
  </conditionalFormatting>
  <conditionalFormatting sqref="K67:K68">
    <cfRule type="cellIs" dxfId="42" priority="45" operator="greaterThan">
      <formula>100</formula>
    </cfRule>
  </conditionalFormatting>
  <conditionalFormatting sqref="K71:K73">
    <cfRule type="cellIs" dxfId="41" priority="44" stopIfTrue="1" operator="greaterThan">
      <formula>100</formula>
    </cfRule>
  </conditionalFormatting>
  <conditionalFormatting sqref="K71:K73">
    <cfRule type="cellIs" dxfId="40" priority="42" stopIfTrue="1" operator="greaterThan">
      <formula>100</formula>
    </cfRule>
    <cfRule type="cellIs" dxfId="39" priority="43" stopIfTrue="1" operator="greaterThan">
      <formula>100</formula>
    </cfRule>
  </conditionalFormatting>
  <conditionalFormatting sqref="K71:K73">
    <cfRule type="cellIs" dxfId="38" priority="41" operator="greaterThan">
      <formula>100</formula>
    </cfRule>
  </conditionalFormatting>
  <conditionalFormatting sqref="C92 C4:C12 C94:C1048576 C14:C86">
    <cfRule type="duplicateValues" dxfId="37" priority="40"/>
  </conditionalFormatting>
  <conditionalFormatting sqref="G19:G25 G27:G67">
    <cfRule type="cellIs" dxfId="36" priority="39" operator="equal">
      <formula>$G$17</formula>
    </cfRule>
  </conditionalFormatting>
  <conditionalFormatting sqref="O87">
    <cfRule type="cellIs" dxfId="35" priority="35" stopIfTrue="1" operator="greaterThan">
      <formula>100</formula>
    </cfRule>
  </conditionalFormatting>
  <conditionalFormatting sqref="C87">
    <cfRule type="duplicateValues" dxfId="34" priority="34"/>
  </conditionalFormatting>
  <conditionalFormatting sqref="C87">
    <cfRule type="duplicateValues" dxfId="33" priority="33"/>
  </conditionalFormatting>
  <conditionalFormatting sqref="K88:K89 O88:O89">
    <cfRule type="cellIs" dxfId="32" priority="32" stopIfTrue="1" operator="greaterThan">
      <formula>100</formula>
    </cfRule>
  </conditionalFormatting>
  <conditionalFormatting sqref="K93 O93">
    <cfRule type="cellIs" dxfId="31" priority="29" stopIfTrue="1" operator="greaterThan">
      <formula>100</formula>
    </cfRule>
  </conditionalFormatting>
  <conditionalFormatting sqref="C93">
    <cfRule type="duplicateValues" dxfId="30" priority="28"/>
  </conditionalFormatting>
  <conditionalFormatting sqref="C93">
    <cfRule type="duplicateValues" dxfId="29" priority="27"/>
  </conditionalFormatting>
  <conditionalFormatting sqref="O90">
    <cfRule type="cellIs" dxfId="28" priority="26" stopIfTrue="1" operator="greaterThan">
      <formula>100</formula>
    </cfRule>
  </conditionalFormatting>
  <conditionalFormatting sqref="C90">
    <cfRule type="duplicateValues" dxfId="27" priority="25"/>
  </conditionalFormatting>
  <conditionalFormatting sqref="O40 O47 O51:O54 O19 O34:O35 O25 O37 O58:O63 O66 O85 O28:O30 O69:O70">
    <cfRule type="cellIs" dxfId="26" priority="24" stopIfTrue="1" operator="greaterThan">
      <formula>100</formula>
    </cfRule>
  </conditionalFormatting>
  <conditionalFormatting sqref="O20 O22">
    <cfRule type="cellIs" dxfId="25" priority="23" stopIfTrue="1" operator="greaterThan">
      <formula>100</formula>
    </cfRule>
  </conditionalFormatting>
  <conditionalFormatting sqref="O31 O33">
    <cfRule type="cellIs" dxfId="24" priority="22" stopIfTrue="1" operator="greaterThan">
      <formula>100</formula>
    </cfRule>
  </conditionalFormatting>
  <conditionalFormatting sqref="O39">
    <cfRule type="cellIs" dxfId="23" priority="21" stopIfTrue="1" operator="greaterThan">
      <formula>100</formula>
    </cfRule>
  </conditionalFormatting>
  <conditionalFormatting sqref="O41:O46">
    <cfRule type="cellIs" dxfId="22" priority="20" stopIfTrue="1" operator="greaterThan">
      <formula>100</formula>
    </cfRule>
  </conditionalFormatting>
  <conditionalFormatting sqref="O48:O50">
    <cfRule type="cellIs" dxfId="21" priority="19" stopIfTrue="1" operator="greaterThan">
      <formula>100</formula>
    </cfRule>
  </conditionalFormatting>
  <conditionalFormatting sqref="O83">
    <cfRule type="cellIs" dxfId="20" priority="18" stopIfTrue="1" operator="greaterThan">
      <formula>100</formula>
    </cfRule>
  </conditionalFormatting>
  <conditionalFormatting sqref="O18">
    <cfRule type="cellIs" dxfId="19" priority="17" stopIfTrue="1" operator="greaterThan">
      <formula>100</formula>
    </cfRule>
  </conditionalFormatting>
  <conditionalFormatting sqref="O23:O24">
    <cfRule type="cellIs" dxfId="18" priority="16" stopIfTrue="1" operator="greaterThan">
      <formula>100</formula>
    </cfRule>
  </conditionalFormatting>
  <conditionalFormatting sqref="O84">
    <cfRule type="cellIs" dxfId="17" priority="15" stopIfTrue="1" operator="greaterThan">
      <formula>100</formula>
    </cfRule>
  </conditionalFormatting>
  <conditionalFormatting sqref="O32">
    <cfRule type="cellIs" dxfId="16" priority="14" stopIfTrue="1" operator="greaterThan">
      <formula>100</formula>
    </cfRule>
  </conditionalFormatting>
  <conditionalFormatting sqref="O36">
    <cfRule type="cellIs" dxfId="15" priority="13" stopIfTrue="1" operator="greaterThan">
      <formula>100</formula>
    </cfRule>
  </conditionalFormatting>
  <conditionalFormatting sqref="O38">
    <cfRule type="cellIs" dxfId="14" priority="12" stopIfTrue="1" operator="greaterThan">
      <formula>100</formula>
    </cfRule>
  </conditionalFormatting>
  <conditionalFormatting sqref="O81">
    <cfRule type="cellIs" dxfId="13" priority="11" stopIfTrue="1" operator="greaterThan">
      <formula>100</formula>
    </cfRule>
  </conditionalFormatting>
  <conditionalFormatting sqref="O82">
    <cfRule type="cellIs" dxfId="12" priority="10" stopIfTrue="1" operator="greaterThan">
      <formula>100</formula>
    </cfRule>
  </conditionalFormatting>
  <conditionalFormatting sqref="O74:O75 O77">
    <cfRule type="cellIs" dxfId="11" priority="9" stopIfTrue="1" operator="greaterThan">
      <formula>100</formula>
    </cfRule>
  </conditionalFormatting>
  <conditionalFormatting sqref="O76">
    <cfRule type="cellIs" dxfId="10" priority="8" stopIfTrue="1" operator="greaterThan">
      <formula>100</formula>
    </cfRule>
  </conditionalFormatting>
  <conditionalFormatting sqref="O78">
    <cfRule type="cellIs" dxfId="9" priority="7" stopIfTrue="1" operator="greaterThan">
      <formula>100</formula>
    </cfRule>
  </conditionalFormatting>
  <conditionalFormatting sqref="O21">
    <cfRule type="cellIs" dxfId="8" priority="6" stopIfTrue="1" operator="greaterThan">
      <formula>100</formula>
    </cfRule>
  </conditionalFormatting>
  <conditionalFormatting sqref="O26:O27">
    <cfRule type="cellIs" dxfId="7" priority="5" stopIfTrue="1" operator="greaterThan">
      <formula>100</formula>
    </cfRule>
  </conditionalFormatting>
  <conditionalFormatting sqref="O64:O65">
    <cfRule type="cellIs" dxfId="6" priority="4" stopIfTrue="1" operator="greaterThan">
      <formula>100</formula>
    </cfRule>
  </conditionalFormatting>
  <conditionalFormatting sqref="O67:O68">
    <cfRule type="cellIs" dxfId="5" priority="3" stopIfTrue="1" operator="greaterThan">
      <formula>100</formula>
    </cfRule>
  </conditionalFormatting>
  <conditionalFormatting sqref="O71:O73">
    <cfRule type="cellIs" dxfId="4" priority="2" stopIfTrue="1" operator="greaterThan">
      <formula>100</formula>
    </cfRule>
  </conditionalFormatting>
  <conditionalFormatting sqref="A17:A88">
    <cfRule type="duplicateValues" dxfId="3" priority="148" stopIfTrue="1"/>
  </conditionalFormatting>
  <conditionalFormatting sqref="C13">
    <cfRule type="duplicateValues" dxfId="2" priority="1"/>
  </conditionalFormatting>
  <conditionalFormatting sqref="C88:C89 C91">
    <cfRule type="duplicateValues" dxfId="1" priority="154"/>
  </conditionalFormatting>
  <conditionalFormatting sqref="C87:C89 C91">
    <cfRule type="duplicateValues" dxfId="0" priority="156"/>
  </conditionalFormatting>
  <pageMargins left="0.70866141732283472" right="0.70866141732283472" top="0.74803149606299213" bottom="0.74803149606299213" header="0.31496062992125984" footer="0.31496062992125984"/>
  <pageSetup scale="57" fitToHeight="0" orientation="landscape" r:id="rId1"/>
  <ignoredErrors>
    <ignoredError sqref="E12:K12 L12:P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69D70-AFFA-49C2-9549-4F4B9A6EB504}">
  <dimension ref="A1:AA286"/>
  <sheetViews>
    <sheetView showGridLines="0" zoomScale="90" zoomScaleNormal="90" zoomScaleSheetLayoutView="51" workbookViewId="0">
      <selection activeCell="V2" sqref="V2"/>
    </sheetView>
  </sheetViews>
  <sheetFormatPr baseColWidth="10" defaultRowHeight="15"/>
  <cols>
    <col min="1" max="1" width="6.5703125" customWidth="1"/>
    <col min="2" max="2" width="8.28515625" customWidth="1"/>
    <col min="3" max="3" width="52.28515625" customWidth="1"/>
    <col min="4" max="4" width="14.42578125" customWidth="1"/>
    <col min="5" max="5" width="20.140625" customWidth="1"/>
    <col min="6" max="6" width="16.42578125" customWidth="1"/>
    <col min="7" max="7" width="13.28515625" customWidth="1"/>
    <col min="8" max="8" width="14.42578125" customWidth="1"/>
    <col min="9" max="9" width="2.28515625" customWidth="1"/>
    <col min="10" max="10" width="12.42578125" customWidth="1"/>
    <col min="11" max="11" width="21.140625" customWidth="1"/>
    <col min="12" max="12" width="16.140625" customWidth="1"/>
    <col min="13" max="15" width="14.42578125" customWidth="1"/>
    <col min="16" max="17" width="11.5703125" hidden="1" customWidth="1"/>
    <col min="18" max="18" width="12.5703125" hidden="1" customWidth="1"/>
    <col min="19" max="19" width="17.140625" hidden="1" customWidth="1"/>
    <col min="20" max="20" width="13.5703125" hidden="1" customWidth="1"/>
    <col min="21" max="21" width="6.28515625" hidden="1" customWidth="1"/>
  </cols>
  <sheetData>
    <row r="1" spans="1:23" s="1" customFormat="1" ht="60" customHeight="1">
      <c r="A1" s="374" t="s">
        <v>906</v>
      </c>
      <c r="B1" s="374"/>
      <c r="C1" s="374"/>
      <c r="D1" s="374"/>
      <c r="E1" s="387" t="s">
        <v>908</v>
      </c>
      <c r="F1" s="387"/>
      <c r="G1" s="387"/>
      <c r="H1" s="387"/>
      <c r="I1" s="387"/>
      <c r="J1" s="387"/>
      <c r="K1" s="387"/>
      <c r="L1" s="387"/>
      <c r="M1" s="387"/>
      <c r="N1" s="387"/>
      <c r="O1" s="387"/>
    </row>
    <row r="2" spans="1:23" s="1" customFormat="1" ht="36" customHeight="1" thickBot="1">
      <c r="A2" s="388" t="s">
        <v>907</v>
      </c>
      <c r="B2" s="388"/>
      <c r="C2" s="388"/>
      <c r="D2" s="388"/>
      <c r="E2" s="388"/>
      <c r="F2" s="388"/>
      <c r="G2" s="388"/>
      <c r="H2" s="388"/>
      <c r="I2" s="388"/>
      <c r="J2" s="388"/>
      <c r="K2" s="388"/>
      <c r="L2" s="388"/>
      <c r="M2" s="388"/>
      <c r="N2" s="388"/>
      <c r="O2" s="388"/>
    </row>
    <row r="3" spans="1:23" ht="6" customHeight="1">
      <c r="A3" s="371"/>
      <c r="B3" s="371"/>
      <c r="C3" s="371"/>
      <c r="D3" s="371"/>
      <c r="E3" s="371"/>
      <c r="F3" s="371"/>
      <c r="G3" s="371"/>
      <c r="H3" s="371"/>
      <c r="I3" s="371"/>
      <c r="J3" s="371"/>
      <c r="K3" s="371"/>
      <c r="L3" s="371"/>
      <c r="M3" s="371"/>
      <c r="N3" s="371"/>
      <c r="O3" s="371"/>
    </row>
    <row r="4" spans="1:23" s="28" customFormat="1" ht="15" customHeight="1">
      <c r="A4" s="393" t="s">
        <v>90</v>
      </c>
      <c r="B4" s="393"/>
      <c r="C4" s="393"/>
      <c r="D4" s="393"/>
      <c r="E4" s="393"/>
      <c r="F4" s="393"/>
      <c r="G4" s="393"/>
      <c r="H4" s="393"/>
      <c r="I4" s="393"/>
      <c r="J4" s="393"/>
      <c r="K4" s="393"/>
      <c r="L4" s="393"/>
      <c r="M4" s="393"/>
      <c r="N4" s="159"/>
      <c r="O4" s="159"/>
      <c r="P4" s="27"/>
    </row>
    <row r="5" spans="1:23" s="28" customFormat="1" ht="15" customHeight="1">
      <c r="A5" s="393" t="s">
        <v>91</v>
      </c>
      <c r="B5" s="393"/>
      <c r="C5" s="393"/>
      <c r="D5" s="393"/>
      <c r="E5" s="393"/>
      <c r="F5" s="393"/>
      <c r="G5" s="393"/>
      <c r="H5" s="393"/>
      <c r="I5" s="393"/>
      <c r="J5" s="393"/>
      <c r="K5" s="393"/>
      <c r="L5" s="393"/>
      <c r="M5" s="393"/>
      <c r="N5" s="159"/>
      <c r="O5" s="159"/>
      <c r="P5" s="27"/>
      <c r="S5" s="29"/>
    </row>
    <row r="6" spans="1:23" s="28" customFormat="1" ht="15" customHeight="1">
      <c r="A6" s="393" t="s">
        <v>1</v>
      </c>
      <c r="B6" s="393"/>
      <c r="C6" s="393"/>
      <c r="D6" s="393"/>
      <c r="E6" s="393"/>
      <c r="F6" s="393"/>
      <c r="G6" s="393"/>
      <c r="H6" s="393"/>
      <c r="I6" s="393"/>
      <c r="J6" s="393"/>
      <c r="K6" s="393"/>
      <c r="L6" s="393"/>
      <c r="M6" s="393"/>
      <c r="N6" s="159"/>
      <c r="O6" s="159"/>
      <c r="S6" s="29"/>
    </row>
    <row r="7" spans="1:23" s="28" customFormat="1" ht="15" customHeight="1">
      <c r="A7" s="394" t="s">
        <v>926</v>
      </c>
      <c r="B7" s="393"/>
      <c r="C7" s="393"/>
      <c r="D7" s="393"/>
      <c r="E7" s="393"/>
      <c r="F7" s="393"/>
      <c r="G7" s="393"/>
      <c r="H7" s="393"/>
      <c r="I7" s="393"/>
      <c r="J7" s="393"/>
      <c r="K7" s="393"/>
      <c r="L7" s="393"/>
      <c r="M7" s="393"/>
      <c r="N7" s="159"/>
      <c r="O7" s="159"/>
      <c r="Q7" s="30"/>
    </row>
    <row r="8" spans="1:23" s="28" customFormat="1" ht="15" customHeight="1">
      <c r="A8" s="393" t="s">
        <v>927</v>
      </c>
      <c r="B8" s="393"/>
      <c r="C8" s="393"/>
      <c r="D8" s="393"/>
      <c r="E8" s="393"/>
      <c r="F8" s="393"/>
      <c r="G8" s="393"/>
      <c r="H8" s="393"/>
      <c r="I8" s="393"/>
      <c r="J8" s="393"/>
      <c r="K8" s="393"/>
      <c r="L8" s="393"/>
      <c r="M8" s="393"/>
      <c r="N8" s="159"/>
      <c r="O8" s="159"/>
    </row>
    <row r="9" spans="1:23" s="31" customFormat="1" ht="15" customHeight="1">
      <c r="A9" s="389" t="s">
        <v>3</v>
      </c>
      <c r="B9" s="389"/>
      <c r="C9" s="389"/>
      <c r="D9" s="391" t="s">
        <v>92</v>
      </c>
      <c r="E9" s="391"/>
      <c r="F9" s="391"/>
      <c r="G9" s="391"/>
      <c r="H9" s="391"/>
      <c r="I9" s="233"/>
      <c r="J9" s="391" t="s">
        <v>93</v>
      </c>
      <c r="K9" s="391"/>
      <c r="L9" s="391"/>
      <c r="M9" s="391"/>
      <c r="N9" s="391"/>
      <c r="O9" s="226"/>
      <c r="P9" s="32" t="s">
        <v>94</v>
      </c>
      <c r="Q9" s="32"/>
      <c r="R9" s="32"/>
      <c r="S9" s="32" t="s">
        <v>93</v>
      </c>
      <c r="T9" s="32"/>
      <c r="U9" s="32"/>
    </row>
    <row r="10" spans="1:23" s="31" customFormat="1" ht="15" customHeight="1">
      <c r="A10" s="389"/>
      <c r="B10" s="389"/>
      <c r="C10" s="389"/>
      <c r="D10" s="226"/>
      <c r="E10" s="392" t="s">
        <v>95</v>
      </c>
      <c r="F10" s="392"/>
      <c r="G10" s="392"/>
      <c r="H10" s="226"/>
      <c r="I10" s="226"/>
      <c r="J10" s="226"/>
      <c r="K10" s="392" t="s">
        <v>96</v>
      </c>
      <c r="L10" s="392"/>
      <c r="M10" s="392"/>
      <c r="N10" s="226"/>
      <c r="O10" s="226"/>
      <c r="P10" s="400" t="s">
        <v>97</v>
      </c>
      <c r="Q10" s="400"/>
      <c r="R10" s="400"/>
      <c r="S10" s="401" t="s">
        <v>97</v>
      </c>
      <c r="T10" s="400"/>
      <c r="U10" s="400"/>
    </row>
    <row r="11" spans="1:23" s="31" customFormat="1" ht="15" customHeight="1">
      <c r="A11" s="389"/>
      <c r="B11" s="389"/>
      <c r="C11" s="389"/>
      <c r="D11" s="395" t="s">
        <v>98</v>
      </c>
      <c r="E11" s="227" t="s">
        <v>99</v>
      </c>
      <c r="F11" s="228"/>
      <c r="G11" s="228"/>
      <c r="H11" s="395" t="s">
        <v>100</v>
      </c>
      <c r="I11" s="229"/>
      <c r="J11" s="389" t="s">
        <v>98</v>
      </c>
      <c r="K11" s="227" t="s">
        <v>99</v>
      </c>
      <c r="L11" s="228"/>
      <c r="M11" s="228"/>
      <c r="N11" s="395" t="s">
        <v>100</v>
      </c>
      <c r="O11" s="389" t="s">
        <v>101</v>
      </c>
      <c r="P11" s="402" t="s">
        <v>102</v>
      </c>
      <c r="Q11" s="398" t="s">
        <v>103</v>
      </c>
      <c r="R11" s="398" t="s">
        <v>104</v>
      </c>
      <c r="S11" s="396" t="s">
        <v>102</v>
      </c>
      <c r="T11" s="398" t="s">
        <v>103</v>
      </c>
      <c r="U11" s="398" t="s">
        <v>104</v>
      </c>
    </row>
    <row r="12" spans="1:23" s="31" customFormat="1" ht="15" customHeight="1">
      <c r="A12" s="389"/>
      <c r="B12" s="389"/>
      <c r="C12" s="389"/>
      <c r="D12" s="395"/>
      <c r="E12" s="228" t="s">
        <v>105</v>
      </c>
      <c r="F12" s="230" t="s">
        <v>102</v>
      </c>
      <c r="G12" s="228" t="s">
        <v>106</v>
      </c>
      <c r="H12" s="395"/>
      <c r="I12" s="229"/>
      <c r="J12" s="389"/>
      <c r="K12" s="228" t="s">
        <v>105</v>
      </c>
      <c r="L12" s="230" t="s">
        <v>102</v>
      </c>
      <c r="M12" s="228" t="s">
        <v>106</v>
      </c>
      <c r="N12" s="395"/>
      <c r="O12" s="389"/>
      <c r="P12" s="403"/>
      <c r="Q12" s="399"/>
      <c r="R12" s="399"/>
      <c r="S12" s="397"/>
      <c r="T12" s="399"/>
      <c r="U12" s="399"/>
    </row>
    <row r="13" spans="1:23" s="31" customFormat="1" ht="15" customHeight="1">
      <c r="A13" s="389"/>
      <c r="B13" s="389"/>
      <c r="C13" s="389"/>
      <c r="D13" s="395"/>
      <c r="E13" s="228" t="s">
        <v>107</v>
      </c>
      <c r="F13" s="230" t="s">
        <v>108</v>
      </c>
      <c r="G13" s="228" t="s">
        <v>99</v>
      </c>
      <c r="H13" s="395"/>
      <c r="I13" s="229"/>
      <c r="J13" s="389"/>
      <c r="K13" s="228" t="s">
        <v>107</v>
      </c>
      <c r="L13" s="230" t="s">
        <v>108</v>
      </c>
      <c r="M13" s="228" t="s">
        <v>99</v>
      </c>
      <c r="N13" s="395"/>
      <c r="O13" s="389"/>
      <c r="P13" s="403"/>
      <c r="Q13" s="399"/>
      <c r="R13" s="399"/>
      <c r="S13" s="397"/>
      <c r="T13" s="399"/>
      <c r="U13" s="399"/>
    </row>
    <row r="14" spans="1:23" s="31" customFormat="1" ht="15" customHeight="1">
      <c r="A14" s="389"/>
      <c r="B14" s="389"/>
      <c r="C14" s="389"/>
      <c r="D14" s="395"/>
      <c r="E14" s="228" t="s">
        <v>109</v>
      </c>
      <c r="F14" s="230" t="s">
        <v>110</v>
      </c>
      <c r="G14" s="228"/>
      <c r="H14" s="395"/>
      <c r="I14" s="229"/>
      <c r="J14" s="389"/>
      <c r="K14" s="228" t="s">
        <v>109</v>
      </c>
      <c r="L14" s="230" t="s">
        <v>110</v>
      </c>
      <c r="M14" s="228"/>
      <c r="N14" s="395"/>
      <c r="O14" s="389"/>
      <c r="P14" s="403"/>
      <c r="Q14" s="399"/>
      <c r="R14" s="399"/>
      <c r="S14" s="397"/>
      <c r="T14" s="399"/>
      <c r="U14" s="399"/>
    </row>
    <row r="15" spans="1:23" s="31" customFormat="1" ht="15" customHeight="1" thickBot="1">
      <c r="A15" s="390"/>
      <c r="B15" s="390"/>
      <c r="C15" s="390"/>
      <c r="D15" s="231" t="s">
        <v>111</v>
      </c>
      <c r="E15" s="231" t="s">
        <v>112</v>
      </c>
      <c r="F15" s="232" t="s">
        <v>113</v>
      </c>
      <c r="G15" s="231" t="s">
        <v>114</v>
      </c>
      <c r="H15" s="233" t="s">
        <v>115</v>
      </c>
      <c r="I15" s="233"/>
      <c r="J15" s="234" t="s">
        <v>116</v>
      </c>
      <c r="K15" s="234" t="s">
        <v>117</v>
      </c>
      <c r="L15" s="232" t="s">
        <v>118</v>
      </c>
      <c r="M15" s="234" t="s">
        <v>119</v>
      </c>
      <c r="N15" s="233" t="s">
        <v>120</v>
      </c>
      <c r="O15" s="233" t="s">
        <v>121</v>
      </c>
      <c r="P15" s="33" t="s">
        <v>122</v>
      </c>
      <c r="Q15" s="33" t="s">
        <v>123</v>
      </c>
      <c r="R15" s="33" t="s">
        <v>124</v>
      </c>
      <c r="S15" s="34" t="s">
        <v>125</v>
      </c>
      <c r="T15" s="33" t="s">
        <v>126</v>
      </c>
      <c r="U15" s="33" t="s">
        <v>127</v>
      </c>
      <c r="W15" s="31" t="s">
        <v>128</v>
      </c>
    </row>
    <row r="16" spans="1:23" s="175" customFormat="1" ht="6" customHeight="1" thickBot="1">
      <c r="A16" s="166"/>
      <c r="B16" s="166"/>
      <c r="C16" s="166"/>
      <c r="D16" s="167"/>
      <c r="E16" s="167"/>
      <c r="F16" s="167"/>
      <c r="G16" s="167"/>
      <c r="H16" s="168"/>
      <c r="I16" s="168"/>
      <c r="J16" s="167"/>
      <c r="K16" s="169"/>
      <c r="L16" s="167"/>
      <c r="M16" s="169"/>
      <c r="N16" s="168"/>
      <c r="O16" s="168"/>
      <c r="P16" s="170"/>
      <c r="Q16" s="171"/>
      <c r="R16" s="172"/>
      <c r="S16" s="173"/>
      <c r="T16" s="171"/>
      <c r="U16" s="172"/>
      <c r="V16" s="174"/>
    </row>
    <row r="17" spans="1:27" s="37" customFormat="1" ht="15" customHeight="1">
      <c r="A17" s="183"/>
      <c r="B17" s="183"/>
      <c r="C17" s="183" t="s">
        <v>104</v>
      </c>
      <c r="D17" s="184">
        <f t="shared" ref="D17:N17" si="0">SUM(D18:D277)</f>
        <v>88057.641751000003</v>
      </c>
      <c r="E17" s="184">
        <f t="shared" si="0"/>
        <v>30753.902994097101</v>
      </c>
      <c r="F17" s="184">
        <f t="shared" si="0"/>
        <v>0</v>
      </c>
      <c r="G17" s="184">
        <f t="shared" si="0"/>
        <v>3346.1060009598305</v>
      </c>
      <c r="H17" s="184">
        <f t="shared" si="0"/>
        <v>53957.632755943072</v>
      </c>
      <c r="I17" s="184"/>
      <c r="J17" s="184">
        <f>SUM(J18:J277)</f>
        <v>77378.717267296073</v>
      </c>
      <c r="K17" s="184">
        <f t="shared" si="0"/>
        <v>18308.291962913823</v>
      </c>
      <c r="L17" s="184">
        <f t="shared" si="0"/>
        <v>0</v>
      </c>
      <c r="M17" s="184">
        <f t="shared" si="0"/>
        <v>3246.2985823699987</v>
      </c>
      <c r="N17" s="184">
        <f t="shared" si="0"/>
        <v>55824.126722012181</v>
      </c>
      <c r="O17" s="185">
        <f>IF(OR(H17=0,N17=0),"N.A.",IF((((N17-H17)/H17))*100&gt;=500,"500&lt;",IF((((N17-H17)/H17))*100&lt;=-500,"&lt;-500",(((N17-H17)/H17))*100)))</f>
        <v>3.4591843094960968</v>
      </c>
      <c r="P17" s="107">
        <f t="shared" ref="P17:U17" si="1">SUM(P18:P277)</f>
        <v>6481.1282565971005</v>
      </c>
      <c r="Q17" s="107">
        <f t="shared" si="1"/>
        <v>24272.774737499967</v>
      </c>
      <c r="R17" s="107">
        <f t="shared" si="1"/>
        <v>30753.902994097101</v>
      </c>
      <c r="S17" s="107">
        <f t="shared" si="1"/>
        <v>4944.7472809400006</v>
      </c>
      <c r="T17" s="107">
        <f t="shared" si="1"/>
        <v>13363.544681973817</v>
      </c>
      <c r="U17" s="107">
        <f t="shared" si="1"/>
        <v>18308.291962913823</v>
      </c>
      <c r="V17" s="108"/>
      <c r="W17" s="36">
        <f>COUNTIF(N18:N277,"&lt;0")</f>
        <v>3</v>
      </c>
      <c r="X17" s="35"/>
      <c r="Y17" s="35"/>
      <c r="Z17" s="35"/>
      <c r="AA17" s="35"/>
    </row>
    <row r="18" spans="1:27" s="38" customFormat="1" ht="16.5" customHeight="1">
      <c r="A18" s="151">
        <v>1</v>
      </c>
      <c r="B18" s="186" t="s">
        <v>129</v>
      </c>
      <c r="C18" s="151" t="s">
        <v>130</v>
      </c>
      <c r="D18" s="187">
        <v>0</v>
      </c>
      <c r="E18" s="188">
        <v>0</v>
      </c>
      <c r="F18" s="187">
        <v>0</v>
      </c>
      <c r="G18" s="187">
        <v>0</v>
      </c>
      <c r="H18" s="185">
        <f>D18-E18-G18</f>
        <v>0</v>
      </c>
      <c r="I18" s="185"/>
      <c r="J18" s="187">
        <v>0</v>
      </c>
      <c r="K18" s="189">
        <v>0</v>
      </c>
      <c r="L18" s="187">
        <v>0</v>
      </c>
      <c r="M18" s="187">
        <v>0</v>
      </c>
      <c r="N18" s="185">
        <f>J18-K18-M18</f>
        <v>0</v>
      </c>
      <c r="O18" s="185" t="str">
        <f t="shared" ref="O18:O81" si="2">IF(OR(H18=0,N18=0),"N.A.",IF((((N18-H18)/H18))*100&gt;=500,"500&lt;",IF((((N18-H18)/H18))*100&lt;=-500,"&lt;-500",(((N18-H18)/H18))*100)))</f>
        <v>N.A.</v>
      </c>
      <c r="P18" s="109">
        <v>0</v>
      </c>
      <c r="Q18" s="109">
        <v>0</v>
      </c>
      <c r="R18" s="110">
        <f>P18+Q18</f>
        <v>0</v>
      </c>
      <c r="S18" s="109">
        <v>0</v>
      </c>
      <c r="T18" s="109">
        <v>0</v>
      </c>
      <c r="U18" s="110">
        <f>S18+T18</f>
        <v>0</v>
      </c>
      <c r="V18" s="111"/>
    </row>
    <row r="19" spans="1:27" s="38" customFormat="1" ht="16.5" customHeight="1">
      <c r="A19" s="151">
        <v>2</v>
      </c>
      <c r="B19" s="186" t="s">
        <v>131</v>
      </c>
      <c r="C19" s="151" t="s">
        <v>132</v>
      </c>
      <c r="D19" s="187">
        <v>0</v>
      </c>
      <c r="E19" s="188">
        <v>0</v>
      </c>
      <c r="F19" s="187">
        <v>0</v>
      </c>
      <c r="G19" s="187">
        <v>0</v>
      </c>
      <c r="H19" s="185">
        <f t="shared" ref="H19:H82" si="3">D19-E19-G19</f>
        <v>0</v>
      </c>
      <c r="I19" s="185"/>
      <c r="J19" s="187">
        <v>0</v>
      </c>
      <c r="K19" s="189">
        <v>0</v>
      </c>
      <c r="L19" s="187">
        <v>0</v>
      </c>
      <c r="M19" s="187">
        <v>0</v>
      </c>
      <c r="N19" s="185">
        <f t="shared" ref="N19:N82" si="4">J19-K19-M19</f>
        <v>0</v>
      </c>
      <c r="O19" s="185" t="str">
        <f t="shared" si="2"/>
        <v>N.A.</v>
      </c>
      <c r="P19" s="109">
        <v>0</v>
      </c>
      <c r="Q19" s="109">
        <v>0</v>
      </c>
      <c r="R19" s="110">
        <f t="shared" ref="R19:R82" si="5">P19+Q19</f>
        <v>0</v>
      </c>
      <c r="S19" s="109">
        <v>0</v>
      </c>
      <c r="T19" s="109">
        <v>0</v>
      </c>
      <c r="U19" s="110">
        <f t="shared" ref="U19:U82" si="6">S19+T19</f>
        <v>0</v>
      </c>
      <c r="V19" s="111"/>
    </row>
    <row r="20" spans="1:27" s="38" customFormat="1" ht="16.5" customHeight="1">
      <c r="A20" s="151">
        <v>3</v>
      </c>
      <c r="B20" s="186" t="s">
        <v>133</v>
      </c>
      <c r="C20" s="151" t="s">
        <v>134</v>
      </c>
      <c r="D20" s="187">
        <v>0</v>
      </c>
      <c r="E20" s="188">
        <v>0</v>
      </c>
      <c r="F20" s="187">
        <v>0</v>
      </c>
      <c r="G20" s="187">
        <v>0</v>
      </c>
      <c r="H20" s="185">
        <f t="shared" si="3"/>
        <v>0</v>
      </c>
      <c r="I20" s="185"/>
      <c r="J20" s="187">
        <v>0</v>
      </c>
      <c r="K20" s="189">
        <v>0</v>
      </c>
      <c r="L20" s="187">
        <v>0</v>
      </c>
      <c r="M20" s="187">
        <v>0</v>
      </c>
      <c r="N20" s="185">
        <f t="shared" si="4"/>
        <v>0</v>
      </c>
      <c r="O20" s="185" t="str">
        <f t="shared" si="2"/>
        <v>N.A.</v>
      </c>
      <c r="P20" s="109">
        <v>0</v>
      </c>
      <c r="Q20" s="109">
        <v>0</v>
      </c>
      <c r="R20" s="110">
        <f t="shared" si="5"/>
        <v>0</v>
      </c>
      <c r="S20" s="109">
        <v>0</v>
      </c>
      <c r="T20" s="109">
        <v>0</v>
      </c>
      <c r="U20" s="110">
        <f t="shared" si="6"/>
        <v>0</v>
      </c>
      <c r="V20" s="111"/>
    </row>
    <row r="21" spans="1:27" s="38" customFormat="1" ht="16.5" customHeight="1">
      <c r="A21" s="151">
        <v>4</v>
      </c>
      <c r="B21" s="186" t="s">
        <v>131</v>
      </c>
      <c r="C21" s="151" t="s">
        <v>135</v>
      </c>
      <c r="D21" s="187">
        <v>0</v>
      </c>
      <c r="E21" s="188">
        <v>0</v>
      </c>
      <c r="F21" s="187">
        <v>0</v>
      </c>
      <c r="G21" s="187">
        <v>0</v>
      </c>
      <c r="H21" s="185">
        <f t="shared" si="3"/>
        <v>0</v>
      </c>
      <c r="I21" s="185"/>
      <c r="J21" s="187">
        <v>0</v>
      </c>
      <c r="K21" s="189">
        <v>0</v>
      </c>
      <c r="L21" s="187">
        <v>0</v>
      </c>
      <c r="M21" s="187">
        <v>0</v>
      </c>
      <c r="N21" s="185">
        <f t="shared" si="4"/>
        <v>0</v>
      </c>
      <c r="O21" s="185" t="str">
        <f t="shared" si="2"/>
        <v>N.A.</v>
      </c>
      <c r="P21" s="109">
        <v>0</v>
      </c>
      <c r="Q21" s="109">
        <v>0</v>
      </c>
      <c r="R21" s="110">
        <f t="shared" si="5"/>
        <v>0</v>
      </c>
      <c r="S21" s="109">
        <v>0</v>
      </c>
      <c r="T21" s="109">
        <v>0</v>
      </c>
      <c r="U21" s="110">
        <f t="shared" si="6"/>
        <v>0</v>
      </c>
      <c r="V21" s="111"/>
    </row>
    <row r="22" spans="1:27" s="38" customFormat="1" ht="16.5" customHeight="1">
      <c r="A22" s="151">
        <v>5</v>
      </c>
      <c r="B22" s="186" t="s">
        <v>136</v>
      </c>
      <c r="C22" s="151" t="s">
        <v>137</v>
      </c>
      <c r="D22" s="187">
        <v>0</v>
      </c>
      <c r="E22" s="188">
        <v>0</v>
      </c>
      <c r="F22" s="187">
        <v>0</v>
      </c>
      <c r="G22" s="187">
        <v>0</v>
      </c>
      <c r="H22" s="185">
        <f t="shared" si="3"/>
        <v>0</v>
      </c>
      <c r="I22" s="185"/>
      <c r="J22" s="187">
        <v>0</v>
      </c>
      <c r="K22" s="189">
        <v>0</v>
      </c>
      <c r="L22" s="187">
        <v>0</v>
      </c>
      <c r="M22" s="187">
        <v>0</v>
      </c>
      <c r="N22" s="185">
        <f t="shared" si="4"/>
        <v>0</v>
      </c>
      <c r="O22" s="185" t="str">
        <f t="shared" si="2"/>
        <v>N.A.</v>
      </c>
      <c r="P22" s="109">
        <v>0</v>
      </c>
      <c r="Q22" s="109">
        <v>0</v>
      </c>
      <c r="R22" s="110">
        <f t="shared" si="5"/>
        <v>0</v>
      </c>
      <c r="S22" s="109">
        <v>0</v>
      </c>
      <c r="T22" s="109">
        <v>0</v>
      </c>
      <c r="U22" s="110">
        <f t="shared" si="6"/>
        <v>0</v>
      </c>
      <c r="V22" s="111"/>
    </row>
    <row r="23" spans="1:27" s="38" customFormat="1" ht="16.5" customHeight="1">
      <c r="A23" s="151">
        <v>6</v>
      </c>
      <c r="B23" s="186" t="s">
        <v>131</v>
      </c>
      <c r="C23" s="151" t="s">
        <v>138</v>
      </c>
      <c r="D23" s="187">
        <v>0</v>
      </c>
      <c r="E23" s="188">
        <v>0</v>
      </c>
      <c r="F23" s="187">
        <v>0</v>
      </c>
      <c r="G23" s="187">
        <v>0</v>
      </c>
      <c r="H23" s="185">
        <f t="shared" si="3"/>
        <v>0</v>
      </c>
      <c r="I23" s="185"/>
      <c r="J23" s="187">
        <v>0</v>
      </c>
      <c r="K23" s="189">
        <v>0</v>
      </c>
      <c r="L23" s="187">
        <v>0</v>
      </c>
      <c r="M23" s="187">
        <v>0</v>
      </c>
      <c r="N23" s="185">
        <f t="shared" si="4"/>
        <v>0</v>
      </c>
      <c r="O23" s="185" t="str">
        <f t="shared" si="2"/>
        <v>N.A.</v>
      </c>
      <c r="P23" s="109">
        <v>0</v>
      </c>
      <c r="Q23" s="109">
        <v>0</v>
      </c>
      <c r="R23" s="110">
        <f t="shared" si="5"/>
        <v>0</v>
      </c>
      <c r="S23" s="109">
        <v>0</v>
      </c>
      <c r="T23" s="109">
        <v>0</v>
      </c>
      <c r="U23" s="110">
        <f t="shared" si="6"/>
        <v>0</v>
      </c>
      <c r="V23" s="111"/>
    </row>
    <row r="24" spans="1:27" s="38" customFormat="1" ht="16.5" customHeight="1">
      <c r="A24" s="151">
        <v>7</v>
      </c>
      <c r="B24" s="186" t="s">
        <v>139</v>
      </c>
      <c r="C24" s="151" t="s">
        <v>140</v>
      </c>
      <c r="D24" s="187">
        <v>0</v>
      </c>
      <c r="E24" s="188">
        <v>0</v>
      </c>
      <c r="F24" s="187">
        <v>0</v>
      </c>
      <c r="G24" s="187">
        <v>0</v>
      </c>
      <c r="H24" s="185">
        <f t="shared" si="3"/>
        <v>0</v>
      </c>
      <c r="I24" s="185"/>
      <c r="J24" s="187">
        <v>0</v>
      </c>
      <c r="K24" s="189">
        <v>0</v>
      </c>
      <c r="L24" s="187">
        <v>0</v>
      </c>
      <c r="M24" s="187">
        <v>0</v>
      </c>
      <c r="N24" s="185">
        <f t="shared" si="4"/>
        <v>0</v>
      </c>
      <c r="O24" s="185" t="str">
        <f t="shared" si="2"/>
        <v>N.A.</v>
      </c>
      <c r="P24" s="109">
        <v>0</v>
      </c>
      <c r="Q24" s="109">
        <v>0</v>
      </c>
      <c r="R24" s="110">
        <f t="shared" si="5"/>
        <v>0</v>
      </c>
      <c r="S24" s="109">
        <v>0</v>
      </c>
      <c r="T24" s="109">
        <v>0</v>
      </c>
      <c r="U24" s="110">
        <f t="shared" si="6"/>
        <v>0</v>
      </c>
      <c r="V24" s="111"/>
    </row>
    <row r="25" spans="1:27" s="38" customFormat="1" ht="16.5" customHeight="1">
      <c r="A25" s="151">
        <v>9</v>
      </c>
      <c r="B25" s="186" t="s">
        <v>141</v>
      </c>
      <c r="C25" s="151" t="s">
        <v>142</v>
      </c>
      <c r="D25" s="187">
        <v>0</v>
      </c>
      <c r="E25" s="188">
        <v>0</v>
      </c>
      <c r="F25" s="187">
        <v>0</v>
      </c>
      <c r="G25" s="187">
        <v>0</v>
      </c>
      <c r="H25" s="185">
        <f t="shared" si="3"/>
        <v>0</v>
      </c>
      <c r="I25" s="185"/>
      <c r="J25" s="187">
        <v>0</v>
      </c>
      <c r="K25" s="189">
        <v>0</v>
      </c>
      <c r="L25" s="187">
        <v>0</v>
      </c>
      <c r="M25" s="187">
        <v>0</v>
      </c>
      <c r="N25" s="185">
        <f t="shared" si="4"/>
        <v>0</v>
      </c>
      <c r="O25" s="185" t="str">
        <f t="shared" si="2"/>
        <v>N.A.</v>
      </c>
      <c r="P25" s="109">
        <v>0</v>
      </c>
      <c r="Q25" s="109">
        <v>0</v>
      </c>
      <c r="R25" s="110">
        <f t="shared" si="5"/>
        <v>0</v>
      </c>
      <c r="S25" s="109">
        <v>0</v>
      </c>
      <c r="T25" s="109">
        <v>0</v>
      </c>
      <c r="U25" s="110">
        <f t="shared" si="6"/>
        <v>0</v>
      </c>
      <c r="V25" s="111"/>
    </row>
    <row r="26" spans="1:27" s="38" customFormat="1" ht="16.5" customHeight="1">
      <c r="A26" s="151">
        <v>10</v>
      </c>
      <c r="B26" s="186" t="s">
        <v>141</v>
      </c>
      <c r="C26" s="151" t="s">
        <v>143</v>
      </c>
      <c r="D26" s="187">
        <v>0</v>
      </c>
      <c r="E26" s="188">
        <v>0</v>
      </c>
      <c r="F26" s="187">
        <v>0</v>
      </c>
      <c r="G26" s="187">
        <v>0</v>
      </c>
      <c r="H26" s="185">
        <f t="shared" si="3"/>
        <v>0</v>
      </c>
      <c r="I26" s="185"/>
      <c r="J26" s="187">
        <v>0</v>
      </c>
      <c r="K26" s="189">
        <v>0</v>
      </c>
      <c r="L26" s="187">
        <v>0</v>
      </c>
      <c r="M26" s="187">
        <v>0</v>
      </c>
      <c r="N26" s="185">
        <f t="shared" si="4"/>
        <v>0</v>
      </c>
      <c r="O26" s="185" t="str">
        <f t="shared" si="2"/>
        <v>N.A.</v>
      </c>
      <c r="P26" s="109">
        <v>0</v>
      </c>
      <c r="Q26" s="109">
        <v>0</v>
      </c>
      <c r="R26" s="110">
        <f t="shared" si="5"/>
        <v>0</v>
      </c>
      <c r="S26" s="109">
        <v>0</v>
      </c>
      <c r="T26" s="109">
        <v>0</v>
      </c>
      <c r="U26" s="110">
        <f t="shared" si="6"/>
        <v>0</v>
      </c>
      <c r="V26" s="111"/>
    </row>
    <row r="27" spans="1:27" s="38" customFormat="1" ht="16.5" customHeight="1">
      <c r="A27" s="151">
        <v>11</v>
      </c>
      <c r="B27" s="186" t="s">
        <v>141</v>
      </c>
      <c r="C27" s="151" t="s">
        <v>144</v>
      </c>
      <c r="D27" s="187">
        <v>0</v>
      </c>
      <c r="E27" s="188">
        <v>0</v>
      </c>
      <c r="F27" s="187">
        <v>0</v>
      </c>
      <c r="G27" s="187">
        <v>0</v>
      </c>
      <c r="H27" s="185">
        <f t="shared" si="3"/>
        <v>0</v>
      </c>
      <c r="I27" s="185"/>
      <c r="J27" s="187">
        <v>0</v>
      </c>
      <c r="K27" s="189">
        <v>0</v>
      </c>
      <c r="L27" s="187">
        <v>0</v>
      </c>
      <c r="M27" s="187">
        <v>0</v>
      </c>
      <c r="N27" s="185">
        <f t="shared" si="4"/>
        <v>0</v>
      </c>
      <c r="O27" s="185" t="str">
        <f t="shared" si="2"/>
        <v>N.A.</v>
      </c>
      <c r="P27" s="109">
        <v>0</v>
      </c>
      <c r="Q27" s="109">
        <v>0</v>
      </c>
      <c r="R27" s="110">
        <f t="shared" si="5"/>
        <v>0</v>
      </c>
      <c r="S27" s="109">
        <v>0</v>
      </c>
      <c r="T27" s="109">
        <v>0</v>
      </c>
      <c r="U27" s="110">
        <f t="shared" si="6"/>
        <v>0</v>
      </c>
      <c r="V27" s="111"/>
    </row>
    <row r="28" spans="1:27" s="38" customFormat="1" ht="16.5" customHeight="1">
      <c r="A28" s="151">
        <v>12</v>
      </c>
      <c r="B28" s="186" t="s">
        <v>145</v>
      </c>
      <c r="C28" s="151" t="s">
        <v>146</v>
      </c>
      <c r="D28" s="187">
        <v>0</v>
      </c>
      <c r="E28" s="188">
        <v>0</v>
      </c>
      <c r="F28" s="187">
        <v>0</v>
      </c>
      <c r="G28" s="187">
        <v>0</v>
      </c>
      <c r="H28" s="185">
        <f t="shared" si="3"/>
        <v>0</v>
      </c>
      <c r="I28" s="185"/>
      <c r="J28" s="187">
        <v>0</v>
      </c>
      <c r="K28" s="189">
        <v>0</v>
      </c>
      <c r="L28" s="187">
        <v>0</v>
      </c>
      <c r="M28" s="187">
        <v>0</v>
      </c>
      <c r="N28" s="185">
        <f t="shared" si="4"/>
        <v>0</v>
      </c>
      <c r="O28" s="185" t="str">
        <f t="shared" si="2"/>
        <v>N.A.</v>
      </c>
      <c r="P28" s="109">
        <v>0</v>
      </c>
      <c r="Q28" s="109">
        <v>0</v>
      </c>
      <c r="R28" s="110">
        <f t="shared" si="5"/>
        <v>0</v>
      </c>
      <c r="S28" s="109">
        <v>0</v>
      </c>
      <c r="T28" s="109">
        <v>0</v>
      </c>
      <c r="U28" s="110">
        <f t="shared" si="6"/>
        <v>0</v>
      </c>
      <c r="V28" s="111"/>
    </row>
    <row r="29" spans="1:27" s="38" customFormat="1" ht="16.5" customHeight="1">
      <c r="A29" s="151">
        <v>13</v>
      </c>
      <c r="B29" s="186" t="s">
        <v>145</v>
      </c>
      <c r="C29" s="151" t="s">
        <v>147</v>
      </c>
      <c r="D29" s="187">
        <v>0</v>
      </c>
      <c r="E29" s="188">
        <v>0</v>
      </c>
      <c r="F29" s="187">
        <v>0</v>
      </c>
      <c r="G29" s="187">
        <v>0</v>
      </c>
      <c r="H29" s="185">
        <f t="shared" si="3"/>
        <v>0</v>
      </c>
      <c r="I29" s="185"/>
      <c r="J29" s="187">
        <v>0</v>
      </c>
      <c r="K29" s="189">
        <v>0</v>
      </c>
      <c r="L29" s="187">
        <v>0</v>
      </c>
      <c r="M29" s="187">
        <v>0</v>
      </c>
      <c r="N29" s="185">
        <f t="shared" si="4"/>
        <v>0</v>
      </c>
      <c r="O29" s="185" t="str">
        <f t="shared" si="2"/>
        <v>N.A.</v>
      </c>
      <c r="P29" s="109">
        <v>0</v>
      </c>
      <c r="Q29" s="109">
        <v>0</v>
      </c>
      <c r="R29" s="110">
        <f t="shared" si="5"/>
        <v>0</v>
      </c>
      <c r="S29" s="109">
        <v>0</v>
      </c>
      <c r="T29" s="109">
        <v>0</v>
      </c>
      <c r="U29" s="110">
        <f t="shared" si="6"/>
        <v>0</v>
      </c>
      <c r="V29" s="111"/>
    </row>
    <row r="30" spans="1:27" s="38" customFormat="1" ht="16.5" customHeight="1">
      <c r="A30" s="151">
        <v>14</v>
      </c>
      <c r="B30" s="186" t="s">
        <v>145</v>
      </c>
      <c r="C30" s="151" t="s">
        <v>148</v>
      </c>
      <c r="D30" s="187">
        <v>0</v>
      </c>
      <c r="E30" s="188">
        <v>0</v>
      </c>
      <c r="F30" s="187">
        <v>0</v>
      </c>
      <c r="G30" s="187">
        <v>0</v>
      </c>
      <c r="H30" s="185">
        <f t="shared" si="3"/>
        <v>0</v>
      </c>
      <c r="I30" s="185"/>
      <c r="J30" s="187">
        <v>0</v>
      </c>
      <c r="K30" s="189">
        <v>0</v>
      </c>
      <c r="L30" s="187">
        <v>0</v>
      </c>
      <c r="M30" s="187">
        <v>0</v>
      </c>
      <c r="N30" s="185">
        <f t="shared" si="4"/>
        <v>0</v>
      </c>
      <c r="O30" s="185" t="str">
        <f t="shared" si="2"/>
        <v>N.A.</v>
      </c>
      <c r="P30" s="109">
        <v>0</v>
      </c>
      <c r="Q30" s="109">
        <v>0</v>
      </c>
      <c r="R30" s="110">
        <f t="shared" si="5"/>
        <v>0</v>
      </c>
      <c r="S30" s="109">
        <v>0</v>
      </c>
      <c r="T30" s="109">
        <v>0</v>
      </c>
      <c r="U30" s="110">
        <f t="shared" si="6"/>
        <v>0</v>
      </c>
      <c r="V30" s="111"/>
    </row>
    <row r="31" spans="1:27" s="38" customFormat="1" ht="16.5" customHeight="1">
      <c r="A31" s="151">
        <v>15</v>
      </c>
      <c r="B31" s="186" t="s">
        <v>145</v>
      </c>
      <c r="C31" s="151" t="s">
        <v>149</v>
      </c>
      <c r="D31" s="187">
        <v>0</v>
      </c>
      <c r="E31" s="188">
        <v>0</v>
      </c>
      <c r="F31" s="187">
        <v>0</v>
      </c>
      <c r="G31" s="187">
        <v>0</v>
      </c>
      <c r="H31" s="185">
        <f t="shared" si="3"/>
        <v>0</v>
      </c>
      <c r="I31" s="185"/>
      <c r="J31" s="187">
        <v>0</v>
      </c>
      <c r="K31" s="189">
        <v>0</v>
      </c>
      <c r="L31" s="187">
        <v>0</v>
      </c>
      <c r="M31" s="187">
        <v>0</v>
      </c>
      <c r="N31" s="185">
        <f t="shared" si="4"/>
        <v>0</v>
      </c>
      <c r="O31" s="185" t="str">
        <f t="shared" si="2"/>
        <v>N.A.</v>
      </c>
      <c r="P31" s="109">
        <v>0</v>
      </c>
      <c r="Q31" s="109">
        <v>0</v>
      </c>
      <c r="R31" s="110">
        <f t="shared" si="5"/>
        <v>0</v>
      </c>
      <c r="S31" s="109">
        <v>0</v>
      </c>
      <c r="T31" s="109">
        <v>0</v>
      </c>
      <c r="U31" s="110">
        <f t="shared" si="6"/>
        <v>0</v>
      </c>
      <c r="V31" s="111"/>
    </row>
    <row r="32" spans="1:27" s="38" customFormat="1" ht="16.5" customHeight="1">
      <c r="A32" s="151">
        <v>16</v>
      </c>
      <c r="B32" s="186" t="s">
        <v>145</v>
      </c>
      <c r="C32" s="151" t="s">
        <v>150</v>
      </c>
      <c r="D32" s="187">
        <v>0</v>
      </c>
      <c r="E32" s="188">
        <v>0</v>
      </c>
      <c r="F32" s="187">
        <v>0</v>
      </c>
      <c r="G32" s="187">
        <v>0</v>
      </c>
      <c r="H32" s="185">
        <f t="shared" si="3"/>
        <v>0</v>
      </c>
      <c r="I32" s="185"/>
      <c r="J32" s="187">
        <v>0</v>
      </c>
      <c r="K32" s="189">
        <v>0</v>
      </c>
      <c r="L32" s="187">
        <v>0</v>
      </c>
      <c r="M32" s="187">
        <v>0</v>
      </c>
      <c r="N32" s="185">
        <f t="shared" si="4"/>
        <v>0</v>
      </c>
      <c r="O32" s="185" t="str">
        <f t="shared" si="2"/>
        <v>N.A.</v>
      </c>
      <c r="P32" s="109">
        <v>0</v>
      </c>
      <c r="Q32" s="109">
        <v>0</v>
      </c>
      <c r="R32" s="110">
        <f t="shared" si="5"/>
        <v>0</v>
      </c>
      <c r="S32" s="109">
        <v>0</v>
      </c>
      <c r="T32" s="109">
        <v>0</v>
      </c>
      <c r="U32" s="110">
        <f t="shared" si="6"/>
        <v>0</v>
      </c>
      <c r="V32" s="111"/>
    </row>
    <row r="33" spans="1:22" s="38" customFormat="1" ht="16.5" customHeight="1">
      <c r="A33" s="151">
        <v>17</v>
      </c>
      <c r="B33" s="186" t="s">
        <v>141</v>
      </c>
      <c r="C33" s="151" t="s">
        <v>151</v>
      </c>
      <c r="D33" s="187">
        <v>0</v>
      </c>
      <c r="E33" s="188">
        <v>0</v>
      </c>
      <c r="F33" s="187">
        <v>0</v>
      </c>
      <c r="G33" s="187">
        <v>0</v>
      </c>
      <c r="H33" s="185">
        <f t="shared" si="3"/>
        <v>0</v>
      </c>
      <c r="I33" s="185"/>
      <c r="J33" s="187">
        <v>0</v>
      </c>
      <c r="K33" s="189">
        <v>0</v>
      </c>
      <c r="L33" s="187">
        <v>0</v>
      </c>
      <c r="M33" s="187">
        <v>0</v>
      </c>
      <c r="N33" s="185">
        <f t="shared" si="4"/>
        <v>0</v>
      </c>
      <c r="O33" s="185" t="str">
        <f t="shared" si="2"/>
        <v>N.A.</v>
      </c>
      <c r="P33" s="109">
        <v>0</v>
      </c>
      <c r="Q33" s="109">
        <v>0</v>
      </c>
      <c r="R33" s="110">
        <f t="shared" si="5"/>
        <v>0</v>
      </c>
      <c r="S33" s="109">
        <v>0</v>
      </c>
      <c r="T33" s="109">
        <v>0</v>
      </c>
      <c r="U33" s="110">
        <f t="shared" si="6"/>
        <v>0</v>
      </c>
      <c r="V33" s="111"/>
    </row>
    <row r="34" spans="1:22" s="38" customFormat="1" ht="16.5" customHeight="1">
      <c r="A34" s="151">
        <v>18</v>
      </c>
      <c r="B34" s="186" t="s">
        <v>141</v>
      </c>
      <c r="C34" s="151" t="s">
        <v>152</v>
      </c>
      <c r="D34" s="187">
        <v>0</v>
      </c>
      <c r="E34" s="188">
        <v>0</v>
      </c>
      <c r="F34" s="187">
        <v>0</v>
      </c>
      <c r="G34" s="187">
        <v>0</v>
      </c>
      <c r="H34" s="185">
        <f t="shared" si="3"/>
        <v>0</v>
      </c>
      <c r="I34" s="185"/>
      <c r="J34" s="187">
        <v>0</v>
      </c>
      <c r="K34" s="189">
        <v>0</v>
      </c>
      <c r="L34" s="187">
        <v>0</v>
      </c>
      <c r="M34" s="187">
        <v>0</v>
      </c>
      <c r="N34" s="185">
        <f t="shared" si="4"/>
        <v>0</v>
      </c>
      <c r="O34" s="185" t="str">
        <f t="shared" si="2"/>
        <v>N.A.</v>
      </c>
      <c r="P34" s="109">
        <v>0</v>
      </c>
      <c r="Q34" s="109">
        <v>0</v>
      </c>
      <c r="R34" s="110">
        <f t="shared" si="5"/>
        <v>0</v>
      </c>
      <c r="S34" s="109">
        <v>0</v>
      </c>
      <c r="T34" s="109">
        <v>0</v>
      </c>
      <c r="U34" s="110">
        <f t="shared" si="6"/>
        <v>0</v>
      </c>
      <c r="V34" s="111"/>
    </row>
    <row r="35" spans="1:22" s="38" customFormat="1" ht="16.5" customHeight="1">
      <c r="A35" s="151">
        <v>19</v>
      </c>
      <c r="B35" s="186" t="s">
        <v>141</v>
      </c>
      <c r="C35" s="151" t="s">
        <v>153</v>
      </c>
      <c r="D35" s="187">
        <v>0</v>
      </c>
      <c r="E35" s="188">
        <v>0</v>
      </c>
      <c r="F35" s="187">
        <v>0</v>
      </c>
      <c r="G35" s="187">
        <v>0</v>
      </c>
      <c r="H35" s="185">
        <f t="shared" si="3"/>
        <v>0</v>
      </c>
      <c r="I35" s="185"/>
      <c r="J35" s="187">
        <v>0</v>
      </c>
      <c r="K35" s="189">
        <v>0</v>
      </c>
      <c r="L35" s="187">
        <v>0</v>
      </c>
      <c r="M35" s="187">
        <v>0</v>
      </c>
      <c r="N35" s="185">
        <f t="shared" si="4"/>
        <v>0</v>
      </c>
      <c r="O35" s="185" t="str">
        <f t="shared" si="2"/>
        <v>N.A.</v>
      </c>
      <c r="P35" s="109">
        <v>0</v>
      </c>
      <c r="Q35" s="109">
        <v>0</v>
      </c>
      <c r="R35" s="110">
        <f t="shared" si="5"/>
        <v>0</v>
      </c>
      <c r="S35" s="109">
        <v>0</v>
      </c>
      <c r="T35" s="109">
        <v>0</v>
      </c>
      <c r="U35" s="110">
        <f t="shared" si="6"/>
        <v>0</v>
      </c>
      <c r="V35" s="111"/>
    </row>
    <row r="36" spans="1:22" s="38" customFormat="1" ht="16.5" customHeight="1">
      <c r="A36" s="151">
        <v>20</v>
      </c>
      <c r="B36" s="186" t="s">
        <v>141</v>
      </c>
      <c r="C36" s="151" t="s">
        <v>154</v>
      </c>
      <c r="D36" s="187">
        <v>0</v>
      </c>
      <c r="E36" s="188">
        <v>0</v>
      </c>
      <c r="F36" s="187">
        <v>0</v>
      </c>
      <c r="G36" s="187">
        <v>0</v>
      </c>
      <c r="H36" s="185">
        <f t="shared" si="3"/>
        <v>0</v>
      </c>
      <c r="I36" s="185"/>
      <c r="J36" s="187">
        <v>0</v>
      </c>
      <c r="K36" s="189">
        <v>0</v>
      </c>
      <c r="L36" s="187">
        <v>0</v>
      </c>
      <c r="M36" s="187">
        <v>0</v>
      </c>
      <c r="N36" s="185">
        <f t="shared" si="4"/>
        <v>0</v>
      </c>
      <c r="O36" s="185" t="str">
        <f t="shared" si="2"/>
        <v>N.A.</v>
      </c>
      <c r="P36" s="109">
        <v>0</v>
      </c>
      <c r="Q36" s="109">
        <v>0</v>
      </c>
      <c r="R36" s="110">
        <f t="shared" si="5"/>
        <v>0</v>
      </c>
      <c r="S36" s="109">
        <v>0</v>
      </c>
      <c r="T36" s="109">
        <v>0</v>
      </c>
      <c r="U36" s="110">
        <f t="shared" si="6"/>
        <v>0</v>
      </c>
      <c r="V36" s="111"/>
    </row>
    <row r="37" spans="1:22" s="38" customFormat="1" ht="16.5" customHeight="1">
      <c r="A37" s="151">
        <v>21</v>
      </c>
      <c r="B37" s="186" t="s">
        <v>145</v>
      </c>
      <c r="C37" s="151" t="s">
        <v>155</v>
      </c>
      <c r="D37" s="187">
        <v>0</v>
      </c>
      <c r="E37" s="188">
        <v>0</v>
      </c>
      <c r="F37" s="187">
        <v>0</v>
      </c>
      <c r="G37" s="187">
        <v>0</v>
      </c>
      <c r="H37" s="185">
        <f t="shared" si="3"/>
        <v>0</v>
      </c>
      <c r="I37" s="185"/>
      <c r="J37" s="187">
        <v>0</v>
      </c>
      <c r="K37" s="189">
        <v>0</v>
      </c>
      <c r="L37" s="187">
        <v>0</v>
      </c>
      <c r="M37" s="187">
        <v>0</v>
      </c>
      <c r="N37" s="185">
        <f t="shared" si="4"/>
        <v>0</v>
      </c>
      <c r="O37" s="185" t="str">
        <f t="shared" si="2"/>
        <v>N.A.</v>
      </c>
      <c r="P37" s="109">
        <v>0</v>
      </c>
      <c r="Q37" s="109">
        <v>0</v>
      </c>
      <c r="R37" s="110">
        <f t="shared" si="5"/>
        <v>0</v>
      </c>
      <c r="S37" s="109">
        <v>0</v>
      </c>
      <c r="T37" s="109">
        <v>0</v>
      </c>
      <c r="U37" s="110">
        <f t="shared" si="6"/>
        <v>0</v>
      </c>
      <c r="V37" s="111"/>
    </row>
    <row r="38" spans="1:22" s="38" customFormat="1" ht="16.5" customHeight="1">
      <c r="A38" s="151">
        <v>22</v>
      </c>
      <c r="B38" s="186" t="s">
        <v>145</v>
      </c>
      <c r="C38" s="151" t="s">
        <v>156</v>
      </c>
      <c r="D38" s="187">
        <v>0</v>
      </c>
      <c r="E38" s="188">
        <v>0</v>
      </c>
      <c r="F38" s="187">
        <v>0</v>
      </c>
      <c r="G38" s="187">
        <v>0</v>
      </c>
      <c r="H38" s="185">
        <f t="shared" si="3"/>
        <v>0</v>
      </c>
      <c r="I38" s="185"/>
      <c r="J38" s="187">
        <v>0</v>
      </c>
      <c r="K38" s="189">
        <v>0</v>
      </c>
      <c r="L38" s="187">
        <v>0</v>
      </c>
      <c r="M38" s="187">
        <v>0</v>
      </c>
      <c r="N38" s="185">
        <f t="shared" si="4"/>
        <v>0</v>
      </c>
      <c r="O38" s="185" t="str">
        <f t="shared" si="2"/>
        <v>N.A.</v>
      </c>
      <c r="P38" s="109">
        <v>0</v>
      </c>
      <c r="Q38" s="109">
        <v>0</v>
      </c>
      <c r="R38" s="110">
        <f t="shared" si="5"/>
        <v>0</v>
      </c>
      <c r="S38" s="109">
        <v>0</v>
      </c>
      <c r="T38" s="109">
        <v>0</v>
      </c>
      <c r="U38" s="110">
        <f t="shared" si="6"/>
        <v>0</v>
      </c>
      <c r="V38" s="111"/>
    </row>
    <row r="39" spans="1:22" s="38" customFormat="1" ht="16.5" customHeight="1">
      <c r="A39" s="151">
        <v>23</v>
      </c>
      <c r="B39" s="186" t="s">
        <v>145</v>
      </c>
      <c r="C39" s="151" t="s">
        <v>157</v>
      </c>
      <c r="D39" s="187">
        <v>0</v>
      </c>
      <c r="E39" s="188">
        <v>0</v>
      </c>
      <c r="F39" s="187">
        <v>0</v>
      </c>
      <c r="G39" s="187">
        <v>0</v>
      </c>
      <c r="H39" s="185">
        <f t="shared" si="3"/>
        <v>0</v>
      </c>
      <c r="I39" s="185"/>
      <c r="J39" s="187">
        <v>0</v>
      </c>
      <c r="K39" s="189">
        <v>0</v>
      </c>
      <c r="L39" s="187">
        <v>0</v>
      </c>
      <c r="M39" s="187">
        <v>0</v>
      </c>
      <c r="N39" s="185">
        <f t="shared" si="4"/>
        <v>0</v>
      </c>
      <c r="O39" s="185" t="str">
        <f t="shared" si="2"/>
        <v>N.A.</v>
      </c>
      <c r="P39" s="109">
        <v>0</v>
      </c>
      <c r="Q39" s="109">
        <v>0</v>
      </c>
      <c r="R39" s="110">
        <f t="shared" si="5"/>
        <v>0</v>
      </c>
      <c r="S39" s="109">
        <v>0</v>
      </c>
      <c r="T39" s="109">
        <v>0</v>
      </c>
      <c r="U39" s="110">
        <f t="shared" si="6"/>
        <v>0</v>
      </c>
      <c r="V39" s="111"/>
    </row>
    <row r="40" spans="1:22" s="38" customFormat="1" ht="16.5" customHeight="1">
      <c r="A40" s="151">
        <v>24</v>
      </c>
      <c r="B40" s="186" t="s">
        <v>145</v>
      </c>
      <c r="C40" s="151" t="s">
        <v>158</v>
      </c>
      <c r="D40" s="187">
        <v>0</v>
      </c>
      <c r="E40" s="188">
        <v>0</v>
      </c>
      <c r="F40" s="187">
        <v>0</v>
      </c>
      <c r="G40" s="187">
        <v>0</v>
      </c>
      <c r="H40" s="185">
        <f t="shared" si="3"/>
        <v>0</v>
      </c>
      <c r="I40" s="185"/>
      <c r="J40" s="187">
        <v>0</v>
      </c>
      <c r="K40" s="189">
        <v>0</v>
      </c>
      <c r="L40" s="187">
        <v>0</v>
      </c>
      <c r="M40" s="187">
        <v>0</v>
      </c>
      <c r="N40" s="185">
        <f t="shared" si="4"/>
        <v>0</v>
      </c>
      <c r="O40" s="185" t="str">
        <f t="shared" si="2"/>
        <v>N.A.</v>
      </c>
      <c r="P40" s="109">
        <v>0</v>
      </c>
      <c r="Q40" s="109">
        <v>0</v>
      </c>
      <c r="R40" s="110">
        <f t="shared" si="5"/>
        <v>0</v>
      </c>
      <c r="S40" s="109">
        <v>0</v>
      </c>
      <c r="T40" s="109">
        <v>0</v>
      </c>
      <c r="U40" s="110">
        <f t="shared" si="6"/>
        <v>0</v>
      </c>
      <c r="V40" s="111"/>
    </row>
    <row r="41" spans="1:22" s="38" customFormat="1" ht="17.25" customHeight="1">
      <c r="A41" s="151">
        <v>25</v>
      </c>
      <c r="B41" s="186" t="s">
        <v>129</v>
      </c>
      <c r="C41" s="151" t="s">
        <v>159</v>
      </c>
      <c r="D41" s="187">
        <v>0</v>
      </c>
      <c r="E41" s="188">
        <v>0</v>
      </c>
      <c r="F41" s="187">
        <v>0</v>
      </c>
      <c r="G41" s="187">
        <v>0</v>
      </c>
      <c r="H41" s="185">
        <f t="shared" si="3"/>
        <v>0</v>
      </c>
      <c r="I41" s="185"/>
      <c r="J41" s="187">
        <v>0</v>
      </c>
      <c r="K41" s="189">
        <v>0</v>
      </c>
      <c r="L41" s="187">
        <v>0</v>
      </c>
      <c r="M41" s="187">
        <v>0</v>
      </c>
      <c r="N41" s="185">
        <f t="shared" si="4"/>
        <v>0</v>
      </c>
      <c r="O41" s="185" t="str">
        <f t="shared" si="2"/>
        <v>N.A.</v>
      </c>
      <c r="P41" s="109">
        <v>0</v>
      </c>
      <c r="Q41" s="109">
        <v>0</v>
      </c>
      <c r="R41" s="110">
        <f t="shared" si="5"/>
        <v>0</v>
      </c>
      <c r="S41" s="109">
        <v>0</v>
      </c>
      <c r="T41" s="109">
        <v>0</v>
      </c>
      <c r="U41" s="110">
        <f t="shared" si="6"/>
        <v>0</v>
      </c>
      <c r="V41" s="111"/>
    </row>
    <row r="42" spans="1:22" s="38" customFormat="1" ht="17.25" customHeight="1">
      <c r="A42" s="151">
        <v>26</v>
      </c>
      <c r="B42" s="186" t="s">
        <v>160</v>
      </c>
      <c r="C42" s="151" t="s">
        <v>161</v>
      </c>
      <c r="D42" s="187">
        <v>0</v>
      </c>
      <c r="E42" s="188">
        <v>0</v>
      </c>
      <c r="F42" s="187">
        <v>0</v>
      </c>
      <c r="G42" s="187">
        <v>0</v>
      </c>
      <c r="H42" s="185">
        <f t="shared" si="3"/>
        <v>0</v>
      </c>
      <c r="I42" s="185"/>
      <c r="J42" s="187">
        <v>0</v>
      </c>
      <c r="K42" s="189">
        <v>0</v>
      </c>
      <c r="L42" s="187">
        <v>0</v>
      </c>
      <c r="M42" s="187">
        <v>0</v>
      </c>
      <c r="N42" s="185">
        <f t="shared" si="4"/>
        <v>0</v>
      </c>
      <c r="O42" s="185" t="str">
        <f t="shared" si="2"/>
        <v>N.A.</v>
      </c>
      <c r="P42" s="109">
        <v>0</v>
      </c>
      <c r="Q42" s="109">
        <v>0</v>
      </c>
      <c r="R42" s="110">
        <f t="shared" si="5"/>
        <v>0</v>
      </c>
      <c r="S42" s="109">
        <v>0</v>
      </c>
      <c r="T42" s="109">
        <v>0</v>
      </c>
      <c r="U42" s="110">
        <f t="shared" si="6"/>
        <v>0</v>
      </c>
      <c r="V42" s="111"/>
    </row>
    <row r="43" spans="1:22" s="38" customFormat="1" ht="17.25" customHeight="1">
      <c r="A43" s="151">
        <v>27</v>
      </c>
      <c r="B43" s="186" t="s">
        <v>141</v>
      </c>
      <c r="C43" s="151" t="s">
        <v>162</v>
      </c>
      <c r="D43" s="187">
        <v>0</v>
      </c>
      <c r="E43" s="188">
        <v>0</v>
      </c>
      <c r="F43" s="187">
        <v>0</v>
      </c>
      <c r="G43" s="187">
        <v>0</v>
      </c>
      <c r="H43" s="185">
        <f t="shared" si="3"/>
        <v>0</v>
      </c>
      <c r="I43" s="185"/>
      <c r="J43" s="187">
        <v>0</v>
      </c>
      <c r="K43" s="189">
        <v>0</v>
      </c>
      <c r="L43" s="187">
        <v>0</v>
      </c>
      <c r="M43" s="187">
        <v>0</v>
      </c>
      <c r="N43" s="185">
        <f t="shared" si="4"/>
        <v>0</v>
      </c>
      <c r="O43" s="185" t="str">
        <f t="shared" si="2"/>
        <v>N.A.</v>
      </c>
      <c r="P43" s="109">
        <v>0</v>
      </c>
      <c r="Q43" s="109">
        <v>0</v>
      </c>
      <c r="R43" s="110">
        <f t="shared" si="5"/>
        <v>0</v>
      </c>
      <c r="S43" s="109">
        <v>0</v>
      </c>
      <c r="T43" s="109">
        <v>0</v>
      </c>
      <c r="U43" s="110">
        <f t="shared" si="6"/>
        <v>0</v>
      </c>
      <c r="V43" s="111"/>
    </row>
    <row r="44" spans="1:22" s="38" customFormat="1" ht="17.25" customHeight="1">
      <c r="A44" s="151">
        <v>28</v>
      </c>
      <c r="B44" s="186" t="s">
        <v>141</v>
      </c>
      <c r="C44" s="151" t="s">
        <v>163</v>
      </c>
      <c r="D44" s="187">
        <v>0</v>
      </c>
      <c r="E44" s="188">
        <v>0</v>
      </c>
      <c r="F44" s="187">
        <v>0</v>
      </c>
      <c r="G44" s="187">
        <v>0</v>
      </c>
      <c r="H44" s="185">
        <f t="shared" si="3"/>
        <v>0</v>
      </c>
      <c r="I44" s="185"/>
      <c r="J44" s="187">
        <v>0</v>
      </c>
      <c r="K44" s="189">
        <v>0</v>
      </c>
      <c r="L44" s="187">
        <v>0</v>
      </c>
      <c r="M44" s="187">
        <v>0</v>
      </c>
      <c r="N44" s="185">
        <f t="shared" si="4"/>
        <v>0</v>
      </c>
      <c r="O44" s="185" t="str">
        <f t="shared" si="2"/>
        <v>N.A.</v>
      </c>
      <c r="P44" s="109">
        <v>0</v>
      </c>
      <c r="Q44" s="109">
        <v>0</v>
      </c>
      <c r="R44" s="110">
        <f t="shared" si="5"/>
        <v>0</v>
      </c>
      <c r="S44" s="109">
        <v>0</v>
      </c>
      <c r="T44" s="109">
        <v>0</v>
      </c>
      <c r="U44" s="110">
        <f t="shared" si="6"/>
        <v>0</v>
      </c>
      <c r="V44" s="111"/>
    </row>
    <row r="45" spans="1:22" s="38" customFormat="1" ht="17.25" customHeight="1">
      <c r="A45" s="151">
        <v>29</v>
      </c>
      <c r="B45" s="186" t="s">
        <v>141</v>
      </c>
      <c r="C45" s="151" t="s">
        <v>164</v>
      </c>
      <c r="D45" s="187">
        <v>0</v>
      </c>
      <c r="E45" s="188">
        <v>0</v>
      </c>
      <c r="F45" s="187">
        <v>0</v>
      </c>
      <c r="G45" s="187">
        <v>0</v>
      </c>
      <c r="H45" s="185">
        <f t="shared" si="3"/>
        <v>0</v>
      </c>
      <c r="I45" s="185"/>
      <c r="J45" s="187">
        <v>0</v>
      </c>
      <c r="K45" s="189">
        <v>0</v>
      </c>
      <c r="L45" s="187">
        <v>0</v>
      </c>
      <c r="M45" s="187">
        <v>0</v>
      </c>
      <c r="N45" s="185">
        <f t="shared" si="4"/>
        <v>0</v>
      </c>
      <c r="O45" s="185" t="str">
        <f t="shared" si="2"/>
        <v>N.A.</v>
      </c>
      <c r="P45" s="109">
        <v>0</v>
      </c>
      <c r="Q45" s="109">
        <v>0</v>
      </c>
      <c r="R45" s="110">
        <f t="shared" si="5"/>
        <v>0</v>
      </c>
      <c r="S45" s="109">
        <v>0</v>
      </c>
      <c r="T45" s="109">
        <v>0</v>
      </c>
      <c r="U45" s="110">
        <f t="shared" si="6"/>
        <v>0</v>
      </c>
      <c r="V45" s="111"/>
    </row>
    <row r="46" spans="1:22" s="38" customFormat="1" ht="17.25" customHeight="1">
      <c r="A46" s="151">
        <v>30</v>
      </c>
      <c r="B46" s="186" t="s">
        <v>141</v>
      </c>
      <c r="C46" s="151" t="s">
        <v>165</v>
      </c>
      <c r="D46" s="187">
        <v>0</v>
      </c>
      <c r="E46" s="188">
        <v>0</v>
      </c>
      <c r="F46" s="187">
        <v>0</v>
      </c>
      <c r="G46" s="187">
        <v>0</v>
      </c>
      <c r="H46" s="185">
        <f t="shared" si="3"/>
        <v>0</v>
      </c>
      <c r="I46" s="185"/>
      <c r="J46" s="187">
        <v>0</v>
      </c>
      <c r="K46" s="189">
        <v>0</v>
      </c>
      <c r="L46" s="187">
        <v>0</v>
      </c>
      <c r="M46" s="187">
        <v>0</v>
      </c>
      <c r="N46" s="185">
        <f t="shared" si="4"/>
        <v>0</v>
      </c>
      <c r="O46" s="185" t="str">
        <f t="shared" si="2"/>
        <v>N.A.</v>
      </c>
      <c r="P46" s="109">
        <v>0</v>
      </c>
      <c r="Q46" s="109">
        <v>0</v>
      </c>
      <c r="R46" s="110">
        <f t="shared" si="5"/>
        <v>0</v>
      </c>
      <c r="S46" s="109">
        <v>0</v>
      </c>
      <c r="T46" s="109">
        <v>0</v>
      </c>
      <c r="U46" s="110">
        <f t="shared" si="6"/>
        <v>0</v>
      </c>
      <c r="V46" s="111"/>
    </row>
    <row r="47" spans="1:22" s="38" customFormat="1" ht="17.25" customHeight="1">
      <c r="A47" s="151">
        <v>31</v>
      </c>
      <c r="B47" s="186" t="s">
        <v>141</v>
      </c>
      <c r="C47" s="151" t="s">
        <v>166</v>
      </c>
      <c r="D47" s="187">
        <v>0</v>
      </c>
      <c r="E47" s="188">
        <v>0</v>
      </c>
      <c r="F47" s="187">
        <v>0</v>
      </c>
      <c r="G47" s="187">
        <v>0</v>
      </c>
      <c r="H47" s="185">
        <f t="shared" si="3"/>
        <v>0</v>
      </c>
      <c r="I47" s="185"/>
      <c r="J47" s="187">
        <v>0</v>
      </c>
      <c r="K47" s="189">
        <v>0</v>
      </c>
      <c r="L47" s="187">
        <v>0</v>
      </c>
      <c r="M47" s="187">
        <v>0</v>
      </c>
      <c r="N47" s="185">
        <f t="shared" si="4"/>
        <v>0</v>
      </c>
      <c r="O47" s="185" t="str">
        <f t="shared" si="2"/>
        <v>N.A.</v>
      </c>
      <c r="P47" s="109">
        <v>0</v>
      </c>
      <c r="Q47" s="109">
        <v>0</v>
      </c>
      <c r="R47" s="110">
        <f t="shared" si="5"/>
        <v>0</v>
      </c>
      <c r="S47" s="109">
        <v>0</v>
      </c>
      <c r="T47" s="109">
        <v>0</v>
      </c>
      <c r="U47" s="110">
        <f t="shared" si="6"/>
        <v>0</v>
      </c>
      <c r="V47" s="111"/>
    </row>
    <row r="48" spans="1:22" s="38" customFormat="1" ht="17.25" customHeight="1">
      <c r="A48" s="151">
        <v>32</v>
      </c>
      <c r="B48" s="186" t="s">
        <v>145</v>
      </c>
      <c r="C48" s="151" t="s">
        <v>167</v>
      </c>
      <c r="D48" s="187">
        <v>0</v>
      </c>
      <c r="E48" s="188">
        <v>0</v>
      </c>
      <c r="F48" s="187">
        <v>0</v>
      </c>
      <c r="G48" s="187">
        <v>0</v>
      </c>
      <c r="H48" s="185">
        <f t="shared" si="3"/>
        <v>0</v>
      </c>
      <c r="I48" s="185"/>
      <c r="J48" s="187">
        <v>0</v>
      </c>
      <c r="K48" s="189">
        <v>0</v>
      </c>
      <c r="L48" s="187">
        <v>0</v>
      </c>
      <c r="M48" s="187">
        <v>0</v>
      </c>
      <c r="N48" s="185">
        <f t="shared" si="4"/>
        <v>0</v>
      </c>
      <c r="O48" s="185" t="str">
        <f t="shared" si="2"/>
        <v>N.A.</v>
      </c>
      <c r="P48" s="109">
        <v>0</v>
      </c>
      <c r="Q48" s="109">
        <v>0</v>
      </c>
      <c r="R48" s="110">
        <f t="shared" si="5"/>
        <v>0</v>
      </c>
      <c r="S48" s="109">
        <v>0</v>
      </c>
      <c r="T48" s="109">
        <v>0</v>
      </c>
      <c r="U48" s="110">
        <f t="shared" si="6"/>
        <v>0</v>
      </c>
      <c r="V48" s="111"/>
    </row>
    <row r="49" spans="1:22" s="38" customFormat="1" ht="17.25" customHeight="1">
      <c r="A49" s="151">
        <v>33</v>
      </c>
      <c r="B49" s="186" t="s">
        <v>145</v>
      </c>
      <c r="C49" s="151" t="s">
        <v>168</v>
      </c>
      <c r="D49" s="187">
        <v>0</v>
      </c>
      <c r="E49" s="188">
        <v>0</v>
      </c>
      <c r="F49" s="187">
        <v>0</v>
      </c>
      <c r="G49" s="187">
        <v>0</v>
      </c>
      <c r="H49" s="185">
        <f t="shared" si="3"/>
        <v>0</v>
      </c>
      <c r="I49" s="185"/>
      <c r="J49" s="187">
        <v>0</v>
      </c>
      <c r="K49" s="189">
        <v>0</v>
      </c>
      <c r="L49" s="187">
        <v>0</v>
      </c>
      <c r="M49" s="187">
        <v>0</v>
      </c>
      <c r="N49" s="185">
        <f t="shared" si="4"/>
        <v>0</v>
      </c>
      <c r="O49" s="185" t="str">
        <f t="shared" si="2"/>
        <v>N.A.</v>
      </c>
      <c r="P49" s="109">
        <v>0</v>
      </c>
      <c r="Q49" s="109">
        <v>0</v>
      </c>
      <c r="R49" s="110">
        <f t="shared" si="5"/>
        <v>0</v>
      </c>
      <c r="S49" s="109">
        <v>0</v>
      </c>
      <c r="T49" s="109">
        <v>0</v>
      </c>
      <c r="U49" s="110">
        <f t="shared" si="6"/>
        <v>0</v>
      </c>
      <c r="V49" s="111"/>
    </row>
    <row r="50" spans="1:22" s="38" customFormat="1" ht="17.25" customHeight="1">
      <c r="A50" s="151">
        <v>34</v>
      </c>
      <c r="B50" s="186" t="s">
        <v>145</v>
      </c>
      <c r="C50" s="151" t="s">
        <v>169</v>
      </c>
      <c r="D50" s="187">
        <v>0</v>
      </c>
      <c r="E50" s="188">
        <v>0</v>
      </c>
      <c r="F50" s="187">
        <v>0</v>
      </c>
      <c r="G50" s="187">
        <v>0</v>
      </c>
      <c r="H50" s="185">
        <f t="shared" si="3"/>
        <v>0</v>
      </c>
      <c r="I50" s="185"/>
      <c r="J50" s="187">
        <v>0</v>
      </c>
      <c r="K50" s="189">
        <v>0</v>
      </c>
      <c r="L50" s="187">
        <v>0</v>
      </c>
      <c r="M50" s="187">
        <v>0</v>
      </c>
      <c r="N50" s="185">
        <f t="shared" si="4"/>
        <v>0</v>
      </c>
      <c r="O50" s="185" t="str">
        <f t="shared" si="2"/>
        <v>N.A.</v>
      </c>
      <c r="P50" s="109">
        <v>0</v>
      </c>
      <c r="Q50" s="109">
        <v>0</v>
      </c>
      <c r="R50" s="110">
        <f t="shared" si="5"/>
        <v>0</v>
      </c>
      <c r="S50" s="109">
        <v>0</v>
      </c>
      <c r="T50" s="109">
        <v>0</v>
      </c>
      <c r="U50" s="110">
        <f t="shared" si="6"/>
        <v>0</v>
      </c>
      <c r="V50" s="111"/>
    </row>
    <row r="51" spans="1:22" s="38" customFormat="1" ht="17.25" customHeight="1">
      <c r="A51" s="151">
        <v>35</v>
      </c>
      <c r="B51" s="186" t="s">
        <v>145</v>
      </c>
      <c r="C51" s="151" t="s">
        <v>170</v>
      </c>
      <c r="D51" s="187">
        <v>0</v>
      </c>
      <c r="E51" s="188">
        <v>0</v>
      </c>
      <c r="F51" s="187">
        <v>0</v>
      </c>
      <c r="G51" s="187">
        <v>0</v>
      </c>
      <c r="H51" s="185">
        <f t="shared" si="3"/>
        <v>0</v>
      </c>
      <c r="I51" s="185"/>
      <c r="J51" s="187">
        <v>0</v>
      </c>
      <c r="K51" s="189">
        <v>0</v>
      </c>
      <c r="L51" s="187">
        <v>0</v>
      </c>
      <c r="M51" s="187">
        <v>0</v>
      </c>
      <c r="N51" s="185">
        <f t="shared" si="4"/>
        <v>0</v>
      </c>
      <c r="O51" s="185" t="str">
        <f t="shared" si="2"/>
        <v>N.A.</v>
      </c>
      <c r="P51" s="109">
        <v>0</v>
      </c>
      <c r="Q51" s="109">
        <v>0</v>
      </c>
      <c r="R51" s="110">
        <f t="shared" si="5"/>
        <v>0</v>
      </c>
      <c r="S51" s="109">
        <v>0</v>
      </c>
      <c r="T51" s="109">
        <v>0</v>
      </c>
      <c r="U51" s="110">
        <f t="shared" si="6"/>
        <v>0</v>
      </c>
      <c r="V51" s="111"/>
    </row>
    <row r="52" spans="1:22" s="38" customFormat="1" ht="17.25" customHeight="1">
      <c r="A52" s="151">
        <v>36</v>
      </c>
      <c r="B52" s="186" t="s">
        <v>145</v>
      </c>
      <c r="C52" s="151" t="s">
        <v>171</v>
      </c>
      <c r="D52" s="187">
        <v>0</v>
      </c>
      <c r="E52" s="188">
        <v>0</v>
      </c>
      <c r="F52" s="187">
        <v>0</v>
      </c>
      <c r="G52" s="187">
        <v>0</v>
      </c>
      <c r="H52" s="185">
        <f t="shared" si="3"/>
        <v>0</v>
      </c>
      <c r="I52" s="185"/>
      <c r="J52" s="187">
        <v>0</v>
      </c>
      <c r="K52" s="189">
        <v>0</v>
      </c>
      <c r="L52" s="187">
        <v>0</v>
      </c>
      <c r="M52" s="187">
        <v>0</v>
      </c>
      <c r="N52" s="185">
        <f t="shared" si="4"/>
        <v>0</v>
      </c>
      <c r="O52" s="185" t="str">
        <f t="shared" si="2"/>
        <v>N.A.</v>
      </c>
      <c r="P52" s="109">
        <v>0</v>
      </c>
      <c r="Q52" s="109">
        <v>0</v>
      </c>
      <c r="R52" s="110">
        <f t="shared" si="5"/>
        <v>0</v>
      </c>
      <c r="S52" s="109">
        <v>0</v>
      </c>
      <c r="T52" s="109">
        <v>0</v>
      </c>
      <c r="U52" s="110">
        <f t="shared" si="6"/>
        <v>0</v>
      </c>
      <c r="V52" s="111"/>
    </row>
    <row r="53" spans="1:22" s="38" customFormat="1" ht="17.25" customHeight="1">
      <c r="A53" s="151">
        <v>37</v>
      </c>
      <c r="B53" s="186" t="s">
        <v>145</v>
      </c>
      <c r="C53" s="151" t="s">
        <v>172</v>
      </c>
      <c r="D53" s="187">
        <v>0</v>
      </c>
      <c r="E53" s="188">
        <v>0</v>
      </c>
      <c r="F53" s="187">
        <v>0</v>
      </c>
      <c r="G53" s="187">
        <v>0</v>
      </c>
      <c r="H53" s="185">
        <f t="shared" si="3"/>
        <v>0</v>
      </c>
      <c r="I53" s="185"/>
      <c r="J53" s="187">
        <v>0</v>
      </c>
      <c r="K53" s="189">
        <v>0</v>
      </c>
      <c r="L53" s="187">
        <v>0</v>
      </c>
      <c r="M53" s="187">
        <v>0</v>
      </c>
      <c r="N53" s="185">
        <f t="shared" si="4"/>
        <v>0</v>
      </c>
      <c r="O53" s="185" t="str">
        <f t="shared" si="2"/>
        <v>N.A.</v>
      </c>
      <c r="P53" s="109">
        <v>0</v>
      </c>
      <c r="Q53" s="109">
        <v>0</v>
      </c>
      <c r="R53" s="110">
        <f t="shared" si="5"/>
        <v>0</v>
      </c>
      <c r="S53" s="109">
        <v>0</v>
      </c>
      <c r="T53" s="109">
        <v>0</v>
      </c>
      <c r="U53" s="110">
        <f t="shared" si="6"/>
        <v>0</v>
      </c>
      <c r="V53" s="111"/>
    </row>
    <row r="54" spans="1:22" s="38" customFormat="1" ht="17.25" customHeight="1">
      <c r="A54" s="151">
        <v>38</v>
      </c>
      <c r="B54" s="186" t="s">
        <v>131</v>
      </c>
      <c r="C54" s="151" t="s">
        <v>173</v>
      </c>
      <c r="D54" s="187">
        <v>0</v>
      </c>
      <c r="E54" s="188">
        <v>0</v>
      </c>
      <c r="F54" s="187">
        <v>0</v>
      </c>
      <c r="G54" s="187">
        <v>0</v>
      </c>
      <c r="H54" s="185">
        <f t="shared" si="3"/>
        <v>0</v>
      </c>
      <c r="I54" s="185"/>
      <c r="J54" s="187">
        <v>0</v>
      </c>
      <c r="K54" s="189">
        <v>0</v>
      </c>
      <c r="L54" s="187">
        <v>0</v>
      </c>
      <c r="M54" s="187">
        <v>0</v>
      </c>
      <c r="N54" s="185">
        <f t="shared" si="4"/>
        <v>0</v>
      </c>
      <c r="O54" s="185" t="str">
        <f t="shared" si="2"/>
        <v>N.A.</v>
      </c>
      <c r="P54" s="109">
        <v>0</v>
      </c>
      <c r="Q54" s="109">
        <v>0</v>
      </c>
      <c r="R54" s="110">
        <f t="shared" si="5"/>
        <v>0</v>
      </c>
      <c r="S54" s="109">
        <v>0</v>
      </c>
      <c r="T54" s="109">
        <v>0</v>
      </c>
      <c r="U54" s="110">
        <f t="shared" si="6"/>
        <v>0</v>
      </c>
      <c r="V54" s="111"/>
    </row>
    <row r="55" spans="1:22" s="38" customFormat="1" ht="17.25" customHeight="1">
      <c r="A55" s="151">
        <v>39</v>
      </c>
      <c r="B55" s="186" t="s">
        <v>141</v>
      </c>
      <c r="C55" s="151" t="s">
        <v>174</v>
      </c>
      <c r="D55" s="187">
        <v>0</v>
      </c>
      <c r="E55" s="188">
        <v>0</v>
      </c>
      <c r="F55" s="187">
        <v>0</v>
      </c>
      <c r="G55" s="187">
        <v>0</v>
      </c>
      <c r="H55" s="185">
        <f t="shared" si="3"/>
        <v>0</v>
      </c>
      <c r="I55" s="185"/>
      <c r="J55" s="187">
        <v>0</v>
      </c>
      <c r="K55" s="189">
        <v>0</v>
      </c>
      <c r="L55" s="187">
        <v>0</v>
      </c>
      <c r="M55" s="187">
        <v>0</v>
      </c>
      <c r="N55" s="185">
        <f t="shared" si="4"/>
        <v>0</v>
      </c>
      <c r="O55" s="185" t="str">
        <f t="shared" si="2"/>
        <v>N.A.</v>
      </c>
      <c r="P55" s="109">
        <v>0</v>
      </c>
      <c r="Q55" s="109">
        <v>0</v>
      </c>
      <c r="R55" s="110">
        <f t="shared" si="5"/>
        <v>0</v>
      </c>
      <c r="S55" s="109">
        <v>0</v>
      </c>
      <c r="T55" s="109">
        <v>0</v>
      </c>
      <c r="U55" s="110">
        <f t="shared" si="6"/>
        <v>0</v>
      </c>
      <c r="V55" s="111"/>
    </row>
    <row r="56" spans="1:22" s="38" customFormat="1" ht="17.25" customHeight="1">
      <c r="A56" s="151">
        <v>40</v>
      </c>
      <c r="B56" s="186" t="s">
        <v>141</v>
      </c>
      <c r="C56" s="151" t="s">
        <v>175</v>
      </c>
      <c r="D56" s="187">
        <v>0</v>
      </c>
      <c r="E56" s="188">
        <v>0</v>
      </c>
      <c r="F56" s="187">
        <v>0</v>
      </c>
      <c r="G56" s="187">
        <v>0</v>
      </c>
      <c r="H56" s="185">
        <f t="shared" si="3"/>
        <v>0</v>
      </c>
      <c r="I56" s="185"/>
      <c r="J56" s="187">
        <v>0</v>
      </c>
      <c r="K56" s="189">
        <v>0</v>
      </c>
      <c r="L56" s="187">
        <v>0</v>
      </c>
      <c r="M56" s="187">
        <v>0</v>
      </c>
      <c r="N56" s="185">
        <f t="shared" si="4"/>
        <v>0</v>
      </c>
      <c r="O56" s="185" t="str">
        <f t="shared" si="2"/>
        <v>N.A.</v>
      </c>
      <c r="P56" s="109">
        <v>0</v>
      </c>
      <c r="Q56" s="109">
        <v>0</v>
      </c>
      <c r="R56" s="110">
        <f t="shared" si="5"/>
        <v>0</v>
      </c>
      <c r="S56" s="109">
        <v>0</v>
      </c>
      <c r="T56" s="109">
        <v>0</v>
      </c>
      <c r="U56" s="110">
        <f t="shared" si="6"/>
        <v>0</v>
      </c>
      <c r="V56" s="111"/>
    </row>
    <row r="57" spans="1:22" s="38" customFormat="1" ht="17.25" customHeight="1">
      <c r="A57" s="151">
        <v>41</v>
      </c>
      <c r="B57" s="186" t="s">
        <v>141</v>
      </c>
      <c r="C57" s="151" t="s">
        <v>176</v>
      </c>
      <c r="D57" s="187">
        <v>0</v>
      </c>
      <c r="E57" s="188">
        <v>0</v>
      </c>
      <c r="F57" s="187">
        <v>0</v>
      </c>
      <c r="G57" s="187">
        <v>0</v>
      </c>
      <c r="H57" s="185">
        <f t="shared" si="3"/>
        <v>0</v>
      </c>
      <c r="I57" s="185"/>
      <c r="J57" s="187">
        <v>0</v>
      </c>
      <c r="K57" s="189">
        <v>0</v>
      </c>
      <c r="L57" s="187">
        <v>0</v>
      </c>
      <c r="M57" s="187">
        <v>0</v>
      </c>
      <c r="N57" s="185">
        <f t="shared" si="4"/>
        <v>0</v>
      </c>
      <c r="O57" s="185" t="str">
        <f t="shared" si="2"/>
        <v>N.A.</v>
      </c>
      <c r="P57" s="109">
        <v>0</v>
      </c>
      <c r="Q57" s="109">
        <v>0</v>
      </c>
      <c r="R57" s="110">
        <f t="shared" si="5"/>
        <v>0</v>
      </c>
      <c r="S57" s="109">
        <v>0</v>
      </c>
      <c r="T57" s="109">
        <v>0</v>
      </c>
      <c r="U57" s="110">
        <f t="shared" si="6"/>
        <v>0</v>
      </c>
      <c r="V57" s="111"/>
    </row>
    <row r="58" spans="1:22" s="38" customFormat="1" ht="17.25" customHeight="1">
      <c r="A58" s="151">
        <v>42</v>
      </c>
      <c r="B58" s="186" t="s">
        <v>141</v>
      </c>
      <c r="C58" s="151" t="s">
        <v>177</v>
      </c>
      <c r="D58" s="187">
        <v>0</v>
      </c>
      <c r="E58" s="188">
        <v>0</v>
      </c>
      <c r="F58" s="187">
        <v>0</v>
      </c>
      <c r="G58" s="187">
        <v>0</v>
      </c>
      <c r="H58" s="185">
        <f t="shared" si="3"/>
        <v>0</v>
      </c>
      <c r="I58" s="185"/>
      <c r="J58" s="187">
        <v>0</v>
      </c>
      <c r="K58" s="189">
        <v>0</v>
      </c>
      <c r="L58" s="187">
        <v>0</v>
      </c>
      <c r="M58" s="187">
        <v>0</v>
      </c>
      <c r="N58" s="185">
        <f t="shared" si="4"/>
        <v>0</v>
      </c>
      <c r="O58" s="185" t="str">
        <f t="shared" si="2"/>
        <v>N.A.</v>
      </c>
      <c r="P58" s="109">
        <v>0</v>
      </c>
      <c r="Q58" s="109">
        <v>0</v>
      </c>
      <c r="R58" s="110">
        <f t="shared" si="5"/>
        <v>0</v>
      </c>
      <c r="S58" s="109">
        <v>0</v>
      </c>
      <c r="T58" s="109">
        <v>0</v>
      </c>
      <c r="U58" s="110">
        <f t="shared" si="6"/>
        <v>0</v>
      </c>
      <c r="V58" s="111"/>
    </row>
    <row r="59" spans="1:22" s="38" customFormat="1" ht="17.25" customHeight="1">
      <c r="A59" s="151">
        <v>43</v>
      </c>
      <c r="B59" s="186" t="s">
        <v>141</v>
      </c>
      <c r="C59" s="151" t="s">
        <v>178</v>
      </c>
      <c r="D59" s="187">
        <v>0</v>
      </c>
      <c r="E59" s="188">
        <v>0</v>
      </c>
      <c r="F59" s="187">
        <v>0</v>
      </c>
      <c r="G59" s="187">
        <v>0</v>
      </c>
      <c r="H59" s="185">
        <f t="shared" si="3"/>
        <v>0</v>
      </c>
      <c r="I59" s="185"/>
      <c r="J59" s="187">
        <v>0</v>
      </c>
      <c r="K59" s="189">
        <v>0</v>
      </c>
      <c r="L59" s="187">
        <v>0</v>
      </c>
      <c r="M59" s="187">
        <v>0</v>
      </c>
      <c r="N59" s="185">
        <f t="shared" si="4"/>
        <v>0</v>
      </c>
      <c r="O59" s="185" t="str">
        <f t="shared" si="2"/>
        <v>N.A.</v>
      </c>
      <c r="P59" s="109">
        <v>0</v>
      </c>
      <c r="Q59" s="109">
        <v>0</v>
      </c>
      <c r="R59" s="110">
        <f t="shared" si="5"/>
        <v>0</v>
      </c>
      <c r="S59" s="109">
        <v>0</v>
      </c>
      <c r="T59" s="109">
        <v>0</v>
      </c>
      <c r="U59" s="110">
        <f t="shared" si="6"/>
        <v>0</v>
      </c>
      <c r="V59" s="111"/>
    </row>
    <row r="60" spans="1:22" s="38" customFormat="1" ht="17.25" customHeight="1">
      <c r="A60" s="151">
        <v>44</v>
      </c>
      <c r="B60" s="186" t="s">
        <v>145</v>
      </c>
      <c r="C60" s="151" t="s">
        <v>179</v>
      </c>
      <c r="D60" s="187">
        <v>0</v>
      </c>
      <c r="E60" s="188">
        <v>0</v>
      </c>
      <c r="F60" s="187">
        <v>0</v>
      </c>
      <c r="G60" s="187">
        <v>0</v>
      </c>
      <c r="H60" s="185">
        <f t="shared" si="3"/>
        <v>0</v>
      </c>
      <c r="I60" s="185"/>
      <c r="J60" s="187">
        <v>0</v>
      </c>
      <c r="K60" s="189">
        <v>0</v>
      </c>
      <c r="L60" s="187">
        <v>0</v>
      </c>
      <c r="M60" s="187">
        <v>0</v>
      </c>
      <c r="N60" s="185">
        <f t="shared" si="4"/>
        <v>0</v>
      </c>
      <c r="O60" s="185" t="str">
        <f t="shared" si="2"/>
        <v>N.A.</v>
      </c>
      <c r="P60" s="109">
        <v>0</v>
      </c>
      <c r="Q60" s="109">
        <v>0</v>
      </c>
      <c r="R60" s="110">
        <f t="shared" si="5"/>
        <v>0</v>
      </c>
      <c r="S60" s="109">
        <v>0</v>
      </c>
      <c r="T60" s="109">
        <v>0</v>
      </c>
      <c r="U60" s="110">
        <f t="shared" si="6"/>
        <v>0</v>
      </c>
      <c r="V60" s="111"/>
    </row>
    <row r="61" spans="1:22" s="38" customFormat="1" ht="17.25" customHeight="1">
      <c r="A61" s="151">
        <v>45</v>
      </c>
      <c r="B61" s="186" t="s">
        <v>145</v>
      </c>
      <c r="C61" s="151" t="s">
        <v>180</v>
      </c>
      <c r="D61" s="187">
        <v>0</v>
      </c>
      <c r="E61" s="188">
        <v>0</v>
      </c>
      <c r="F61" s="187">
        <v>0</v>
      </c>
      <c r="G61" s="187">
        <v>0</v>
      </c>
      <c r="H61" s="185">
        <f t="shared" si="3"/>
        <v>0</v>
      </c>
      <c r="I61" s="185"/>
      <c r="J61" s="187">
        <v>0</v>
      </c>
      <c r="K61" s="189">
        <v>0</v>
      </c>
      <c r="L61" s="187">
        <v>0</v>
      </c>
      <c r="M61" s="187">
        <v>0</v>
      </c>
      <c r="N61" s="185">
        <f t="shared" si="4"/>
        <v>0</v>
      </c>
      <c r="O61" s="185" t="str">
        <f t="shared" si="2"/>
        <v>N.A.</v>
      </c>
      <c r="P61" s="109">
        <v>0</v>
      </c>
      <c r="Q61" s="109">
        <v>0</v>
      </c>
      <c r="R61" s="110">
        <f t="shared" si="5"/>
        <v>0</v>
      </c>
      <c r="S61" s="109">
        <v>0</v>
      </c>
      <c r="T61" s="109">
        <v>0</v>
      </c>
      <c r="U61" s="110">
        <f t="shared" si="6"/>
        <v>0</v>
      </c>
      <c r="V61" s="111"/>
    </row>
    <row r="62" spans="1:22" s="38" customFormat="1" ht="17.25" customHeight="1">
      <c r="A62" s="151">
        <v>46</v>
      </c>
      <c r="B62" s="186" t="s">
        <v>145</v>
      </c>
      <c r="C62" s="151" t="s">
        <v>181</v>
      </c>
      <c r="D62" s="187">
        <v>0</v>
      </c>
      <c r="E62" s="188">
        <v>0</v>
      </c>
      <c r="F62" s="187">
        <v>0</v>
      </c>
      <c r="G62" s="187">
        <v>0</v>
      </c>
      <c r="H62" s="185">
        <f t="shared" si="3"/>
        <v>0</v>
      </c>
      <c r="I62" s="185"/>
      <c r="J62" s="187">
        <v>0</v>
      </c>
      <c r="K62" s="189">
        <v>0</v>
      </c>
      <c r="L62" s="187">
        <v>0</v>
      </c>
      <c r="M62" s="187">
        <v>0</v>
      </c>
      <c r="N62" s="185">
        <f t="shared" si="4"/>
        <v>0</v>
      </c>
      <c r="O62" s="185" t="str">
        <f t="shared" si="2"/>
        <v>N.A.</v>
      </c>
      <c r="P62" s="109">
        <v>0</v>
      </c>
      <c r="Q62" s="109">
        <v>0</v>
      </c>
      <c r="R62" s="110">
        <f t="shared" si="5"/>
        <v>0</v>
      </c>
      <c r="S62" s="109">
        <v>0</v>
      </c>
      <c r="T62" s="109">
        <v>0</v>
      </c>
      <c r="U62" s="110">
        <f t="shared" si="6"/>
        <v>0</v>
      </c>
      <c r="V62" s="111"/>
    </row>
    <row r="63" spans="1:22" s="38" customFormat="1" ht="17.25" customHeight="1">
      <c r="A63" s="151">
        <v>47</v>
      </c>
      <c r="B63" s="186" t="s">
        <v>145</v>
      </c>
      <c r="C63" s="151" t="s">
        <v>182</v>
      </c>
      <c r="D63" s="187">
        <v>0</v>
      </c>
      <c r="E63" s="188">
        <v>0</v>
      </c>
      <c r="F63" s="187">
        <v>0</v>
      </c>
      <c r="G63" s="187">
        <v>0</v>
      </c>
      <c r="H63" s="185">
        <f t="shared" si="3"/>
        <v>0</v>
      </c>
      <c r="I63" s="185"/>
      <c r="J63" s="187">
        <v>0</v>
      </c>
      <c r="K63" s="189">
        <v>0</v>
      </c>
      <c r="L63" s="187">
        <v>0</v>
      </c>
      <c r="M63" s="187">
        <v>0</v>
      </c>
      <c r="N63" s="185">
        <f t="shared" si="4"/>
        <v>0</v>
      </c>
      <c r="O63" s="185" t="str">
        <f t="shared" si="2"/>
        <v>N.A.</v>
      </c>
      <c r="P63" s="109">
        <v>0</v>
      </c>
      <c r="Q63" s="109">
        <v>0</v>
      </c>
      <c r="R63" s="110">
        <f t="shared" si="5"/>
        <v>0</v>
      </c>
      <c r="S63" s="109">
        <v>0</v>
      </c>
      <c r="T63" s="109">
        <v>0</v>
      </c>
      <c r="U63" s="110">
        <f t="shared" si="6"/>
        <v>0</v>
      </c>
      <c r="V63" s="111"/>
    </row>
    <row r="64" spans="1:22" s="38" customFormat="1" ht="17.25" customHeight="1">
      <c r="A64" s="151">
        <v>48</v>
      </c>
      <c r="B64" s="186" t="s">
        <v>133</v>
      </c>
      <c r="C64" s="151" t="s">
        <v>183</v>
      </c>
      <c r="D64" s="187">
        <v>0</v>
      </c>
      <c r="E64" s="188">
        <v>0</v>
      </c>
      <c r="F64" s="187">
        <v>0</v>
      </c>
      <c r="G64" s="187">
        <v>0</v>
      </c>
      <c r="H64" s="185">
        <f t="shared" si="3"/>
        <v>0</v>
      </c>
      <c r="I64" s="185"/>
      <c r="J64" s="187">
        <v>0</v>
      </c>
      <c r="K64" s="189">
        <v>0</v>
      </c>
      <c r="L64" s="187">
        <v>0</v>
      </c>
      <c r="M64" s="187">
        <v>0</v>
      </c>
      <c r="N64" s="185">
        <f t="shared" si="4"/>
        <v>0</v>
      </c>
      <c r="O64" s="185" t="str">
        <f t="shared" si="2"/>
        <v>N.A.</v>
      </c>
      <c r="P64" s="109">
        <v>0</v>
      </c>
      <c r="Q64" s="109">
        <v>0</v>
      </c>
      <c r="R64" s="110">
        <f t="shared" si="5"/>
        <v>0</v>
      </c>
      <c r="S64" s="109">
        <v>0</v>
      </c>
      <c r="T64" s="109">
        <v>0</v>
      </c>
      <c r="U64" s="110">
        <f t="shared" si="6"/>
        <v>0</v>
      </c>
      <c r="V64" s="111"/>
    </row>
    <row r="65" spans="1:22" s="38" customFormat="1" ht="17.25" customHeight="1">
      <c r="A65" s="151">
        <v>49</v>
      </c>
      <c r="B65" s="186" t="s">
        <v>141</v>
      </c>
      <c r="C65" s="151" t="s">
        <v>184</v>
      </c>
      <c r="D65" s="187">
        <v>0</v>
      </c>
      <c r="E65" s="188">
        <v>0</v>
      </c>
      <c r="F65" s="187">
        <v>0</v>
      </c>
      <c r="G65" s="187">
        <v>0</v>
      </c>
      <c r="H65" s="185">
        <f t="shared" si="3"/>
        <v>0</v>
      </c>
      <c r="I65" s="185"/>
      <c r="J65" s="187">
        <v>0</v>
      </c>
      <c r="K65" s="189">
        <v>0</v>
      </c>
      <c r="L65" s="187">
        <v>0</v>
      </c>
      <c r="M65" s="187">
        <v>0</v>
      </c>
      <c r="N65" s="185">
        <f t="shared" si="4"/>
        <v>0</v>
      </c>
      <c r="O65" s="185" t="str">
        <f t="shared" si="2"/>
        <v>N.A.</v>
      </c>
      <c r="P65" s="109">
        <v>0</v>
      </c>
      <c r="Q65" s="109">
        <v>0</v>
      </c>
      <c r="R65" s="110">
        <f t="shared" si="5"/>
        <v>0</v>
      </c>
      <c r="S65" s="109">
        <v>0</v>
      </c>
      <c r="T65" s="109">
        <v>0</v>
      </c>
      <c r="U65" s="110">
        <f t="shared" si="6"/>
        <v>0</v>
      </c>
      <c r="V65" s="111"/>
    </row>
    <row r="66" spans="1:22" s="38" customFormat="1" ht="17.25" customHeight="1">
      <c r="A66" s="151">
        <v>50</v>
      </c>
      <c r="B66" s="186" t="s">
        <v>141</v>
      </c>
      <c r="C66" s="151" t="s">
        <v>185</v>
      </c>
      <c r="D66" s="187">
        <v>0</v>
      </c>
      <c r="E66" s="188">
        <v>0</v>
      </c>
      <c r="F66" s="187">
        <v>0</v>
      </c>
      <c r="G66" s="187">
        <v>0</v>
      </c>
      <c r="H66" s="185">
        <f t="shared" si="3"/>
        <v>0</v>
      </c>
      <c r="I66" s="185"/>
      <c r="J66" s="187">
        <v>0</v>
      </c>
      <c r="K66" s="189">
        <v>0</v>
      </c>
      <c r="L66" s="187">
        <v>0</v>
      </c>
      <c r="M66" s="187">
        <v>0</v>
      </c>
      <c r="N66" s="185">
        <f t="shared" si="4"/>
        <v>0</v>
      </c>
      <c r="O66" s="185" t="str">
        <f t="shared" si="2"/>
        <v>N.A.</v>
      </c>
      <c r="P66" s="109">
        <v>0</v>
      </c>
      <c r="Q66" s="109">
        <v>0</v>
      </c>
      <c r="R66" s="110">
        <f t="shared" si="5"/>
        <v>0</v>
      </c>
      <c r="S66" s="109">
        <v>0</v>
      </c>
      <c r="T66" s="109">
        <v>0</v>
      </c>
      <c r="U66" s="110">
        <f t="shared" si="6"/>
        <v>0</v>
      </c>
      <c r="V66" s="111"/>
    </row>
    <row r="67" spans="1:22" s="38" customFormat="1" ht="17.25" customHeight="1">
      <c r="A67" s="151">
        <v>51</v>
      </c>
      <c r="B67" s="186" t="s">
        <v>141</v>
      </c>
      <c r="C67" s="151" t="s">
        <v>186</v>
      </c>
      <c r="D67" s="187">
        <v>0</v>
      </c>
      <c r="E67" s="188">
        <v>0</v>
      </c>
      <c r="F67" s="187">
        <v>0</v>
      </c>
      <c r="G67" s="187">
        <v>0</v>
      </c>
      <c r="H67" s="185">
        <f t="shared" si="3"/>
        <v>0</v>
      </c>
      <c r="I67" s="185"/>
      <c r="J67" s="187">
        <v>0</v>
      </c>
      <c r="K67" s="189">
        <v>0</v>
      </c>
      <c r="L67" s="187">
        <v>0</v>
      </c>
      <c r="M67" s="187">
        <v>0</v>
      </c>
      <c r="N67" s="185">
        <f t="shared" si="4"/>
        <v>0</v>
      </c>
      <c r="O67" s="185" t="str">
        <f t="shared" si="2"/>
        <v>N.A.</v>
      </c>
      <c r="P67" s="109">
        <v>0</v>
      </c>
      <c r="Q67" s="109">
        <v>0</v>
      </c>
      <c r="R67" s="110">
        <f t="shared" si="5"/>
        <v>0</v>
      </c>
      <c r="S67" s="109">
        <v>0</v>
      </c>
      <c r="T67" s="109">
        <v>0</v>
      </c>
      <c r="U67" s="110">
        <f t="shared" si="6"/>
        <v>0</v>
      </c>
      <c r="V67" s="111"/>
    </row>
    <row r="68" spans="1:22" s="38" customFormat="1" ht="17.25" customHeight="1">
      <c r="A68" s="151">
        <v>52</v>
      </c>
      <c r="B68" s="186" t="s">
        <v>141</v>
      </c>
      <c r="C68" s="151" t="s">
        <v>187</v>
      </c>
      <c r="D68" s="187">
        <v>0</v>
      </c>
      <c r="E68" s="188">
        <v>0</v>
      </c>
      <c r="F68" s="187">
        <v>0</v>
      </c>
      <c r="G68" s="187">
        <v>0</v>
      </c>
      <c r="H68" s="185">
        <f t="shared" si="3"/>
        <v>0</v>
      </c>
      <c r="I68" s="185"/>
      <c r="J68" s="187">
        <v>0</v>
      </c>
      <c r="K68" s="189">
        <v>0</v>
      </c>
      <c r="L68" s="187">
        <v>0</v>
      </c>
      <c r="M68" s="187">
        <v>0</v>
      </c>
      <c r="N68" s="185">
        <f t="shared" si="4"/>
        <v>0</v>
      </c>
      <c r="O68" s="185" t="str">
        <f t="shared" si="2"/>
        <v>N.A.</v>
      </c>
      <c r="P68" s="109">
        <v>0</v>
      </c>
      <c r="Q68" s="109">
        <v>0</v>
      </c>
      <c r="R68" s="110">
        <f t="shared" si="5"/>
        <v>0</v>
      </c>
      <c r="S68" s="109">
        <v>0</v>
      </c>
      <c r="T68" s="109">
        <v>0</v>
      </c>
      <c r="U68" s="110">
        <f t="shared" si="6"/>
        <v>0</v>
      </c>
      <c r="V68" s="111"/>
    </row>
    <row r="69" spans="1:22" s="38" customFormat="1" ht="17.25" customHeight="1">
      <c r="A69" s="151">
        <v>53</v>
      </c>
      <c r="B69" s="186" t="s">
        <v>141</v>
      </c>
      <c r="C69" s="151" t="s">
        <v>188</v>
      </c>
      <c r="D69" s="187">
        <v>0</v>
      </c>
      <c r="E69" s="188">
        <v>0</v>
      </c>
      <c r="F69" s="187">
        <v>0</v>
      </c>
      <c r="G69" s="187">
        <v>0</v>
      </c>
      <c r="H69" s="185">
        <f t="shared" si="3"/>
        <v>0</v>
      </c>
      <c r="I69" s="185"/>
      <c r="J69" s="187">
        <v>0</v>
      </c>
      <c r="K69" s="189">
        <v>0</v>
      </c>
      <c r="L69" s="187">
        <v>0</v>
      </c>
      <c r="M69" s="187">
        <v>0</v>
      </c>
      <c r="N69" s="185">
        <f t="shared" si="4"/>
        <v>0</v>
      </c>
      <c r="O69" s="185" t="str">
        <f t="shared" si="2"/>
        <v>N.A.</v>
      </c>
      <c r="P69" s="109">
        <v>0</v>
      </c>
      <c r="Q69" s="109">
        <v>0</v>
      </c>
      <c r="R69" s="110">
        <f t="shared" si="5"/>
        <v>0</v>
      </c>
      <c r="S69" s="109">
        <v>0</v>
      </c>
      <c r="T69" s="109">
        <v>0</v>
      </c>
      <c r="U69" s="110">
        <f t="shared" si="6"/>
        <v>0</v>
      </c>
      <c r="V69" s="111"/>
    </row>
    <row r="70" spans="1:22" s="38" customFormat="1" ht="17.25" customHeight="1">
      <c r="A70" s="151">
        <v>54</v>
      </c>
      <c r="B70" s="186" t="s">
        <v>141</v>
      </c>
      <c r="C70" s="151" t="s">
        <v>189</v>
      </c>
      <c r="D70" s="187">
        <v>0</v>
      </c>
      <c r="E70" s="188">
        <v>0</v>
      </c>
      <c r="F70" s="187">
        <v>0</v>
      </c>
      <c r="G70" s="187">
        <v>0</v>
      </c>
      <c r="H70" s="185">
        <f t="shared" si="3"/>
        <v>0</v>
      </c>
      <c r="I70" s="185"/>
      <c r="J70" s="187">
        <v>0</v>
      </c>
      <c r="K70" s="189">
        <v>0</v>
      </c>
      <c r="L70" s="187">
        <v>0</v>
      </c>
      <c r="M70" s="187">
        <v>0</v>
      </c>
      <c r="N70" s="185">
        <f t="shared" si="4"/>
        <v>0</v>
      </c>
      <c r="O70" s="185" t="str">
        <f t="shared" si="2"/>
        <v>N.A.</v>
      </c>
      <c r="P70" s="109">
        <v>0</v>
      </c>
      <c r="Q70" s="109">
        <v>0</v>
      </c>
      <c r="R70" s="110">
        <f t="shared" si="5"/>
        <v>0</v>
      </c>
      <c r="S70" s="109">
        <v>0</v>
      </c>
      <c r="T70" s="109">
        <v>0</v>
      </c>
      <c r="U70" s="110">
        <f t="shared" si="6"/>
        <v>0</v>
      </c>
      <c r="V70" s="111"/>
    </row>
    <row r="71" spans="1:22" s="38" customFormat="1" ht="18" customHeight="1">
      <c r="A71" s="151">
        <v>55</v>
      </c>
      <c r="B71" s="186" t="s">
        <v>141</v>
      </c>
      <c r="C71" s="151" t="s">
        <v>190</v>
      </c>
      <c r="D71" s="187">
        <v>0</v>
      </c>
      <c r="E71" s="188">
        <v>0</v>
      </c>
      <c r="F71" s="187">
        <v>0</v>
      </c>
      <c r="G71" s="187">
        <v>0</v>
      </c>
      <c r="H71" s="185">
        <f t="shared" si="3"/>
        <v>0</v>
      </c>
      <c r="I71" s="185"/>
      <c r="J71" s="187">
        <v>0</v>
      </c>
      <c r="K71" s="189">
        <v>0</v>
      </c>
      <c r="L71" s="187">
        <v>0</v>
      </c>
      <c r="M71" s="187">
        <v>0</v>
      </c>
      <c r="N71" s="185">
        <f t="shared" si="4"/>
        <v>0</v>
      </c>
      <c r="O71" s="185" t="str">
        <f t="shared" si="2"/>
        <v>N.A.</v>
      </c>
      <c r="P71" s="109">
        <v>0</v>
      </c>
      <c r="Q71" s="109">
        <v>0</v>
      </c>
      <c r="R71" s="110">
        <f t="shared" si="5"/>
        <v>0</v>
      </c>
      <c r="S71" s="109">
        <v>0</v>
      </c>
      <c r="T71" s="109">
        <v>0</v>
      </c>
      <c r="U71" s="110">
        <f t="shared" si="6"/>
        <v>0</v>
      </c>
      <c r="V71" s="111"/>
    </row>
    <row r="72" spans="1:22" s="38" customFormat="1" ht="18" customHeight="1">
      <c r="A72" s="151">
        <v>57</v>
      </c>
      <c r="B72" s="186" t="s">
        <v>141</v>
      </c>
      <c r="C72" s="151" t="s">
        <v>191</v>
      </c>
      <c r="D72" s="187">
        <v>0</v>
      </c>
      <c r="E72" s="188">
        <v>0</v>
      </c>
      <c r="F72" s="187">
        <v>0</v>
      </c>
      <c r="G72" s="187">
        <v>0</v>
      </c>
      <c r="H72" s="185">
        <f t="shared" si="3"/>
        <v>0</v>
      </c>
      <c r="I72" s="185"/>
      <c r="J72" s="187">
        <v>0</v>
      </c>
      <c r="K72" s="189">
        <v>0</v>
      </c>
      <c r="L72" s="187">
        <v>0</v>
      </c>
      <c r="M72" s="187">
        <v>0</v>
      </c>
      <c r="N72" s="185">
        <f t="shared" si="4"/>
        <v>0</v>
      </c>
      <c r="O72" s="185" t="str">
        <f t="shared" si="2"/>
        <v>N.A.</v>
      </c>
      <c r="P72" s="109">
        <v>0</v>
      </c>
      <c r="Q72" s="109">
        <v>0</v>
      </c>
      <c r="R72" s="110">
        <f t="shared" si="5"/>
        <v>0</v>
      </c>
      <c r="S72" s="109">
        <v>0</v>
      </c>
      <c r="T72" s="109">
        <v>0</v>
      </c>
      <c r="U72" s="110">
        <f t="shared" si="6"/>
        <v>0</v>
      </c>
      <c r="V72" s="111"/>
    </row>
    <row r="73" spans="1:22" s="38" customFormat="1" ht="18" customHeight="1">
      <c r="A73" s="151">
        <v>58</v>
      </c>
      <c r="B73" s="186" t="s">
        <v>145</v>
      </c>
      <c r="C73" s="151" t="s">
        <v>192</v>
      </c>
      <c r="D73" s="187">
        <v>0</v>
      </c>
      <c r="E73" s="188">
        <v>0</v>
      </c>
      <c r="F73" s="187">
        <v>0</v>
      </c>
      <c r="G73" s="187">
        <v>0</v>
      </c>
      <c r="H73" s="185">
        <f t="shared" si="3"/>
        <v>0</v>
      </c>
      <c r="I73" s="185"/>
      <c r="J73" s="187">
        <v>0</v>
      </c>
      <c r="K73" s="189">
        <v>0</v>
      </c>
      <c r="L73" s="187">
        <v>0</v>
      </c>
      <c r="M73" s="187">
        <v>0</v>
      </c>
      <c r="N73" s="185">
        <f t="shared" si="4"/>
        <v>0</v>
      </c>
      <c r="O73" s="185" t="str">
        <f t="shared" si="2"/>
        <v>N.A.</v>
      </c>
      <c r="P73" s="109">
        <v>0</v>
      </c>
      <c r="Q73" s="109">
        <v>0</v>
      </c>
      <c r="R73" s="110">
        <f t="shared" si="5"/>
        <v>0</v>
      </c>
      <c r="S73" s="109">
        <v>0</v>
      </c>
      <c r="T73" s="109">
        <v>0</v>
      </c>
      <c r="U73" s="110">
        <f t="shared" si="6"/>
        <v>0</v>
      </c>
      <c r="V73" s="111"/>
    </row>
    <row r="74" spans="1:22" s="38" customFormat="1" ht="18" customHeight="1">
      <c r="A74" s="151">
        <v>59</v>
      </c>
      <c r="B74" s="186" t="s">
        <v>145</v>
      </c>
      <c r="C74" s="151" t="s">
        <v>193</v>
      </c>
      <c r="D74" s="187">
        <v>0</v>
      </c>
      <c r="E74" s="188">
        <v>0</v>
      </c>
      <c r="F74" s="187">
        <v>0</v>
      </c>
      <c r="G74" s="187">
        <v>0</v>
      </c>
      <c r="H74" s="185">
        <f t="shared" si="3"/>
        <v>0</v>
      </c>
      <c r="I74" s="185"/>
      <c r="J74" s="187">
        <v>0</v>
      </c>
      <c r="K74" s="189">
        <v>0</v>
      </c>
      <c r="L74" s="187">
        <v>0</v>
      </c>
      <c r="M74" s="187">
        <v>0</v>
      </c>
      <c r="N74" s="185">
        <f t="shared" si="4"/>
        <v>0</v>
      </c>
      <c r="O74" s="185" t="str">
        <f t="shared" si="2"/>
        <v>N.A.</v>
      </c>
      <c r="P74" s="109">
        <v>0</v>
      </c>
      <c r="Q74" s="109">
        <v>0</v>
      </c>
      <c r="R74" s="110">
        <f t="shared" si="5"/>
        <v>0</v>
      </c>
      <c r="S74" s="109">
        <v>0</v>
      </c>
      <c r="T74" s="109">
        <v>0</v>
      </c>
      <c r="U74" s="110">
        <f t="shared" si="6"/>
        <v>0</v>
      </c>
      <c r="V74" s="111"/>
    </row>
    <row r="75" spans="1:22" s="38" customFormat="1" ht="18" customHeight="1">
      <c r="A75" s="151">
        <v>60</v>
      </c>
      <c r="B75" s="186" t="s">
        <v>194</v>
      </c>
      <c r="C75" s="151" t="s">
        <v>195</v>
      </c>
      <c r="D75" s="187">
        <v>0</v>
      </c>
      <c r="E75" s="188">
        <v>0</v>
      </c>
      <c r="F75" s="187">
        <v>0</v>
      </c>
      <c r="G75" s="187">
        <v>0</v>
      </c>
      <c r="H75" s="185">
        <f t="shared" si="3"/>
        <v>0</v>
      </c>
      <c r="I75" s="185"/>
      <c r="J75" s="187">
        <v>0</v>
      </c>
      <c r="K75" s="189">
        <v>0</v>
      </c>
      <c r="L75" s="187">
        <v>0</v>
      </c>
      <c r="M75" s="187">
        <v>0</v>
      </c>
      <c r="N75" s="185">
        <f t="shared" si="4"/>
        <v>0</v>
      </c>
      <c r="O75" s="185" t="str">
        <f t="shared" si="2"/>
        <v>N.A.</v>
      </c>
      <c r="P75" s="109">
        <v>0</v>
      </c>
      <c r="Q75" s="109">
        <v>0</v>
      </c>
      <c r="R75" s="110">
        <f t="shared" si="5"/>
        <v>0</v>
      </c>
      <c r="S75" s="109">
        <v>0</v>
      </c>
      <c r="T75" s="109">
        <v>0</v>
      </c>
      <c r="U75" s="110">
        <f t="shared" si="6"/>
        <v>0</v>
      </c>
      <c r="V75" s="111"/>
    </row>
    <row r="76" spans="1:22" s="38" customFormat="1" ht="18" customHeight="1">
      <c r="A76" s="151">
        <v>61</v>
      </c>
      <c r="B76" s="186" t="s">
        <v>131</v>
      </c>
      <c r="C76" s="151" t="s">
        <v>196</v>
      </c>
      <c r="D76" s="187">
        <v>0</v>
      </c>
      <c r="E76" s="188">
        <v>0</v>
      </c>
      <c r="F76" s="187">
        <v>0</v>
      </c>
      <c r="G76" s="187">
        <v>0</v>
      </c>
      <c r="H76" s="185">
        <f t="shared" si="3"/>
        <v>0</v>
      </c>
      <c r="I76" s="185"/>
      <c r="J76" s="187">
        <v>0</v>
      </c>
      <c r="K76" s="189">
        <v>0</v>
      </c>
      <c r="L76" s="187">
        <v>0</v>
      </c>
      <c r="M76" s="187">
        <v>0</v>
      </c>
      <c r="N76" s="185">
        <f t="shared" si="4"/>
        <v>0</v>
      </c>
      <c r="O76" s="185" t="str">
        <f t="shared" si="2"/>
        <v>N.A.</v>
      </c>
      <c r="P76" s="109">
        <v>0</v>
      </c>
      <c r="Q76" s="109">
        <v>0</v>
      </c>
      <c r="R76" s="110">
        <f t="shared" si="5"/>
        <v>0</v>
      </c>
      <c r="S76" s="109">
        <v>0</v>
      </c>
      <c r="T76" s="109">
        <v>0</v>
      </c>
      <c r="U76" s="110">
        <f t="shared" si="6"/>
        <v>0</v>
      </c>
      <c r="V76" s="111"/>
    </row>
    <row r="77" spans="1:22" s="38" customFormat="1" ht="18" customHeight="1">
      <c r="A77" s="151">
        <v>62</v>
      </c>
      <c r="B77" s="186" t="s">
        <v>197</v>
      </c>
      <c r="C77" s="151" t="s">
        <v>198</v>
      </c>
      <c r="D77" s="187">
        <v>1645.4964705</v>
      </c>
      <c r="E77" s="188">
        <v>353.7894245</v>
      </c>
      <c r="F77" s="187">
        <v>0</v>
      </c>
      <c r="G77" s="187">
        <v>0.75122299999999997</v>
      </c>
      <c r="H77" s="185">
        <f t="shared" si="3"/>
        <v>1290.955823</v>
      </c>
      <c r="I77" s="185"/>
      <c r="J77" s="187">
        <v>2614.4670114999994</v>
      </c>
      <c r="K77" s="189">
        <v>1297.3666896708291</v>
      </c>
      <c r="L77" s="187">
        <v>0</v>
      </c>
      <c r="M77" s="187">
        <v>1.26048808</v>
      </c>
      <c r="N77" s="185">
        <f t="shared" si="4"/>
        <v>1315.8398337491703</v>
      </c>
      <c r="O77" s="185">
        <f t="shared" si="2"/>
        <v>1.9275648558866549</v>
      </c>
      <c r="P77" s="109">
        <v>17.704532</v>
      </c>
      <c r="Q77" s="109">
        <v>336.08489249999997</v>
      </c>
      <c r="R77" s="110">
        <f t="shared" si="5"/>
        <v>353.7894245</v>
      </c>
      <c r="S77" s="109">
        <v>3.5409060699999997</v>
      </c>
      <c r="T77" s="109">
        <v>1293.8257836008293</v>
      </c>
      <c r="U77" s="110">
        <f t="shared" si="6"/>
        <v>1297.3666896708291</v>
      </c>
      <c r="V77" s="111"/>
    </row>
    <row r="78" spans="1:22" s="38" customFormat="1" ht="18" customHeight="1">
      <c r="A78" s="151">
        <v>63</v>
      </c>
      <c r="B78" s="186" t="s">
        <v>199</v>
      </c>
      <c r="C78" s="151" t="s">
        <v>200</v>
      </c>
      <c r="D78" s="187">
        <v>1248.0379705</v>
      </c>
      <c r="E78" s="188">
        <v>275.20774254000003</v>
      </c>
      <c r="F78" s="187">
        <v>0</v>
      </c>
      <c r="G78" s="187">
        <v>97.53871633</v>
      </c>
      <c r="H78" s="185">
        <f t="shared" si="3"/>
        <v>875.29151163000006</v>
      </c>
      <c r="I78" s="185"/>
      <c r="J78" s="187">
        <v>1691.0273898544492</v>
      </c>
      <c r="K78" s="189">
        <v>278.69276437000002</v>
      </c>
      <c r="L78" s="187">
        <v>0</v>
      </c>
      <c r="M78" s="187">
        <v>97.443618619999995</v>
      </c>
      <c r="N78" s="185">
        <f t="shared" si="4"/>
        <v>1314.8910068644491</v>
      </c>
      <c r="O78" s="185">
        <f t="shared" si="2"/>
        <v>50.223210141248906</v>
      </c>
      <c r="P78" s="109">
        <v>248.52002254000001</v>
      </c>
      <c r="Q78" s="109">
        <v>26.687720000000002</v>
      </c>
      <c r="R78" s="110">
        <f t="shared" si="5"/>
        <v>275.20774254000003</v>
      </c>
      <c r="S78" s="109">
        <v>244.74975137000001</v>
      </c>
      <c r="T78" s="109">
        <v>33.943012999999993</v>
      </c>
      <c r="U78" s="110">
        <f t="shared" si="6"/>
        <v>278.69276437000002</v>
      </c>
      <c r="V78" s="111"/>
    </row>
    <row r="79" spans="1:22" s="38" customFormat="1" ht="18" customHeight="1">
      <c r="A79" s="151">
        <v>64</v>
      </c>
      <c r="B79" s="186" t="s">
        <v>141</v>
      </c>
      <c r="C79" s="151" t="s">
        <v>201</v>
      </c>
      <c r="D79" s="187">
        <v>0</v>
      </c>
      <c r="E79" s="188">
        <v>0</v>
      </c>
      <c r="F79" s="187">
        <v>0</v>
      </c>
      <c r="G79" s="187">
        <v>0</v>
      </c>
      <c r="H79" s="185">
        <f t="shared" si="3"/>
        <v>0</v>
      </c>
      <c r="I79" s="185"/>
      <c r="J79" s="187">
        <v>0</v>
      </c>
      <c r="K79" s="189">
        <v>0</v>
      </c>
      <c r="L79" s="187">
        <v>0</v>
      </c>
      <c r="M79" s="187">
        <v>0</v>
      </c>
      <c r="N79" s="185">
        <f t="shared" si="4"/>
        <v>0</v>
      </c>
      <c r="O79" s="185" t="str">
        <f t="shared" si="2"/>
        <v>N.A.</v>
      </c>
      <c r="P79" s="109">
        <v>0</v>
      </c>
      <c r="Q79" s="109">
        <v>0</v>
      </c>
      <c r="R79" s="110">
        <f t="shared" si="5"/>
        <v>0</v>
      </c>
      <c r="S79" s="109">
        <v>0</v>
      </c>
      <c r="T79" s="109">
        <v>0</v>
      </c>
      <c r="U79" s="110">
        <f t="shared" si="6"/>
        <v>0</v>
      </c>
      <c r="V79" s="111"/>
    </row>
    <row r="80" spans="1:22" s="38" customFormat="1" ht="18" customHeight="1">
      <c r="A80" s="151">
        <v>65</v>
      </c>
      <c r="B80" s="186" t="s">
        <v>141</v>
      </c>
      <c r="C80" s="151" t="s">
        <v>202</v>
      </c>
      <c r="D80" s="187">
        <v>0</v>
      </c>
      <c r="E80" s="188">
        <v>0</v>
      </c>
      <c r="F80" s="187">
        <v>0</v>
      </c>
      <c r="G80" s="187">
        <v>0</v>
      </c>
      <c r="H80" s="185">
        <f t="shared" si="3"/>
        <v>0</v>
      </c>
      <c r="I80" s="185"/>
      <c r="J80" s="187">
        <v>0</v>
      </c>
      <c r="K80" s="189">
        <v>0</v>
      </c>
      <c r="L80" s="187">
        <v>0</v>
      </c>
      <c r="M80" s="187">
        <v>0</v>
      </c>
      <c r="N80" s="185">
        <f t="shared" si="4"/>
        <v>0</v>
      </c>
      <c r="O80" s="185" t="str">
        <f t="shared" si="2"/>
        <v>N.A.</v>
      </c>
      <c r="P80" s="109">
        <v>0</v>
      </c>
      <c r="Q80" s="109">
        <v>0</v>
      </c>
      <c r="R80" s="110">
        <f t="shared" si="5"/>
        <v>0</v>
      </c>
      <c r="S80" s="109">
        <v>0</v>
      </c>
      <c r="T80" s="109">
        <v>0</v>
      </c>
      <c r="U80" s="110">
        <f t="shared" si="6"/>
        <v>0</v>
      </c>
      <c r="V80" s="111"/>
    </row>
    <row r="81" spans="1:22" s="38" customFormat="1" ht="18" customHeight="1">
      <c r="A81" s="151">
        <v>66</v>
      </c>
      <c r="B81" s="186" t="s">
        <v>141</v>
      </c>
      <c r="C81" s="151" t="s">
        <v>203</v>
      </c>
      <c r="D81" s="187">
        <v>0</v>
      </c>
      <c r="E81" s="188">
        <v>0</v>
      </c>
      <c r="F81" s="187">
        <v>0</v>
      </c>
      <c r="G81" s="187">
        <v>0</v>
      </c>
      <c r="H81" s="185">
        <f t="shared" si="3"/>
        <v>0</v>
      </c>
      <c r="I81" s="185"/>
      <c r="J81" s="187">
        <v>0</v>
      </c>
      <c r="K81" s="189">
        <v>0</v>
      </c>
      <c r="L81" s="187">
        <v>0</v>
      </c>
      <c r="M81" s="187">
        <v>0</v>
      </c>
      <c r="N81" s="185">
        <f t="shared" si="4"/>
        <v>0</v>
      </c>
      <c r="O81" s="185" t="str">
        <f t="shared" si="2"/>
        <v>N.A.</v>
      </c>
      <c r="P81" s="109">
        <v>0</v>
      </c>
      <c r="Q81" s="109">
        <v>0</v>
      </c>
      <c r="R81" s="110">
        <f t="shared" si="5"/>
        <v>0</v>
      </c>
      <c r="S81" s="109">
        <v>0</v>
      </c>
      <c r="T81" s="109">
        <v>0</v>
      </c>
      <c r="U81" s="110">
        <f t="shared" si="6"/>
        <v>0</v>
      </c>
      <c r="V81" s="111"/>
    </row>
    <row r="82" spans="1:22" s="38" customFormat="1" ht="18" customHeight="1">
      <c r="A82" s="151">
        <v>67</v>
      </c>
      <c r="B82" s="186" t="s">
        <v>141</v>
      </c>
      <c r="C82" s="151" t="s">
        <v>204</v>
      </c>
      <c r="D82" s="187">
        <v>0</v>
      </c>
      <c r="E82" s="188">
        <v>0</v>
      </c>
      <c r="F82" s="187">
        <v>0</v>
      </c>
      <c r="G82" s="187">
        <v>0</v>
      </c>
      <c r="H82" s="185">
        <f t="shared" si="3"/>
        <v>0</v>
      </c>
      <c r="I82" s="185"/>
      <c r="J82" s="187">
        <v>0</v>
      </c>
      <c r="K82" s="189">
        <v>0</v>
      </c>
      <c r="L82" s="187">
        <v>0</v>
      </c>
      <c r="M82" s="187">
        <v>0</v>
      </c>
      <c r="N82" s="185">
        <f t="shared" si="4"/>
        <v>0</v>
      </c>
      <c r="O82" s="185" t="str">
        <f t="shared" ref="O82:O145" si="7">IF(OR(H82=0,N82=0),"N.A.",IF((((N82-H82)/H82))*100&gt;=500,"500&lt;",IF((((N82-H82)/H82))*100&lt;=-500,"&lt;-500",(((N82-H82)/H82))*100)))</f>
        <v>N.A.</v>
      </c>
      <c r="P82" s="109">
        <v>0</v>
      </c>
      <c r="Q82" s="109">
        <v>0</v>
      </c>
      <c r="R82" s="110">
        <f t="shared" si="5"/>
        <v>0</v>
      </c>
      <c r="S82" s="109">
        <v>0</v>
      </c>
      <c r="T82" s="109">
        <v>0</v>
      </c>
      <c r="U82" s="110">
        <f t="shared" si="6"/>
        <v>0</v>
      </c>
      <c r="V82" s="111"/>
    </row>
    <row r="83" spans="1:22" s="38" customFormat="1" ht="18" customHeight="1">
      <c r="A83" s="151">
        <v>68</v>
      </c>
      <c r="B83" s="186" t="s">
        <v>141</v>
      </c>
      <c r="C83" s="151" t="s">
        <v>205</v>
      </c>
      <c r="D83" s="187">
        <v>196.90249999999997</v>
      </c>
      <c r="E83" s="188">
        <v>52.330325919999993</v>
      </c>
      <c r="F83" s="187">
        <v>0</v>
      </c>
      <c r="G83" s="187">
        <v>4.7597894499999995</v>
      </c>
      <c r="H83" s="185">
        <f t="shared" ref="H83:H146" si="8">D83-E83-G83</f>
        <v>139.81238462999997</v>
      </c>
      <c r="I83" s="185"/>
      <c r="J83" s="187">
        <v>41.102708880558055</v>
      </c>
      <c r="K83" s="189">
        <v>35.878210942311817</v>
      </c>
      <c r="L83" s="187">
        <v>0</v>
      </c>
      <c r="M83" s="187">
        <v>4.4185624699999995</v>
      </c>
      <c r="N83" s="185">
        <f t="shared" ref="N83:N146" si="9">J83-K83-M83</f>
        <v>0.80593546824623807</v>
      </c>
      <c r="O83" s="185">
        <f t="shared" si="7"/>
        <v>-99.42355931459214</v>
      </c>
      <c r="P83" s="109">
        <v>14.908938919999994</v>
      </c>
      <c r="Q83" s="109">
        <v>37.421386999999996</v>
      </c>
      <c r="R83" s="110">
        <f t="shared" ref="R83:R146" si="10">P83+Q83</f>
        <v>52.330325919999993</v>
      </c>
      <c r="S83" s="109">
        <v>4.5901392000000003</v>
      </c>
      <c r="T83" s="109">
        <v>31.288071742311814</v>
      </c>
      <c r="U83" s="110">
        <f t="shared" ref="U83:U146" si="11">S83+T83</f>
        <v>35.878210942311817</v>
      </c>
      <c r="V83" s="111"/>
    </row>
    <row r="84" spans="1:22" s="38" customFormat="1" ht="18" customHeight="1">
      <c r="A84" s="151">
        <v>69</v>
      </c>
      <c r="B84" s="186" t="s">
        <v>141</v>
      </c>
      <c r="C84" s="151" t="s">
        <v>206</v>
      </c>
      <c r="D84" s="187">
        <v>0</v>
      </c>
      <c r="E84" s="188">
        <v>0</v>
      </c>
      <c r="F84" s="187">
        <v>0</v>
      </c>
      <c r="G84" s="187">
        <v>0</v>
      </c>
      <c r="H84" s="185">
        <f t="shared" si="8"/>
        <v>0</v>
      </c>
      <c r="I84" s="185"/>
      <c r="J84" s="187">
        <v>0</v>
      </c>
      <c r="K84" s="189">
        <v>0</v>
      </c>
      <c r="L84" s="187">
        <v>0</v>
      </c>
      <c r="M84" s="187">
        <v>0</v>
      </c>
      <c r="N84" s="185">
        <f t="shared" si="9"/>
        <v>0</v>
      </c>
      <c r="O84" s="185" t="str">
        <f t="shared" si="7"/>
        <v>N.A.</v>
      </c>
      <c r="P84" s="109">
        <v>0</v>
      </c>
      <c r="Q84" s="109">
        <v>0</v>
      </c>
      <c r="R84" s="110">
        <f t="shared" si="10"/>
        <v>0</v>
      </c>
      <c r="S84" s="109">
        <v>0</v>
      </c>
      <c r="T84" s="109">
        <v>0</v>
      </c>
      <c r="U84" s="110">
        <f t="shared" si="11"/>
        <v>0</v>
      </c>
      <c r="V84" s="111"/>
    </row>
    <row r="85" spans="1:22" s="38" customFormat="1" ht="17.25" customHeight="1">
      <c r="A85" s="151">
        <v>70</v>
      </c>
      <c r="B85" s="186" t="s">
        <v>141</v>
      </c>
      <c r="C85" s="151" t="s">
        <v>207</v>
      </c>
      <c r="D85" s="187">
        <v>0</v>
      </c>
      <c r="E85" s="188">
        <v>0</v>
      </c>
      <c r="F85" s="187">
        <v>0</v>
      </c>
      <c r="G85" s="187">
        <v>0</v>
      </c>
      <c r="H85" s="185">
        <f t="shared" si="8"/>
        <v>0</v>
      </c>
      <c r="I85" s="185"/>
      <c r="J85" s="187">
        <v>0</v>
      </c>
      <c r="K85" s="189">
        <v>0</v>
      </c>
      <c r="L85" s="187">
        <v>0</v>
      </c>
      <c r="M85" s="187">
        <v>0</v>
      </c>
      <c r="N85" s="185">
        <f t="shared" si="9"/>
        <v>0</v>
      </c>
      <c r="O85" s="185" t="str">
        <f t="shared" si="7"/>
        <v>N.A.</v>
      </c>
      <c r="P85" s="109">
        <v>0</v>
      </c>
      <c r="Q85" s="109">
        <v>0</v>
      </c>
      <c r="R85" s="110">
        <f t="shared" si="10"/>
        <v>0</v>
      </c>
      <c r="S85" s="109">
        <v>0</v>
      </c>
      <c r="T85" s="109">
        <v>0</v>
      </c>
      <c r="U85" s="110">
        <f t="shared" si="11"/>
        <v>0</v>
      </c>
      <c r="V85" s="111"/>
    </row>
    <row r="86" spans="1:22" s="38" customFormat="1" ht="17.25" customHeight="1">
      <c r="A86" s="151">
        <v>71</v>
      </c>
      <c r="B86" s="186" t="s">
        <v>208</v>
      </c>
      <c r="C86" s="151" t="s">
        <v>209</v>
      </c>
      <c r="D86" s="187">
        <v>0</v>
      </c>
      <c r="E86" s="188">
        <v>0</v>
      </c>
      <c r="F86" s="187">
        <v>0</v>
      </c>
      <c r="G86" s="187">
        <v>0</v>
      </c>
      <c r="H86" s="185">
        <f t="shared" si="8"/>
        <v>0</v>
      </c>
      <c r="I86" s="185"/>
      <c r="J86" s="187">
        <v>0</v>
      </c>
      <c r="K86" s="189">
        <v>0</v>
      </c>
      <c r="L86" s="187">
        <v>0</v>
      </c>
      <c r="M86" s="187">
        <v>0</v>
      </c>
      <c r="N86" s="185">
        <f t="shared" si="9"/>
        <v>0</v>
      </c>
      <c r="O86" s="185" t="str">
        <f t="shared" si="7"/>
        <v>N.A.</v>
      </c>
      <c r="P86" s="109">
        <v>0</v>
      </c>
      <c r="Q86" s="109">
        <v>0</v>
      </c>
      <c r="R86" s="110">
        <f t="shared" si="10"/>
        <v>0</v>
      </c>
      <c r="S86" s="109">
        <v>0</v>
      </c>
      <c r="T86" s="109">
        <v>0</v>
      </c>
      <c r="U86" s="110">
        <f t="shared" si="11"/>
        <v>0</v>
      </c>
      <c r="V86" s="111"/>
    </row>
    <row r="87" spans="1:22" s="38" customFormat="1" ht="17.25" customHeight="1">
      <c r="A87" s="151">
        <v>72</v>
      </c>
      <c r="B87" s="186" t="s">
        <v>210</v>
      </c>
      <c r="C87" s="151" t="s">
        <v>211</v>
      </c>
      <c r="D87" s="187">
        <v>0</v>
      </c>
      <c r="E87" s="188">
        <v>0</v>
      </c>
      <c r="F87" s="187">
        <v>0</v>
      </c>
      <c r="G87" s="187">
        <v>0</v>
      </c>
      <c r="H87" s="185">
        <f t="shared" si="8"/>
        <v>0</v>
      </c>
      <c r="I87" s="185"/>
      <c r="J87" s="187">
        <v>0</v>
      </c>
      <c r="K87" s="189">
        <v>0</v>
      </c>
      <c r="L87" s="187">
        <v>0</v>
      </c>
      <c r="M87" s="187">
        <v>0</v>
      </c>
      <c r="N87" s="185">
        <f t="shared" si="9"/>
        <v>0</v>
      </c>
      <c r="O87" s="185" t="str">
        <f t="shared" si="7"/>
        <v>N.A.</v>
      </c>
      <c r="P87" s="109">
        <v>0</v>
      </c>
      <c r="Q87" s="109">
        <v>0</v>
      </c>
      <c r="R87" s="110">
        <f t="shared" si="10"/>
        <v>0</v>
      </c>
      <c r="S87" s="109">
        <v>0</v>
      </c>
      <c r="T87" s="109">
        <v>0</v>
      </c>
      <c r="U87" s="110">
        <f t="shared" si="11"/>
        <v>0</v>
      </c>
      <c r="V87" s="111"/>
    </row>
    <row r="88" spans="1:22" s="38" customFormat="1" ht="17.25" customHeight="1">
      <c r="A88" s="151">
        <v>73</v>
      </c>
      <c r="B88" s="186" t="s">
        <v>210</v>
      </c>
      <c r="C88" s="151" t="s">
        <v>212</v>
      </c>
      <c r="D88" s="187">
        <v>0</v>
      </c>
      <c r="E88" s="188">
        <v>0</v>
      </c>
      <c r="F88" s="187">
        <v>0</v>
      </c>
      <c r="G88" s="187">
        <v>0</v>
      </c>
      <c r="H88" s="185">
        <f t="shared" si="8"/>
        <v>0</v>
      </c>
      <c r="I88" s="185"/>
      <c r="J88" s="187">
        <v>0</v>
      </c>
      <c r="K88" s="189">
        <v>0</v>
      </c>
      <c r="L88" s="187">
        <v>0</v>
      </c>
      <c r="M88" s="187">
        <v>0</v>
      </c>
      <c r="N88" s="185">
        <f t="shared" si="9"/>
        <v>0</v>
      </c>
      <c r="O88" s="185" t="str">
        <f t="shared" si="7"/>
        <v>N.A.</v>
      </c>
      <c r="P88" s="109">
        <v>0</v>
      </c>
      <c r="Q88" s="109">
        <v>0</v>
      </c>
      <c r="R88" s="110">
        <f t="shared" si="10"/>
        <v>0</v>
      </c>
      <c r="S88" s="109">
        <v>0</v>
      </c>
      <c r="T88" s="109">
        <v>0</v>
      </c>
      <c r="U88" s="110">
        <f t="shared" si="11"/>
        <v>0</v>
      </c>
      <c r="V88" s="111"/>
    </row>
    <row r="89" spans="1:22" s="38" customFormat="1" ht="17.25" customHeight="1">
      <c r="A89" s="151">
        <v>74</v>
      </c>
      <c r="B89" s="186" t="s">
        <v>210</v>
      </c>
      <c r="C89" s="151" t="s">
        <v>213</v>
      </c>
      <c r="D89" s="187">
        <v>0</v>
      </c>
      <c r="E89" s="188">
        <v>0</v>
      </c>
      <c r="F89" s="187">
        <v>0</v>
      </c>
      <c r="G89" s="187">
        <v>0</v>
      </c>
      <c r="H89" s="185">
        <f t="shared" si="8"/>
        <v>0</v>
      </c>
      <c r="I89" s="185"/>
      <c r="J89" s="187">
        <v>0</v>
      </c>
      <c r="K89" s="189">
        <v>0</v>
      </c>
      <c r="L89" s="187">
        <v>0</v>
      </c>
      <c r="M89" s="187">
        <v>0</v>
      </c>
      <c r="N89" s="185">
        <f t="shared" si="9"/>
        <v>0</v>
      </c>
      <c r="O89" s="185" t="str">
        <f t="shared" si="7"/>
        <v>N.A.</v>
      </c>
      <c r="P89" s="109">
        <v>0</v>
      </c>
      <c r="Q89" s="109">
        <v>0</v>
      </c>
      <c r="R89" s="110">
        <f t="shared" si="10"/>
        <v>0</v>
      </c>
      <c r="S89" s="109">
        <v>0</v>
      </c>
      <c r="T89" s="109">
        <v>0</v>
      </c>
      <c r="U89" s="110">
        <f t="shared" si="11"/>
        <v>0</v>
      </c>
      <c r="V89" s="111"/>
    </row>
    <row r="90" spans="1:22" s="38" customFormat="1" ht="17.25" customHeight="1">
      <c r="A90" s="151">
        <v>75</v>
      </c>
      <c r="B90" s="186" t="s">
        <v>210</v>
      </c>
      <c r="C90" s="151" t="s">
        <v>214</v>
      </c>
      <c r="D90" s="187">
        <v>0</v>
      </c>
      <c r="E90" s="188">
        <v>0</v>
      </c>
      <c r="F90" s="187">
        <v>0</v>
      </c>
      <c r="G90" s="187">
        <v>0</v>
      </c>
      <c r="H90" s="185">
        <f t="shared" si="8"/>
        <v>0</v>
      </c>
      <c r="I90" s="185"/>
      <c r="J90" s="187">
        <v>0</v>
      </c>
      <c r="K90" s="189">
        <v>0</v>
      </c>
      <c r="L90" s="187">
        <v>0</v>
      </c>
      <c r="M90" s="187">
        <v>0</v>
      </c>
      <c r="N90" s="185">
        <f t="shared" si="9"/>
        <v>0</v>
      </c>
      <c r="O90" s="185" t="str">
        <f t="shared" si="7"/>
        <v>N.A.</v>
      </c>
      <c r="P90" s="109">
        <v>0</v>
      </c>
      <c r="Q90" s="109">
        <v>0</v>
      </c>
      <c r="R90" s="110">
        <f t="shared" si="10"/>
        <v>0</v>
      </c>
      <c r="S90" s="109">
        <v>0</v>
      </c>
      <c r="T90" s="109">
        <v>0</v>
      </c>
      <c r="U90" s="110">
        <f t="shared" si="11"/>
        <v>0</v>
      </c>
      <c r="V90" s="111"/>
    </row>
    <row r="91" spans="1:22" s="38" customFormat="1" ht="17.25" customHeight="1">
      <c r="A91" s="151">
        <v>76</v>
      </c>
      <c r="B91" s="186" t="s">
        <v>210</v>
      </c>
      <c r="C91" s="151" t="s">
        <v>215</v>
      </c>
      <c r="D91" s="187">
        <v>0</v>
      </c>
      <c r="E91" s="188">
        <v>0</v>
      </c>
      <c r="F91" s="187">
        <v>0</v>
      </c>
      <c r="G91" s="187">
        <v>0</v>
      </c>
      <c r="H91" s="185">
        <f t="shared" si="8"/>
        <v>0</v>
      </c>
      <c r="I91" s="185"/>
      <c r="J91" s="187">
        <v>0</v>
      </c>
      <c r="K91" s="189">
        <v>0</v>
      </c>
      <c r="L91" s="187">
        <v>0</v>
      </c>
      <c r="M91" s="187">
        <v>0</v>
      </c>
      <c r="N91" s="185">
        <f t="shared" si="9"/>
        <v>0</v>
      </c>
      <c r="O91" s="185" t="str">
        <f t="shared" si="7"/>
        <v>N.A.</v>
      </c>
      <c r="P91" s="109">
        <v>0</v>
      </c>
      <c r="Q91" s="109">
        <v>0</v>
      </c>
      <c r="R91" s="110">
        <f t="shared" si="10"/>
        <v>0</v>
      </c>
      <c r="S91" s="109">
        <v>0</v>
      </c>
      <c r="T91" s="109">
        <v>0</v>
      </c>
      <c r="U91" s="110">
        <f t="shared" si="11"/>
        <v>0</v>
      </c>
      <c r="V91" s="111"/>
    </row>
    <row r="92" spans="1:22" s="38" customFormat="1" ht="17.25" customHeight="1">
      <c r="A92" s="151">
        <v>77</v>
      </c>
      <c r="B92" s="186" t="s">
        <v>210</v>
      </c>
      <c r="C92" s="151" t="s">
        <v>216</v>
      </c>
      <c r="D92" s="187">
        <v>0</v>
      </c>
      <c r="E92" s="188">
        <v>0</v>
      </c>
      <c r="F92" s="187">
        <v>0</v>
      </c>
      <c r="G92" s="187">
        <v>0</v>
      </c>
      <c r="H92" s="185">
        <f t="shared" si="8"/>
        <v>0</v>
      </c>
      <c r="I92" s="185"/>
      <c r="J92" s="187">
        <v>0</v>
      </c>
      <c r="K92" s="189">
        <v>0</v>
      </c>
      <c r="L92" s="187">
        <v>0</v>
      </c>
      <c r="M92" s="187">
        <v>0</v>
      </c>
      <c r="N92" s="185">
        <f t="shared" si="9"/>
        <v>0</v>
      </c>
      <c r="O92" s="185" t="str">
        <f t="shared" si="7"/>
        <v>N.A.</v>
      </c>
      <c r="P92" s="109">
        <v>0</v>
      </c>
      <c r="Q92" s="109">
        <v>0</v>
      </c>
      <c r="R92" s="110">
        <f t="shared" si="10"/>
        <v>0</v>
      </c>
      <c r="S92" s="109">
        <v>0</v>
      </c>
      <c r="T92" s="109">
        <v>0</v>
      </c>
      <c r="U92" s="110">
        <f t="shared" si="11"/>
        <v>0</v>
      </c>
      <c r="V92" s="111"/>
    </row>
    <row r="93" spans="1:22" s="38" customFormat="1" ht="17.25" customHeight="1">
      <c r="A93" s="151">
        <v>78</v>
      </c>
      <c r="B93" s="186" t="s">
        <v>210</v>
      </c>
      <c r="C93" s="151" t="s">
        <v>217</v>
      </c>
      <c r="D93" s="187">
        <v>0</v>
      </c>
      <c r="E93" s="188">
        <v>0</v>
      </c>
      <c r="F93" s="187">
        <v>0</v>
      </c>
      <c r="G93" s="187">
        <v>0</v>
      </c>
      <c r="H93" s="185">
        <f t="shared" si="8"/>
        <v>0</v>
      </c>
      <c r="I93" s="185"/>
      <c r="J93" s="187">
        <v>0</v>
      </c>
      <c r="K93" s="189">
        <v>0</v>
      </c>
      <c r="L93" s="187">
        <v>0</v>
      </c>
      <c r="M93" s="187">
        <v>0</v>
      </c>
      <c r="N93" s="185">
        <f t="shared" si="9"/>
        <v>0</v>
      </c>
      <c r="O93" s="185" t="str">
        <f t="shared" si="7"/>
        <v>N.A.</v>
      </c>
      <c r="P93" s="109">
        <v>0</v>
      </c>
      <c r="Q93" s="109">
        <v>0</v>
      </c>
      <c r="R93" s="110">
        <f t="shared" si="10"/>
        <v>0</v>
      </c>
      <c r="S93" s="109">
        <v>0</v>
      </c>
      <c r="T93" s="109">
        <v>0</v>
      </c>
      <c r="U93" s="110">
        <f t="shared" si="11"/>
        <v>0</v>
      </c>
      <c r="V93" s="111"/>
    </row>
    <row r="94" spans="1:22" s="38" customFormat="1" ht="17.25" customHeight="1">
      <c r="A94" s="151">
        <v>79</v>
      </c>
      <c r="B94" s="186" t="s">
        <v>218</v>
      </c>
      <c r="C94" s="151" t="s">
        <v>219</v>
      </c>
      <c r="D94" s="187">
        <v>0</v>
      </c>
      <c r="E94" s="188">
        <v>0</v>
      </c>
      <c r="F94" s="187">
        <v>0</v>
      </c>
      <c r="G94" s="187">
        <v>0</v>
      </c>
      <c r="H94" s="185">
        <f t="shared" si="8"/>
        <v>0</v>
      </c>
      <c r="I94" s="185"/>
      <c r="J94" s="187">
        <v>0</v>
      </c>
      <c r="K94" s="189">
        <v>0</v>
      </c>
      <c r="L94" s="187">
        <v>0</v>
      </c>
      <c r="M94" s="187">
        <v>0</v>
      </c>
      <c r="N94" s="185">
        <f t="shared" si="9"/>
        <v>0</v>
      </c>
      <c r="O94" s="185" t="str">
        <f t="shared" si="7"/>
        <v>N.A.</v>
      </c>
      <c r="P94" s="109">
        <v>0</v>
      </c>
      <c r="Q94" s="109">
        <v>0</v>
      </c>
      <c r="R94" s="110">
        <f t="shared" si="10"/>
        <v>0</v>
      </c>
      <c r="S94" s="109">
        <v>0</v>
      </c>
      <c r="T94" s="109">
        <v>0</v>
      </c>
      <c r="U94" s="110">
        <f t="shared" si="11"/>
        <v>0</v>
      </c>
      <c r="V94" s="111"/>
    </row>
    <row r="95" spans="1:22" s="38" customFormat="1" ht="17.25" customHeight="1">
      <c r="A95" s="151">
        <v>80</v>
      </c>
      <c r="B95" s="186" t="s">
        <v>210</v>
      </c>
      <c r="C95" s="151" t="s">
        <v>220</v>
      </c>
      <c r="D95" s="187">
        <v>0</v>
      </c>
      <c r="E95" s="188">
        <v>0</v>
      </c>
      <c r="F95" s="187">
        <v>0</v>
      </c>
      <c r="G95" s="187">
        <v>0</v>
      </c>
      <c r="H95" s="185">
        <f t="shared" si="8"/>
        <v>0</v>
      </c>
      <c r="I95" s="185"/>
      <c r="J95" s="187">
        <v>0</v>
      </c>
      <c r="K95" s="189">
        <v>0</v>
      </c>
      <c r="L95" s="187">
        <v>0</v>
      </c>
      <c r="M95" s="187">
        <v>0</v>
      </c>
      <c r="N95" s="185">
        <f t="shared" si="9"/>
        <v>0</v>
      </c>
      <c r="O95" s="185" t="str">
        <f t="shared" si="7"/>
        <v>N.A.</v>
      </c>
      <c r="P95" s="109">
        <v>0</v>
      </c>
      <c r="Q95" s="109">
        <v>0</v>
      </c>
      <c r="R95" s="110">
        <f t="shared" si="10"/>
        <v>0</v>
      </c>
      <c r="S95" s="109">
        <v>0</v>
      </c>
      <c r="T95" s="109">
        <v>0</v>
      </c>
      <c r="U95" s="110">
        <f t="shared" si="11"/>
        <v>0</v>
      </c>
      <c r="V95" s="111"/>
    </row>
    <row r="96" spans="1:22" s="38" customFormat="1" ht="17.25" customHeight="1">
      <c r="A96" s="151">
        <v>82</v>
      </c>
      <c r="B96" s="186" t="s">
        <v>218</v>
      </c>
      <c r="C96" s="151" t="s">
        <v>221</v>
      </c>
      <c r="D96" s="187">
        <v>0</v>
      </c>
      <c r="E96" s="188">
        <v>0</v>
      </c>
      <c r="F96" s="187">
        <v>0</v>
      </c>
      <c r="G96" s="187">
        <v>0</v>
      </c>
      <c r="H96" s="185">
        <f t="shared" si="8"/>
        <v>0</v>
      </c>
      <c r="I96" s="185"/>
      <c r="J96" s="187">
        <v>0</v>
      </c>
      <c r="K96" s="189">
        <v>0</v>
      </c>
      <c r="L96" s="187">
        <v>0</v>
      </c>
      <c r="M96" s="187">
        <v>0</v>
      </c>
      <c r="N96" s="185">
        <f t="shared" si="9"/>
        <v>0</v>
      </c>
      <c r="O96" s="185" t="str">
        <f t="shared" si="7"/>
        <v>N.A.</v>
      </c>
      <c r="P96" s="109">
        <v>0</v>
      </c>
      <c r="Q96" s="109">
        <v>0</v>
      </c>
      <c r="R96" s="110">
        <f t="shared" si="10"/>
        <v>0</v>
      </c>
      <c r="S96" s="109">
        <v>0</v>
      </c>
      <c r="T96" s="109">
        <v>0</v>
      </c>
      <c r="U96" s="110">
        <f t="shared" si="11"/>
        <v>0</v>
      </c>
      <c r="V96" s="111"/>
    </row>
    <row r="97" spans="1:22" s="38" customFormat="1" ht="17.25" customHeight="1">
      <c r="A97" s="151">
        <v>83</v>
      </c>
      <c r="B97" s="186" t="s">
        <v>210</v>
      </c>
      <c r="C97" s="151" t="s">
        <v>222</v>
      </c>
      <c r="D97" s="187">
        <v>0</v>
      </c>
      <c r="E97" s="188">
        <v>0</v>
      </c>
      <c r="F97" s="187">
        <v>0</v>
      </c>
      <c r="G97" s="187">
        <v>0</v>
      </c>
      <c r="H97" s="185">
        <f t="shared" si="8"/>
        <v>0</v>
      </c>
      <c r="I97" s="185"/>
      <c r="J97" s="187">
        <v>0</v>
      </c>
      <c r="K97" s="189">
        <v>0</v>
      </c>
      <c r="L97" s="187">
        <v>0</v>
      </c>
      <c r="M97" s="187">
        <v>0</v>
      </c>
      <c r="N97" s="185">
        <f t="shared" si="9"/>
        <v>0</v>
      </c>
      <c r="O97" s="185" t="str">
        <f t="shared" si="7"/>
        <v>N.A.</v>
      </c>
      <c r="P97" s="109">
        <v>0</v>
      </c>
      <c r="Q97" s="109">
        <v>0</v>
      </c>
      <c r="R97" s="110">
        <f t="shared" si="10"/>
        <v>0</v>
      </c>
      <c r="S97" s="109">
        <v>0</v>
      </c>
      <c r="T97" s="109">
        <v>0</v>
      </c>
      <c r="U97" s="110">
        <f t="shared" si="11"/>
        <v>0</v>
      </c>
      <c r="V97" s="111"/>
    </row>
    <row r="98" spans="1:22" s="38" customFormat="1" ht="17.25" customHeight="1">
      <c r="A98" s="151">
        <v>84</v>
      </c>
      <c r="B98" s="186" t="s">
        <v>218</v>
      </c>
      <c r="C98" s="151" t="s">
        <v>223</v>
      </c>
      <c r="D98" s="187">
        <v>0</v>
      </c>
      <c r="E98" s="188">
        <v>0</v>
      </c>
      <c r="F98" s="187">
        <v>0</v>
      </c>
      <c r="G98" s="187">
        <v>0</v>
      </c>
      <c r="H98" s="185">
        <f t="shared" si="8"/>
        <v>0</v>
      </c>
      <c r="I98" s="185"/>
      <c r="J98" s="187">
        <v>0</v>
      </c>
      <c r="K98" s="189">
        <v>0</v>
      </c>
      <c r="L98" s="187">
        <v>0</v>
      </c>
      <c r="M98" s="187">
        <v>0</v>
      </c>
      <c r="N98" s="185">
        <f t="shared" si="9"/>
        <v>0</v>
      </c>
      <c r="O98" s="185" t="str">
        <f t="shared" si="7"/>
        <v>N.A.</v>
      </c>
      <c r="P98" s="109">
        <v>0</v>
      </c>
      <c r="Q98" s="109">
        <v>0</v>
      </c>
      <c r="R98" s="110">
        <f t="shared" si="10"/>
        <v>0</v>
      </c>
      <c r="S98" s="109">
        <v>0</v>
      </c>
      <c r="T98" s="109">
        <v>0</v>
      </c>
      <c r="U98" s="110">
        <f t="shared" si="11"/>
        <v>0</v>
      </c>
      <c r="V98" s="111"/>
    </row>
    <row r="99" spans="1:22" s="38" customFormat="1" ht="17.25" customHeight="1">
      <c r="A99" s="151">
        <v>87</v>
      </c>
      <c r="B99" s="186" t="s">
        <v>210</v>
      </c>
      <c r="C99" s="151" t="s">
        <v>224</v>
      </c>
      <c r="D99" s="187">
        <v>0</v>
      </c>
      <c r="E99" s="188">
        <v>0</v>
      </c>
      <c r="F99" s="187">
        <v>0</v>
      </c>
      <c r="G99" s="187">
        <v>0</v>
      </c>
      <c r="H99" s="185">
        <f t="shared" si="8"/>
        <v>0</v>
      </c>
      <c r="I99" s="185"/>
      <c r="J99" s="187">
        <v>0</v>
      </c>
      <c r="K99" s="189">
        <v>0</v>
      </c>
      <c r="L99" s="187">
        <v>0</v>
      </c>
      <c r="M99" s="187">
        <v>0</v>
      </c>
      <c r="N99" s="185">
        <f t="shared" si="9"/>
        <v>0</v>
      </c>
      <c r="O99" s="185" t="str">
        <f t="shared" si="7"/>
        <v>N.A.</v>
      </c>
      <c r="P99" s="109">
        <v>0</v>
      </c>
      <c r="Q99" s="109">
        <v>0</v>
      </c>
      <c r="R99" s="110">
        <f t="shared" si="10"/>
        <v>0</v>
      </c>
      <c r="S99" s="109">
        <v>0</v>
      </c>
      <c r="T99" s="109">
        <v>0</v>
      </c>
      <c r="U99" s="110">
        <f t="shared" si="11"/>
        <v>0</v>
      </c>
      <c r="V99" s="111"/>
    </row>
    <row r="100" spans="1:22" s="38" customFormat="1" ht="17.25" customHeight="1">
      <c r="A100" s="151">
        <v>90</v>
      </c>
      <c r="B100" s="186" t="s">
        <v>210</v>
      </c>
      <c r="C100" s="151" t="s">
        <v>225</v>
      </c>
      <c r="D100" s="187">
        <v>0</v>
      </c>
      <c r="E100" s="188">
        <v>0</v>
      </c>
      <c r="F100" s="187">
        <v>0</v>
      </c>
      <c r="G100" s="187">
        <v>0</v>
      </c>
      <c r="H100" s="185">
        <f t="shared" si="8"/>
        <v>0</v>
      </c>
      <c r="I100" s="185"/>
      <c r="J100" s="187">
        <v>0</v>
      </c>
      <c r="K100" s="189">
        <v>0</v>
      </c>
      <c r="L100" s="187">
        <v>0</v>
      </c>
      <c r="M100" s="187">
        <v>0</v>
      </c>
      <c r="N100" s="185">
        <f t="shared" si="9"/>
        <v>0</v>
      </c>
      <c r="O100" s="185" t="str">
        <f t="shared" si="7"/>
        <v>N.A.</v>
      </c>
      <c r="P100" s="109">
        <v>0</v>
      </c>
      <c r="Q100" s="109">
        <v>0</v>
      </c>
      <c r="R100" s="110">
        <f t="shared" si="10"/>
        <v>0</v>
      </c>
      <c r="S100" s="109">
        <v>0</v>
      </c>
      <c r="T100" s="109">
        <v>0</v>
      </c>
      <c r="U100" s="110">
        <f t="shared" si="11"/>
        <v>0</v>
      </c>
      <c r="V100" s="111"/>
    </row>
    <row r="101" spans="1:22" s="38" customFormat="1" ht="17.25" customHeight="1">
      <c r="A101" s="151">
        <v>91</v>
      </c>
      <c r="B101" s="186" t="s">
        <v>210</v>
      </c>
      <c r="C101" s="151" t="s">
        <v>226</v>
      </c>
      <c r="D101" s="187">
        <v>0</v>
      </c>
      <c r="E101" s="188">
        <v>0</v>
      </c>
      <c r="F101" s="187">
        <v>0</v>
      </c>
      <c r="G101" s="187">
        <v>0</v>
      </c>
      <c r="H101" s="185">
        <f t="shared" si="8"/>
        <v>0</v>
      </c>
      <c r="I101" s="185"/>
      <c r="J101" s="187">
        <v>0</v>
      </c>
      <c r="K101" s="189">
        <v>0</v>
      </c>
      <c r="L101" s="187">
        <v>0</v>
      </c>
      <c r="M101" s="187">
        <v>0</v>
      </c>
      <c r="N101" s="185">
        <f t="shared" si="9"/>
        <v>0</v>
      </c>
      <c r="O101" s="185" t="str">
        <f t="shared" si="7"/>
        <v>N.A.</v>
      </c>
      <c r="P101" s="109">
        <v>0</v>
      </c>
      <c r="Q101" s="109">
        <v>0</v>
      </c>
      <c r="R101" s="110">
        <f t="shared" si="10"/>
        <v>0</v>
      </c>
      <c r="S101" s="109">
        <v>0</v>
      </c>
      <c r="T101" s="109">
        <v>0</v>
      </c>
      <c r="U101" s="110">
        <f t="shared" si="11"/>
        <v>0</v>
      </c>
      <c r="V101" s="111"/>
    </row>
    <row r="102" spans="1:22" s="38" customFormat="1" ht="17.25" customHeight="1">
      <c r="A102" s="151">
        <v>92</v>
      </c>
      <c r="B102" s="186" t="s">
        <v>210</v>
      </c>
      <c r="C102" s="151" t="s">
        <v>227</v>
      </c>
      <c r="D102" s="187">
        <v>0</v>
      </c>
      <c r="E102" s="188">
        <v>0</v>
      </c>
      <c r="F102" s="187">
        <v>0</v>
      </c>
      <c r="G102" s="187">
        <v>0</v>
      </c>
      <c r="H102" s="185">
        <f t="shared" si="8"/>
        <v>0</v>
      </c>
      <c r="I102" s="185"/>
      <c r="J102" s="187">
        <v>0</v>
      </c>
      <c r="K102" s="189">
        <v>0</v>
      </c>
      <c r="L102" s="187">
        <v>0</v>
      </c>
      <c r="M102" s="187">
        <v>0</v>
      </c>
      <c r="N102" s="185">
        <f t="shared" si="9"/>
        <v>0</v>
      </c>
      <c r="O102" s="185" t="str">
        <f t="shared" si="7"/>
        <v>N.A.</v>
      </c>
      <c r="P102" s="109">
        <v>0</v>
      </c>
      <c r="Q102" s="109">
        <v>0</v>
      </c>
      <c r="R102" s="110">
        <f t="shared" si="10"/>
        <v>0</v>
      </c>
      <c r="S102" s="109">
        <v>0</v>
      </c>
      <c r="T102" s="109">
        <v>0</v>
      </c>
      <c r="U102" s="110">
        <f t="shared" si="11"/>
        <v>0</v>
      </c>
      <c r="V102" s="111"/>
    </row>
    <row r="103" spans="1:22" s="38" customFormat="1" ht="17.25" customHeight="1">
      <c r="A103" s="151">
        <v>93</v>
      </c>
      <c r="B103" s="186" t="s">
        <v>210</v>
      </c>
      <c r="C103" s="151" t="s">
        <v>228</v>
      </c>
      <c r="D103" s="187">
        <v>0</v>
      </c>
      <c r="E103" s="188">
        <v>0</v>
      </c>
      <c r="F103" s="187">
        <v>0</v>
      </c>
      <c r="G103" s="187">
        <v>0</v>
      </c>
      <c r="H103" s="185">
        <f t="shared" si="8"/>
        <v>0</v>
      </c>
      <c r="I103" s="185"/>
      <c r="J103" s="187">
        <v>0</v>
      </c>
      <c r="K103" s="189">
        <v>0</v>
      </c>
      <c r="L103" s="187">
        <v>0</v>
      </c>
      <c r="M103" s="187">
        <v>0</v>
      </c>
      <c r="N103" s="185">
        <f t="shared" si="9"/>
        <v>0</v>
      </c>
      <c r="O103" s="185" t="str">
        <f t="shared" si="7"/>
        <v>N.A.</v>
      </c>
      <c r="P103" s="109">
        <v>0</v>
      </c>
      <c r="Q103" s="109">
        <v>0</v>
      </c>
      <c r="R103" s="110">
        <f t="shared" si="10"/>
        <v>0</v>
      </c>
      <c r="S103" s="109">
        <v>0</v>
      </c>
      <c r="T103" s="109">
        <v>0</v>
      </c>
      <c r="U103" s="110">
        <f t="shared" si="11"/>
        <v>0</v>
      </c>
      <c r="V103" s="111"/>
    </row>
    <row r="104" spans="1:22" s="38" customFormat="1" ht="17.25" customHeight="1">
      <c r="A104" s="151">
        <v>94</v>
      </c>
      <c r="B104" s="186" t="s">
        <v>210</v>
      </c>
      <c r="C104" s="151" t="s">
        <v>229</v>
      </c>
      <c r="D104" s="187">
        <v>0</v>
      </c>
      <c r="E104" s="188">
        <v>0</v>
      </c>
      <c r="F104" s="187">
        <v>0</v>
      </c>
      <c r="G104" s="187">
        <v>0</v>
      </c>
      <c r="H104" s="185">
        <f t="shared" si="8"/>
        <v>0</v>
      </c>
      <c r="I104" s="185"/>
      <c r="J104" s="187">
        <v>0</v>
      </c>
      <c r="K104" s="189">
        <v>0</v>
      </c>
      <c r="L104" s="187">
        <v>0</v>
      </c>
      <c r="M104" s="187">
        <v>0</v>
      </c>
      <c r="N104" s="185">
        <f t="shared" si="9"/>
        <v>0</v>
      </c>
      <c r="O104" s="185" t="str">
        <f t="shared" si="7"/>
        <v>N.A.</v>
      </c>
      <c r="P104" s="109">
        <v>0</v>
      </c>
      <c r="Q104" s="109">
        <v>0</v>
      </c>
      <c r="R104" s="110">
        <f t="shared" si="10"/>
        <v>0</v>
      </c>
      <c r="S104" s="109">
        <v>0</v>
      </c>
      <c r="T104" s="109">
        <v>0</v>
      </c>
      <c r="U104" s="110">
        <f t="shared" si="11"/>
        <v>0</v>
      </c>
      <c r="V104" s="111"/>
    </row>
    <row r="105" spans="1:22" s="38" customFormat="1" ht="17.25" customHeight="1">
      <c r="A105" s="151">
        <v>95</v>
      </c>
      <c r="B105" s="186" t="s">
        <v>145</v>
      </c>
      <c r="C105" s="151" t="s">
        <v>230</v>
      </c>
      <c r="D105" s="187">
        <v>0</v>
      </c>
      <c r="E105" s="188">
        <v>0</v>
      </c>
      <c r="F105" s="187">
        <v>0</v>
      </c>
      <c r="G105" s="187">
        <v>0</v>
      </c>
      <c r="H105" s="185">
        <f t="shared" si="8"/>
        <v>0</v>
      </c>
      <c r="I105" s="185"/>
      <c r="J105" s="187">
        <v>0</v>
      </c>
      <c r="K105" s="189">
        <v>0</v>
      </c>
      <c r="L105" s="187">
        <v>0</v>
      </c>
      <c r="M105" s="187">
        <v>0</v>
      </c>
      <c r="N105" s="185">
        <f t="shared" si="9"/>
        <v>0</v>
      </c>
      <c r="O105" s="185" t="str">
        <f t="shared" si="7"/>
        <v>N.A.</v>
      </c>
      <c r="P105" s="109">
        <v>0</v>
      </c>
      <c r="Q105" s="109">
        <v>0</v>
      </c>
      <c r="R105" s="110">
        <f t="shared" si="10"/>
        <v>0</v>
      </c>
      <c r="S105" s="109">
        <v>0</v>
      </c>
      <c r="T105" s="109">
        <v>0</v>
      </c>
      <c r="U105" s="110">
        <f t="shared" si="11"/>
        <v>0</v>
      </c>
      <c r="V105" s="111"/>
    </row>
    <row r="106" spans="1:22" s="38" customFormat="1" ht="17.25" customHeight="1">
      <c r="A106" s="151">
        <v>98</v>
      </c>
      <c r="B106" s="186" t="s">
        <v>145</v>
      </c>
      <c r="C106" s="151" t="s">
        <v>231</v>
      </c>
      <c r="D106" s="187">
        <v>0</v>
      </c>
      <c r="E106" s="188">
        <v>0</v>
      </c>
      <c r="F106" s="187">
        <v>0</v>
      </c>
      <c r="G106" s="187">
        <v>0</v>
      </c>
      <c r="H106" s="185">
        <f t="shared" si="8"/>
        <v>0</v>
      </c>
      <c r="I106" s="185"/>
      <c r="J106" s="187">
        <v>0</v>
      </c>
      <c r="K106" s="189">
        <v>0</v>
      </c>
      <c r="L106" s="187">
        <v>0</v>
      </c>
      <c r="M106" s="187">
        <v>0</v>
      </c>
      <c r="N106" s="185">
        <f t="shared" si="9"/>
        <v>0</v>
      </c>
      <c r="O106" s="185" t="str">
        <f t="shared" si="7"/>
        <v>N.A.</v>
      </c>
      <c r="P106" s="109">
        <v>0</v>
      </c>
      <c r="Q106" s="109">
        <v>0</v>
      </c>
      <c r="R106" s="110">
        <f t="shared" si="10"/>
        <v>0</v>
      </c>
      <c r="S106" s="109">
        <v>0</v>
      </c>
      <c r="T106" s="109">
        <v>0</v>
      </c>
      <c r="U106" s="110">
        <f t="shared" si="11"/>
        <v>0</v>
      </c>
      <c r="V106" s="111"/>
    </row>
    <row r="107" spans="1:22" s="38" customFormat="1" ht="17.25" customHeight="1">
      <c r="A107" s="151">
        <v>99</v>
      </c>
      <c r="B107" s="186" t="s">
        <v>145</v>
      </c>
      <c r="C107" s="151" t="s">
        <v>232</v>
      </c>
      <c r="D107" s="187">
        <v>0</v>
      </c>
      <c r="E107" s="188">
        <v>0</v>
      </c>
      <c r="F107" s="187">
        <v>0</v>
      </c>
      <c r="G107" s="187">
        <v>0</v>
      </c>
      <c r="H107" s="185">
        <f t="shared" si="8"/>
        <v>0</v>
      </c>
      <c r="I107" s="185"/>
      <c r="J107" s="187">
        <v>0</v>
      </c>
      <c r="K107" s="189">
        <v>0</v>
      </c>
      <c r="L107" s="187">
        <v>0</v>
      </c>
      <c r="M107" s="187">
        <v>0</v>
      </c>
      <c r="N107" s="185">
        <f t="shared" si="9"/>
        <v>0</v>
      </c>
      <c r="O107" s="185" t="str">
        <f t="shared" si="7"/>
        <v>N.A.</v>
      </c>
      <c r="P107" s="109">
        <v>0</v>
      </c>
      <c r="Q107" s="109">
        <v>0</v>
      </c>
      <c r="R107" s="110">
        <f t="shared" si="10"/>
        <v>0</v>
      </c>
      <c r="S107" s="109">
        <v>0</v>
      </c>
      <c r="T107" s="109">
        <v>0</v>
      </c>
      <c r="U107" s="110">
        <f t="shared" si="11"/>
        <v>0</v>
      </c>
      <c r="V107" s="111"/>
    </row>
    <row r="108" spans="1:22" s="38" customFormat="1" ht="17.25" customHeight="1">
      <c r="A108" s="151">
        <v>100</v>
      </c>
      <c r="B108" s="186" t="s">
        <v>233</v>
      </c>
      <c r="C108" s="151" t="s">
        <v>234</v>
      </c>
      <c r="D108" s="187">
        <v>0</v>
      </c>
      <c r="E108" s="188">
        <v>0</v>
      </c>
      <c r="F108" s="187">
        <v>0</v>
      </c>
      <c r="G108" s="187">
        <v>0</v>
      </c>
      <c r="H108" s="185">
        <f t="shared" si="8"/>
        <v>0</v>
      </c>
      <c r="I108" s="185"/>
      <c r="J108" s="187">
        <v>0</v>
      </c>
      <c r="K108" s="189">
        <v>0</v>
      </c>
      <c r="L108" s="187">
        <v>0</v>
      </c>
      <c r="M108" s="187">
        <v>0</v>
      </c>
      <c r="N108" s="185">
        <f t="shared" si="9"/>
        <v>0</v>
      </c>
      <c r="O108" s="185" t="str">
        <f t="shared" si="7"/>
        <v>N.A.</v>
      </c>
      <c r="P108" s="109">
        <v>0</v>
      </c>
      <c r="Q108" s="109">
        <v>0</v>
      </c>
      <c r="R108" s="110">
        <f t="shared" si="10"/>
        <v>0</v>
      </c>
      <c r="S108" s="109">
        <v>0</v>
      </c>
      <c r="T108" s="109">
        <v>0</v>
      </c>
      <c r="U108" s="110">
        <f t="shared" si="11"/>
        <v>0</v>
      </c>
      <c r="V108" s="111"/>
    </row>
    <row r="109" spans="1:22" s="38" customFormat="1" ht="17.25" customHeight="1">
      <c r="A109" s="151">
        <v>101</v>
      </c>
      <c r="B109" s="186" t="s">
        <v>233</v>
      </c>
      <c r="C109" s="151" t="s">
        <v>235</v>
      </c>
      <c r="D109" s="187">
        <v>0</v>
      </c>
      <c r="E109" s="188">
        <v>0</v>
      </c>
      <c r="F109" s="187">
        <v>0</v>
      </c>
      <c r="G109" s="187">
        <v>0</v>
      </c>
      <c r="H109" s="185">
        <f t="shared" si="8"/>
        <v>0</v>
      </c>
      <c r="I109" s="185"/>
      <c r="J109" s="187">
        <v>0</v>
      </c>
      <c r="K109" s="189">
        <v>0</v>
      </c>
      <c r="L109" s="187">
        <v>0</v>
      </c>
      <c r="M109" s="187">
        <v>0</v>
      </c>
      <c r="N109" s="185">
        <f t="shared" si="9"/>
        <v>0</v>
      </c>
      <c r="O109" s="185" t="str">
        <f t="shared" si="7"/>
        <v>N.A.</v>
      </c>
      <c r="P109" s="109">
        <v>0</v>
      </c>
      <c r="Q109" s="109">
        <v>0</v>
      </c>
      <c r="R109" s="110">
        <f t="shared" si="10"/>
        <v>0</v>
      </c>
      <c r="S109" s="109">
        <v>0</v>
      </c>
      <c r="T109" s="109">
        <v>0</v>
      </c>
      <c r="U109" s="110">
        <f t="shared" si="11"/>
        <v>0</v>
      </c>
      <c r="V109" s="111"/>
    </row>
    <row r="110" spans="1:22" s="38" customFormat="1" ht="17.25" customHeight="1">
      <c r="A110" s="151">
        <v>102</v>
      </c>
      <c r="B110" s="186" t="s">
        <v>233</v>
      </c>
      <c r="C110" s="151" t="s">
        <v>236</v>
      </c>
      <c r="D110" s="187">
        <v>0</v>
      </c>
      <c r="E110" s="188">
        <v>0</v>
      </c>
      <c r="F110" s="187">
        <v>0</v>
      </c>
      <c r="G110" s="187">
        <v>0</v>
      </c>
      <c r="H110" s="185">
        <f t="shared" si="8"/>
        <v>0</v>
      </c>
      <c r="I110" s="185"/>
      <c r="J110" s="187">
        <v>0</v>
      </c>
      <c r="K110" s="189">
        <v>0</v>
      </c>
      <c r="L110" s="187">
        <v>0</v>
      </c>
      <c r="M110" s="187">
        <v>0</v>
      </c>
      <c r="N110" s="185">
        <f t="shared" si="9"/>
        <v>0</v>
      </c>
      <c r="O110" s="185" t="str">
        <f t="shared" si="7"/>
        <v>N.A.</v>
      </c>
      <c r="P110" s="109">
        <v>0</v>
      </c>
      <c r="Q110" s="109">
        <v>0</v>
      </c>
      <c r="R110" s="110">
        <f t="shared" si="10"/>
        <v>0</v>
      </c>
      <c r="S110" s="109">
        <v>0</v>
      </c>
      <c r="T110" s="109">
        <v>0</v>
      </c>
      <c r="U110" s="110">
        <f t="shared" si="11"/>
        <v>0</v>
      </c>
      <c r="V110" s="111"/>
    </row>
    <row r="111" spans="1:22" s="38" customFormat="1" ht="17.25" customHeight="1">
      <c r="A111" s="151">
        <v>103</v>
      </c>
      <c r="B111" s="186" t="s">
        <v>233</v>
      </c>
      <c r="C111" s="151" t="s">
        <v>237</v>
      </c>
      <c r="D111" s="187">
        <v>0</v>
      </c>
      <c r="E111" s="188">
        <v>0</v>
      </c>
      <c r="F111" s="187">
        <v>0</v>
      </c>
      <c r="G111" s="187">
        <v>0</v>
      </c>
      <c r="H111" s="185">
        <f t="shared" si="8"/>
        <v>0</v>
      </c>
      <c r="I111" s="185"/>
      <c r="J111" s="187">
        <v>0</v>
      </c>
      <c r="K111" s="189">
        <v>0</v>
      </c>
      <c r="L111" s="187">
        <v>0</v>
      </c>
      <c r="M111" s="187">
        <v>0</v>
      </c>
      <c r="N111" s="185">
        <f t="shared" si="9"/>
        <v>0</v>
      </c>
      <c r="O111" s="185" t="str">
        <f t="shared" si="7"/>
        <v>N.A.</v>
      </c>
      <c r="P111" s="109">
        <v>0</v>
      </c>
      <c r="Q111" s="109">
        <v>0</v>
      </c>
      <c r="R111" s="110">
        <f t="shared" si="10"/>
        <v>0</v>
      </c>
      <c r="S111" s="109">
        <v>0</v>
      </c>
      <c r="T111" s="109">
        <v>0</v>
      </c>
      <c r="U111" s="110">
        <f t="shared" si="11"/>
        <v>0</v>
      </c>
      <c r="V111" s="111"/>
    </row>
    <row r="112" spans="1:22" s="38" customFormat="1" ht="17.25" customHeight="1">
      <c r="A112" s="151">
        <v>104</v>
      </c>
      <c r="B112" s="186" t="s">
        <v>233</v>
      </c>
      <c r="C112" s="151" t="s">
        <v>238</v>
      </c>
      <c r="D112" s="187">
        <v>136.04825</v>
      </c>
      <c r="E112" s="188">
        <v>46.901398300000004</v>
      </c>
      <c r="F112" s="187">
        <v>0</v>
      </c>
      <c r="G112" s="187">
        <v>4.7586444199999995</v>
      </c>
      <c r="H112" s="185">
        <f t="shared" si="8"/>
        <v>84.388207279999989</v>
      </c>
      <c r="I112" s="185"/>
      <c r="J112" s="187">
        <v>51.399829524346288</v>
      </c>
      <c r="K112" s="189">
        <v>45.633798629751254</v>
      </c>
      <c r="L112" s="187">
        <v>0</v>
      </c>
      <c r="M112" s="187">
        <v>4.7820614399999997</v>
      </c>
      <c r="N112" s="185">
        <f t="shared" si="9"/>
        <v>0.98396945459503371</v>
      </c>
      <c r="O112" s="185">
        <f t="shared" si="7"/>
        <v>-98.833996495114263</v>
      </c>
      <c r="P112" s="109">
        <v>0.75589830000000002</v>
      </c>
      <c r="Q112" s="109">
        <v>46.145500000000006</v>
      </c>
      <c r="R112" s="110">
        <f t="shared" si="10"/>
        <v>46.901398300000004</v>
      </c>
      <c r="S112" s="109">
        <v>0.75589830000000002</v>
      </c>
      <c r="T112" s="109">
        <v>44.877900329751256</v>
      </c>
      <c r="U112" s="110">
        <f t="shared" si="11"/>
        <v>45.633798629751254</v>
      </c>
      <c r="V112" s="111"/>
    </row>
    <row r="113" spans="1:22" s="38" customFormat="1" ht="17.25" customHeight="1">
      <c r="A113" s="151">
        <v>105</v>
      </c>
      <c r="B113" s="186" t="s">
        <v>233</v>
      </c>
      <c r="C113" s="151" t="s">
        <v>239</v>
      </c>
      <c r="D113" s="187">
        <v>0</v>
      </c>
      <c r="E113" s="188">
        <v>0</v>
      </c>
      <c r="F113" s="187">
        <v>0</v>
      </c>
      <c r="G113" s="187">
        <v>0</v>
      </c>
      <c r="H113" s="185">
        <f t="shared" si="8"/>
        <v>0</v>
      </c>
      <c r="I113" s="185"/>
      <c r="J113" s="187">
        <v>0</v>
      </c>
      <c r="K113" s="189">
        <v>0</v>
      </c>
      <c r="L113" s="187">
        <v>0</v>
      </c>
      <c r="M113" s="187">
        <v>0</v>
      </c>
      <c r="N113" s="185">
        <f t="shared" si="9"/>
        <v>0</v>
      </c>
      <c r="O113" s="185" t="str">
        <f t="shared" si="7"/>
        <v>N.A.</v>
      </c>
      <c r="P113" s="109">
        <v>0</v>
      </c>
      <c r="Q113" s="109">
        <v>0</v>
      </c>
      <c r="R113" s="110">
        <f t="shared" si="10"/>
        <v>0</v>
      </c>
      <c r="S113" s="109">
        <v>0</v>
      </c>
      <c r="T113" s="109">
        <v>0</v>
      </c>
      <c r="U113" s="110">
        <f t="shared" si="11"/>
        <v>0</v>
      </c>
      <c r="V113" s="111"/>
    </row>
    <row r="114" spans="1:22" s="38" customFormat="1" ht="17.25" customHeight="1">
      <c r="A114" s="151">
        <v>106</v>
      </c>
      <c r="B114" s="186" t="s">
        <v>131</v>
      </c>
      <c r="C114" s="151" t="s">
        <v>240</v>
      </c>
      <c r="D114" s="187">
        <v>0</v>
      </c>
      <c r="E114" s="188">
        <v>0</v>
      </c>
      <c r="F114" s="187">
        <v>0</v>
      </c>
      <c r="G114" s="187">
        <v>0</v>
      </c>
      <c r="H114" s="185">
        <f t="shared" si="8"/>
        <v>0</v>
      </c>
      <c r="I114" s="185"/>
      <c r="J114" s="187">
        <v>0</v>
      </c>
      <c r="K114" s="189">
        <v>0</v>
      </c>
      <c r="L114" s="187">
        <v>0</v>
      </c>
      <c r="M114" s="187">
        <v>0</v>
      </c>
      <c r="N114" s="185">
        <f t="shared" si="9"/>
        <v>0</v>
      </c>
      <c r="O114" s="185" t="str">
        <f t="shared" si="7"/>
        <v>N.A.</v>
      </c>
      <c r="P114" s="109">
        <v>0</v>
      </c>
      <c r="Q114" s="109">
        <v>0</v>
      </c>
      <c r="R114" s="110">
        <f t="shared" si="10"/>
        <v>0</v>
      </c>
      <c r="S114" s="109">
        <v>0</v>
      </c>
      <c r="T114" s="109">
        <v>0</v>
      </c>
      <c r="U114" s="110">
        <f t="shared" si="11"/>
        <v>0</v>
      </c>
      <c r="V114" s="111"/>
    </row>
    <row r="115" spans="1:22" s="38" customFormat="1" ht="17.25" customHeight="1">
      <c r="A115" s="151">
        <v>107</v>
      </c>
      <c r="B115" s="186" t="s">
        <v>133</v>
      </c>
      <c r="C115" s="151" t="s">
        <v>241</v>
      </c>
      <c r="D115" s="187">
        <v>0</v>
      </c>
      <c r="E115" s="188">
        <v>0</v>
      </c>
      <c r="F115" s="187">
        <v>0</v>
      </c>
      <c r="G115" s="187">
        <v>0</v>
      </c>
      <c r="H115" s="185">
        <f t="shared" si="8"/>
        <v>0</v>
      </c>
      <c r="I115" s="185"/>
      <c r="J115" s="187">
        <v>0</v>
      </c>
      <c r="K115" s="189">
        <v>0</v>
      </c>
      <c r="L115" s="187">
        <v>0</v>
      </c>
      <c r="M115" s="187">
        <v>0</v>
      </c>
      <c r="N115" s="185">
        <f t="shared" si="9"/>
        <v>0</v>
      </c>
      <c r="O115" s="185" t="str">
        <f t="shared" si="7"/>
        <v>N.A.</v>
      </c>
      <c r="P115" s="109">
        <v>0</v>
      </c>
      <c r="Q115" s="109">
        <v>0</v>
      </c>
      <c r="R115" s="110">
        <f t="shared" si="10"/>
        <v>0</v>
      </c>
      <c r="S115" s="109">
        <v>0</v>
      </c>
      <c r="T115" s="109">
        <v>0</v>
      </c>
      <c r="U115" s="110">
        <f t="shared" si="11"/>
        <v>0</v>
      </c>
      <c r="V115" s="111"/>
    </row>
    <row r="116" spans="1:22" s="38" customFormat="1" ht="17.25" customHeight="1">
      <c r="A116" s="151">
        <v>108</v>
      </c>
      <c r="B116" s="186" t="s">
        <v>141</v>
      </c>
      <c r="C116" s="151" t="s">
        <v>242</v>
      </c>
      <c r="D116" s="187">
        <v>0</v>
      </c>
      <c r="E116" s="188">
        <v>0</v>
      </c>
      <c r="F116" s="187">
        <v>0</v>
      </c>
      <c r="G116" s="187">
        <v>0</v>
      </c>
      <c r="H116" s="185">
        <f t="shared" si="8"/>
        <v>0</v>
      </c>
      <c r="I116" s="185"/>
      <c r="J116" s="187">
        <v>0</v>
      </c>
      <c r="K116" s="189">
        <v>0</v>
      </c>
      <c r="L116" s="187">
        <v>0</v>
      </c>
      <c r="M116" s="187">
        <v>0</v>
      </c>
      <c r="N116" s="185">
        <f t="shared" si="9"/>
        <v>0</v>
      </c>
      <c r="O116" s="185" t="str">
        <f t="shared" si="7"/>
        <v>N.A.</v>
      </c>
      <c r="P116" s="109">
        <v>0</v>
      </c>
      <c r="Q116" s="109">
        <v>0</v>
      </c>
      <c r="R116" s="110">
        <f t="shared" si="10"/>
        <v>0</v>
      </c>
      <c r="S116" s="109">
        <v>0</v>
      </c>
      <c r="T116" s="109">
        <v>0</v>
      </c>
      <c r="U116" s="110">
        <f t="shared" si="11"/>
        <v>0</v>
      </c>
      <c r="V116" s="111"/>
    </row>
    <row r="117" spans="1:22" s="38" customFormat="1" ht="17.25" customHeight="1">
      <c r="A117" s="151">
        <v>110</v>
      </c>
      <c r="B117" s="186" t="s">
        <v>218</v>
      </c>
      <c r="C117" s="151" t="s">
        <v>243</v>
      </c>
      <c r="D117" s="187">
        <v>0</v>
      </c>
      <c r="E117" s="188">
        <v>0</v>
      </c>
      <c r="F117" s="187">
        <v>0</v>
      </c>
      <c r="G117" s="187">
        <v>0</v>
      </c>
      <c r="H117" s="185">
        <f t="shared" si="8"/>
        <v>0</v>
      </c>
      <c r="I117" s="185"/>
      <c r="J117" s="187">
        <v>0</v>
      </c>
      <c r="K117" s="189">
        <v>0</v>
      </c>
      <c r="L117" s="187">
        <v>0</v>
      </c>
      <c r="M117" s="187">
        <v>0</v>
      </c>
      <c r="N117" s="185">
        <f t="shared" si="9"/>
        <v>0</v>
      </c>
      <c r="O117" s="185" t="str">
        <f t="shared" si="7"/>
        <v>N.A.</v>
      </c>
      <c r="P117" s="109">
        <v>0</v>
      </c>
      <c r="Q117" s="109">
        <v>0</v>
      </c>
      <c r="R117" s="110">
        <f t="shared" si="10"/>
        <v>0</v>
      </c>
      <c r="S117" s="109">
        <v>0</v>
      </c>
      <c r="T117" s="109">
        <v>0</v>
      </c>
      <c r="U117" s="110">
        <f t="shared" si="11"/>
        <v>0</v>
      </c>
      <c r="V117" s="111"/>
    </row>
    <row r="118" spans="1:22" s="38" customFormat="1" ht="17.25" customHeight="1">
      <c r="A118" s="151">
        <v>111</v>
      </c>
      <c r="B118" s="186" t="s">
        <v>210</v>
      </c>
      <c r="C118" s="151" t="s">
        <v>244</v>
      </c>
      <c r="D118" s="187">
        <v>0</v>
      </c>
      <c r="E118" s="188">
        <v>0</v>
      </c>
      <c r="F118" s="187">
        <v>0</v>
      </c>
      <c r="G118" s="187">
        <v>0</v>
      </c>
      <c r="H118" s="185">
        <f t="shared" si="8"/>
        <v>0</v>
      </c>
      <c r="I118" s="185"/>
      <c r="J118" s="187">
        <v>0</v>
      </c>
      <c r="K118" s="189">
        <v>0</v>
      </c>
      <c r="L118" s="187">
        <v>0</v>
      </c>
      <c r="M118" s="187">
        <v>0</v>
      </c>
      <c r="N118" s="185">
        <f t="shared" si="9"/>
        <v>0</v>
      </c>
      <c r="O118" s="185" t="str">
        <f t="shared" si="7"/>
        <v>N.A.</v>
      </c>
      <c r="P118" s="109">
        <v>0</v>
      </c>
      <c r="Q118" s="109">
        <v>0</v>
      </c>
      <c r="R118" s="110">
        <f t="shared" si="10"/>
        <v>0</v>
      </c>
      <c r="S118" s="109">
        <v>0</v>
      </c>
      <c r="T118" s="109">
        <v>0</v>
      </c>
      <c r="U118" s="110">
        <f t="shared" si="11"/>
        <v>0</v>
      </c>
      <c r="V118" s="111"/>
    </row>
    <row r="119" spans="1:22" s="38" customFormat="1" ht="17.25" customHeight="1">
      <c r="A119" s="151">
        <v>112</v>
      </c>
      <c r="B119" s="186" t="s">
        <v>210</v>
      </c>
      <c r="C119" s="151" t="s">
        <v>245</v>
      </c>
      <c r="D119" s="187">
        <v>0</v>
      </c>
      <c r="E119" s="188">
        <v>0</v>
      </c>
      <c r="F119" s="187">
        <v>0</v>
      </c>
      <c r="G119" s="187">
        <v>0</v>
      </c>
      <c r="H119" s="185">
        <f t="shared" si="8"/>
        <v>0</v>
      </c>
      <c r="I119" s="185"/>
      <c r="J119" s="187">
        <v>0</v>
      </c>
      <c r="K119" s="189">
        <v>0</v>
      </c>
      <c r="L119" s="187">
        <v>0</v>
      </c>
      <c r="M119" s="187">
        <v>0</v>
      </c>
      <c r="N119" s="185">
        <f t="shared" si="9"/>
        <v>0</v>
      </c>
      <c r="O119" s="185" t="str">
        <f t="shared" si="7"/>
        <v>N.A.</v>
      </c>
      <c r="P119" s="109">
        <v>0</v>
      </c>
      <c r="Q119" s="109">
        <v>0</v>
      </c>
      <c r="R119" s="110">
        <f t="shared" si="10"/>
        <v>0</v>
      </c>
      <c r="S119" s="109">
        <v>0</v>
      </c>
      <c r="T119" s="109">
        <v>0</v>
      </c>
      <c r="U119" s="110">
        <f t="shared" si="11"/>
        <v>0</v>
      </c>
      <c r="V119" s="111"/>
    </row>
    <row r="120" spans="1:22" s="38" customFormat="1" ht="17.25" customHeight="1">
      <c r="A120" s="151">
        <v>113</v>
      </c>
      <c r="B120" s="186" t="s">
        <v>218</v>
      </c>
      <c r="C120" s="151" t="s">
        <v>246</v>
      </c>
      <c r="D120" s="187">
        <v>0</v>
      </c>
      <c r="E120" s="188">
        <v>0</v>
      </c>
      <c r="F120" s="187">
        <v>0</v>
      </c>
      <c r="G120" s="187">
        <v>0</v>
      </c>
      <c r="H120" s="185">
        <f t="shared" si="8"/>
        <v>0</v>
      </c>
      <c r="I120" s="185"/>
      <c r="J120" s="187">
        <v>0</v>
      </c>
      <c r="K120" s="189">
        <v>0</v>
      </c>
      <c r="L120" s="187">
        <v>0</v>
      </c>
      <c r="M120" s="187">
        <v>0</v>
      </c>
      <c r="N120" s="185">
        <f t="shared" si="9"/>
        <v>0</v>
      </c>
      <c r="O120" s="185" t="str">
        <f t="shared" si="7"/>
        <v>N.A.</v>
      </c>
      <c r="P120" s="109">
        <v>0</v>
      </c>
      <c r="Q120" s="109">
        <v>0</v>
      </c>
      <c r="R120" s="110">
        <f t="shared" si="10"/>
        <v>0</v>
      </c>
      <c r="S120" s="109">
        <v>0</v>
      </c>
      <c r="T120" s="109">
        <v>0</v>
      </c>
      <c r="U120" s="110">
        <f t="shared" si="11"/>
        <v>0</v>
      </c>
      <c r="V120" s="111"/>
    </row>
    <row r="121" spans="1:22" s="38" customFormat="1" ht="17.25" customHeight="1">
      <c r="A121" s="151">
        <v>114</v>
      </c>
      <c r="B121" s="186" t="s">
        <v>218</v>
      </c>
      <c r="C121" s="151" t="s">
        <v>247</v>
      </c>
      <c r="D121" s="187">
        <v>0</v>
      </c>
      <c r="E121" s="188">
        <v>0</v>
      </c>
      <c r="F121" s="187">
        <v>0</v>
      </c>
      <c r="G121" s="187">
        <v>0</v>
      </c>
      <c r="H121" s="185">
        <f t="shared" si="8"/>
        <v>0</v>
      </c>
      <c r="I121" s="185"/>
      <c r="J121" s="187">
        <v>0</v>
      </c>
      <c r="K121" s="189">
        <v>0</v>
      </c>
      <c r="L121" s="187">
        <v>0</v>
      </c>
      <c r="M121" s="187">
        <v>0</v>
      </c>
      <c r="N121" s="185">
        <f t="shared" si="9"/>
        <v>0</v>
      </c>
      <c r="O121" s="185" t="str">
        <f t="shared" si="7"/>
        <v>N.A.</v>
      </c>
      <c r="P121" s="109">
        <v>0</v>
      </c>
      <c r="Q121" s="109">
        <v>0</v>
      </c>
      <c r="R121" s="110">
        <f t="shared" si="10"/>
        <v>0</v>
      </c>
      <c r="S121" s="109">
        <v>0</v>
      </c>
      <c r="T121" s="109">
        <v>0</v>
      </c>
      <c r="U121" s="110">
        <f t="shared" si="11"/>
        <v>0</v>
      </c>
      <c r="V121" s="111"/>
    </row>
    <row r="122" spans="1:22" s="38" customFormat="1" ht="17.25" customHeight="1">
      <c r="A122" s="151">
        <v>117</v>
      </c>
      <c r="B122" s="186" t="s">
        <v>218</v>
      </c>
      <c r="C122" s="151" t="s">
        <v>248</v>
      </c>
      <c r="D122" s="187">
        <v>0</v>
      </c>
      <c r="E122" s="188">
        <v>0</v>
      </c>
      <c r="F122" s="187">
        <v>0</v>
      </c>
      <c r="G122" s="187">
        <v>0</v>
      </c>
      <c r="H122" s="185">
        <f t="shared" si="8"/>
        <v>0</v>
      </c>
      <c r="I122" s="185"/>
      <c r="J122" s="187">
        <v>0</v>
      </c>
      <c r="K122" s="189">
        <v>0</v>
      </c>
      <c r="L122" s="187">
        <v>0</v>
      </c>
      <c r="M122" s="187">
        <v>0</v>
      </c>
      <c r="N122" s="185">
        <f t="shared" si="9"/>
        <v>0</v>
      </c>
      <c r="O122" s="185" t="str">
        <f t="shared" si="7"/>
        <v>N.A.</v>
      </c>
      <c r="P122" s="109">
        <v>0</v>
      </c>
      <c r="Q122" s="109">
        <v>0</v>
      </c>
      <c r="R122" s="110">
        <f t="shared" si="10"/>
        <v>0</v>
      </c>
      <c r="S122" s="109">
        <v>0</v>
      </c>
      <c r="T122" s="109">
        <v>0</v>
      </c>
      <c r="U122" s="110">
        <f t="shared" si="11"/>
        <v>0</v>
      </c>
      <c r="V122" s="111"/>
    </row>
    <row r="123" spans="1:22" s="38" customFormat="1" ht="17.25" customHeight="1">
      <c r="A123" s="151">
        <v>118</v>
      </c>
      <c r="B123" s="186" t="s">
        <v>210</v>
      </c>
      <c r="C123" s="151" t="s">
        <v>249</v>
      </c>
      <c r="D123" s="187">
        <v>0</v>
      </c>
      <c r="E123" s="188">
        <v>0</v>
      </c>
      <c r="F123" s="187">
        <v>0</v>
      </c>
      <c r="G123" s="187">
        <v>0</v>
      </c>
      <c r="H123" s="185">
        <f t="shared" si="8"/>
        <v>0</v>
      </c>
      <c r="I123" s="185"/>
      <c r="J123" s="187">
        <v>0</v>
      </c>
      <c r="K123" s="189">
        <v>0</v>
      </c>
      <c r="L123" s="187">
        <v>0</v>
      </c>
      <c r="M123" s="187">
        <v>0</v>
      </c>
      <c r="N123" s="185">
        <f t="shared" si="9"/>
        <v>0</v>
      </c>
      <c r="O123" s="185" t="str">
        <f t="shared" si="7"/>
        <v>N.A.</v>
      </c>
      <c r="P123" s="109">
        <v>0</v>
      </c>
      <c r="Q123" s="109">
        <v>0</v>
      </c>
      <c r="R123" s="110">
        <f t="shared" si="10"/>
        <v>0</v>
      </c>
      <c r="S123" s="109">
        <v>0</v>
      </c>
      <c r="T123" s="109">
        <v>0</v>
      </c>
      <c r="U123" s="110">
        <f t="shared" si="11"/>
        <v>0</v>
      </c>
      <c r="V123" s="111"/>
    </row>
    <row r="124" spans="1:22" s="38" customFormat="1" ht="17.25" customHeight="1">
      <c r="A124" s="151">
        <v>122</v>
      </c>
      <c r="B124" s="186" t="s">
        <v>145</v>
      </c>
      <c r="C124" s="151" t="s">
        <v>250</v>
      </c>
      <c r="D124" s="187">
        <v>0</v>
      </c>
      <c r="E124" s="188">
        <v>0</v>
      </c>
      <c r="F124" s="187">
        <v>0</v>
      </c>
      <c r="G124" s="187">
        <v>0</v>
      </c>
      <c r="H124" s="185">
        <f t="shared" si="8"/>
        <v>0</v>
      </c>
      <c r="I124" s="185"/>
      <c r="J124" s="187">
        <v>0</v>
      </c>
      <c r="K124" s="189">
        <v>0</v>
      </c>
      <c r="L124" s="187">
        <v>0</v>
      </c>
      <c r="M124" s="187">
        <v>0</v>
      </c>
      <c r="N124" s="185">
        <f t="shared" si="9"/>
        <v>0</v>
      </c>
      <c r="O124" s="185" t="str">
        <f t="shared" si="7"/>
        <v>N.A.</v>
      </c>
      <c r="P124" s="109">
        <v>0</v>
      </c>
      <c r="Q124" s="109">
        <v>0</v>
      </c>
      <c r="R124" s="110">
        <f t="shared" si="10"/>
        <v>0</v>
      </c>
      <c r="S124" s="109">
        <v>0</v>
      </c>
      <c r="T124" s="109">
        <v>0</v>
      </c>
      <c r="U124" s="110">
        <f t="shared" si="11"/>
        <v>0</v>
      </c>
      <c r="V124" s="111"/>
    </row>
    <row r="125" spans="1:22" s="38" customFormat="1" ht="17.25" customHeight="1">
      <c r="A125" s="151">
        <v>123</v>
      </c>
      <c r="B125" s="186" t="s">
        <v>251</v>
      </c>
      <c r="C125" s="151" t="s">
        <v>252</v>
      </c>
      <c r="D125" s="187">
        <v>0</v>
      </c>
      <c r="E125" s="188">
        <v>0</v>
      </c>
      <c r="F125" s="187">
        <v>0</v>
      </c>
      <c r="G125" s="187">
        <v>0</v>
      </c>
      <c r="H125" s="185">
        <f t="shared" si="8"/>
        <v>0</v>
      </c>
      <c r="I125" s="185"/>
      <c r="J125" s="187">
        <v>0</v>
      </c>
      <c r="K125" s="189">
        <v>0</v>
      </c>
      <c r="L125" s="187">
        <v>0</v>
      </c>
      <c r="M125" s="187">
        <v>0</v>
      </c>
      <c r="N125" s="185">
        <f t="shared" si="9"/>
        <v>0</v>
      </c>
      <c r="O125" s="185" t="str">
        <f t="shared" si="7"/>
        <v>N.A.</v>
      </c>
      <c r="P125" s="109">
        <v>0</v>
      </c>
      <c r="Q125" s="109">
        <v>0</v>
      </c>
      <c r="R125" s="110">
        <f t="shared" si="10"/>
        <v>0</v>
      </c>
      <c r="S125" s="109">
        <v>0</v>
      </c>
      <c r="T125" s="109">
        <v>0</v>
      </c>
      <c r="U125" s="110">
        <f t="shared" si="11"/>
        <v>0</v>
      </c>
      <c r="V125" s="111"/>
    </row>
    <row r="126" spans="1:22" s="38" customFormat="1" ht="17.25" customHeight="1">
      <c r="A126" s="151">
        <v>124</v>
      </c>
      <c r="B126" s="186" t="s">
        <v>145</v>
      </c>
      <c r="C126" s="151" t="s">
        <v>253</v>
      </c>
      <c r="D126" s="187">
        <v>0</v>
      </c>
      <c r="E126" s="188">
        <v>0</v>
      </c>
      <c r="F126" s="187">
        <v>0</v>
      </c>
      <c r="G126" s="187">
        <v>0</v>
      </c>
      <c r="H126" s="185">
        <f t="shared" si="8"/>
        <v>0</v>
      </c>
      <c r="I126" s="185"/>
      <c r="J126" s="187">
        <v>0</v>
      </c>
      <c r="K126" s="189">
        <v>0</v>
      </c>
      <c r="L126" s="187">
        <v>0</v>
      </c>
      <c r="M126" s="187">
        <v>0</v>
      </c>
      <c r="N126" s="185">
        <f t="shared" si="9"/>
        <v>0</v>
      </c>
      <c r="O126" s="185" t="str">
        <f t="shared" si="7"/>
        <v>N.A.</v>
      </c>
      <c r="P126" s="109">
        <v>0</v>
      </c>
      <c r="Q126" s="109">
        <v>0</v>
      </c>
      <c r="R126" s="110">
        <f t="shared" si="10"/>
        <v>0</v>
      </c>
      <c r="S126" s="109">
        <v>0</v>
      </c>
      <c r="T126" s="109">
        <v>0</v>
      </c>
      <c r="U126" s="110">
        <f t="shared" si="11"/>
        <v>0</v>
      </c>
      <c r="V126" s="111"/>
    </row>
    <row r="127" spans="1:22" s="38" customFormat="1" ht="17.25" customHeight="1">
      <c r="A127" s="151">
        <v>126</v>
      </c>
      <c r="B127" s="186" t="s">
        <v>233</v>
      </c>
      <c r="C127" s="151" t="s">
        <v>254</v>
      </c>
      <c r="D127" s="187">
        <v>0</v>
      </c>
      <c r="E127" s="188">
        <v>0</v>
      </c>
      <c r="F127" s="187">
        <v>0</v>
      </c>
      <c r="G127" s="187">
        <v>0</v>
      </c>
      <c r="H127" s="185">
        <f t="shared" si="8"/>
        <v>0</v>
      </c>
      <c r="I127" s="185"/>
      <c r="J127" s="187">
        <v>0</v>
      </c>
      <c r="K127" s="189">
        <v>0</v>
      </c>
      <c r="L127" s="187">
        <v>0</v>
      </c>
      <c r="M127" s="187">
        <v>0</v>
      </c>
      <c r="N127" s="185">
        <f t="shared" si="9"/>
        <v>0</v>
      </c>
      <c r="O127" s="185" t="str">
        <f t="shared" si="7"/>
        <v>N.A.</v>
      </c>
      <c r="P127" s="109">
        <v>0</v>
      </c>
      <c r="Q127" s="109">
        <v>0</v>
      </c>
      <c r="R127" s="110">
        <f t="shared" si="10"/>
        <v>0</v>
      </c>
      <c r="S127" s="109">
        <v>0</v>
      </c>
      <c r="T127" s="109">
        <v>0</v>
      </c>
      <c r="U127" s="110">
        <f t="shared" si="11"/>
        <v>0</v>
      </c>
      <c r="V127" s="111"/>
    </row>
    <row r="128" spans="1:22" s="38" customFormat="1" ht="17.25" customHeight="1">
      <c r="A128" s="151">
        <v>127</v>
      </c>
      <c r="B128" s="186" t="s">
        <v>255</v>
      </c>
      <c r="C128" s="151" t="s">
        <v>256</v>
      </c>
      <c r="D128" s="187">
        <v>0</v>
      </c>
      <c r="E128" s="188">
        <v>0</v>
      </c>
      <c r="F128" s="187">
        <v>0</v>
      </c>
      <c r="G128" s="187">
        <v>0</v>
      </c>
      <c r="H128" s="185">
        <f t="shared" si="8"/>
        <v>0</v>
      </c>
      <c r="I128" s="185"/>
      <c r="J128" s="187">
        <v>0</v>
      </c>
      <c r="K128" s="189">
        <v>0</v>
      </c>
      <c r="L128" s="187">
        <v>0</v>
      </c>
      <c r="M128" s="187">
        <v>0</v>
      </c>
      <c r="N128" s="185">
        <f t="shared" si="9"/>
        <v>0</v>
      </c>
      <c r="O128" s="185" t="str">
        <f t="shared" si="7"/>
        <v>N.A.</v>
      </c>
      <c r="P128" s="109">
        <v>0</v>
      </c>
      <c r="Q128" s="109">
        <v>0</v>
      </c>
      <c r="R128" s="110">
        <f t="shared" si="10"/>
        <v>0</v>
      </c>
      <c r="S128" s="109">
        <v>0</v>
      </c>
      <c r="T128" s="109">
        <v>0</v>
      </c>
      <c r="U128" s="110">
        <f t="shared" si="11"/>
        <v>0</v>
      </c>
      <c r="V128" s="111"/>
    </row>
    <row r="129" spans="1:22" s="38" customFormat="1" ht="17.25" customHeight="1">
      <c r="A129" s="151">
        <v>128</v>
      </c>
      <c r="B129" s="186" t="s">
        <v>233</v>
      </c>
      <c r="C129" s="151" t="s">
        <v>257</v>
      </c>
      <c r="D129" s="187">
        <v>0</v>
      </c>
      <c r="E129" s="188">
        <v>0</v>
      </c>
      <c r="F129" s="187">
        <v>0</v>
      </c>
      <c r="G129" s="187">
        <v>0</v>
      </c>
      <c r="H129" s="185">
        <f t="shared" si="8"/>
        <v>0</v>
      </c>
      <c r="I129" s="185"/>
      <c r="J129" s="187">
        <v>0</v>
      </c>
      <c r="K129" s="189">
        <v>0</v>
      </c>
      <c r="L129" s="187">
        <v>0</v>
      </c>
      <c r="M129" s="187">
        <v>0</v>
      </c>
      <c r="N129" s="185">
        <f t="shared" si="9"/>
        <v>0</v>
      </c>
      <c r="O129" s="185" t="str">
        <f t="shared" si="7"/>
        <v>N.A.</v>
      </c>
      <c r="P129" s="109">
        <v>0</v>
      </c>
      <c r="Q129" s="109">
        <v>0</v>
      </c>
      <c r="R129" s="110">
        <f t="shared" si="10"/>
        <v>0</v>
      </c>
      <c r="S129" s="109">
        <v>0</v>
      </c>
      <c r="T129" s="109">
        <v>0</v>
      </c>
      <c r="U129" s="110">
        <f t="shared" si="11"/>
        <v>0</v>
      </c>
      <c r="V129" s="111"/>
    </row>
    <row r="130" spans="1:22" s="38" customFormat="1" ht="17.25" customHeight="1">
      <c r="A130" s="151">
        <v>130</v>
      </c>
      <c r="B130" s="186" t="s">
        <v>233</v>
      </c>
      <c r="C130" s="151" t="s">
        <v>258</v>
      </c>
      <c r="D130" s="187">
        <v>23.304215499999998</v>
      </c>
      <c r="E130" s="188">
        <v>20.533410879999998</v>
      </c>
      <c r="F130" s="187">
        <v>0</v>
      </c>
      <c r="G130" s="187">
        <v>1.38059193</v>
      </c>
      <c r="H130" s="185">
        <f t="shared" si="8"/>
        <v>1.3902126899999998</v>
      </c>
      <c r="I130" s="185"/>
      <c r="J130" s="187">
        <v>17.115453662793463</v>
      </c>
      <c r="K130" s="189">
        <v>15.716671812150452</v>
      </c>
      <c r="L130" s="187">
        <v>0</v>
      </c>
      <c r="M130" s="187">
        <v>1.1280986599999998</v>
      </c>
      <c r="N130" s="185">
        <f t="shared" si="9"/>
        <v>0.27068319064301183</v>
      </c>
      <c r="O130" s="185">
        <f t="shared" si="7"/>
        <v>-80.529368449153495</v>
      </c>
      <c r="P130" s="109">
        <v>1.2134728799999999</v>
      </c>
      <c r="Q130" s="109">
        <v>19.319937999999997</v>
      </c>
      <c r="R130" s="110">
        <f t="shared" si="10"/>
        <v>20.533410879999998</v>
      </c>
      <c r="S130" s="109">
        <v>1.2134728799999999</v>
      </c>
      <c r="T130" s="109">
        <v>14.503198932150452</v>
      </c>
      <c r="U130" s="110">
        <f t="shared" si="11"/>
        <v>15.716671812150452</v>
      </c>
      <c r="V130" s="111"/>
    </row>
    <row r="131" spans="1:22" s="38" customFormat="1" ht="17.25" customHeight="1">
      <c r="A131" s="151">
        <v>132</v>
      </c>
      <c r="B131" s="186" t="s">
        <v>259</v>
      </c>
      <c r="C131" s="151" t="s">
        <v>260</v>
      </c>
      <c r="D131" s="187">
        <v>243.94864699999999</v>
      </c>
      <c r="E131" s="188">
        <v>80.787231410000004</v>
      </c>
      <c r="F131" s="187">
        <v>0</v>
      </c>
      <c r="G131" s="187">
        <v>0.482796</v>
      </c>
      <c r="H131" s="185">
        <f t="shared" si="8"/>
        <v>162.67861958999998</v>
      </c>
      <c r="I131" s="185"/>
      <c r="J131" s="187">
        <v>66.604636650000003</v>
      </c>
      <c r="K131" s="189">
        <v>60.268714996133227</v>
      </c>
      <c r="L131" s="187">
        <v>0</v>
      </c>
      <c r="M131" s="187">
        <v>0.53600214000000002</v>
      </c>
      <c r="N131" s="185">
        <f t="shared" si="9"/>
        <v>5.7999195138667767</v>
      </c>
      <c r="O131" s="185">
        <f t="shared" si="7"/>
        <v>-96.434737688035256</v>
      </c>
      <c r="P131" s="109">
        <v>39.273470410000002</v>
      </c>
      <c r="Q131" s="109">
        <v>41.513761000000002</v>
      </c>
      <c r="R131" s="110">
        <f t="shared" si="10"/>
        <v>80.787231410000004</v>
      </c>
      <c r="S131" s="109">
        <v>39.273470410000002</v>
      </c>
      <c r="T131" s="109">
        <v>20.995244586133225</v>
      </c>
      <c r="U131" s="110">
        <f t="shared" si="11"/>
        <v>60.268714996133227</v>
      </c>
      <c r="V131" s="111"/>
    </row>
    <row r="132" spans="1:22" s="38" customFormat="1" ht="17.25" customHeight="1">
      <c r="A132" s="151">
        <v>136</v>
      </c>
      <c r="B132" s="186" t="s">
        <v>141</v>
      </c>
      <c r="C132" s="151" t="s">
        <v>261</v>
      </c>
      <c r="D132" s="187">
        <v>0</v>
      </c>
      <c r="E132" s="188">
        <v>0</v>
      </c>
      <c r="F132" s="187">
        <v>0</v>
      </c>
      <c r="G132" s="187">
        <v>0</v>
      </c>
      <c r="H132" s="185">
        <f t="shared" si="8"/>
        <v>0</v>
      </c>
      <c r="I132" s="185"/>
      <c r="J132" s="187">
        <v>0</v>
      </c>
      <c r="K132" s="189">
        <v>0</v>
      </c>
      <c r="L132" s="187">
        <v>0</v>
      </c>
      <c r="M132" s="187">
        <v>0</v>
      </c>
      <c r="N132" s="185">
        <f t="shared" si="9"/>
        <v>0</v>
      </c>
      <c r="O132" s="185" t="str">
        <f t="shared" si="7"/>
        <v>N.A.</v>
      </c>
      <c r="P132" s="109">
        <v>0</v>
      </c>
      <c r="Q132" s="109">
        <v>0</v>
      </c>
      <c r="R132" s="110">
        <f t="shared" si="10"/>
        <v>0</v>
      </c>
      <c r="S132" s="109">
        <v>0</v>
      </c>
      <c r="T132" s="109">
        <v>0</v>
      </c>
      <c r="U132" s="110">
        <f t="shared" si="11"/>
        <v>0</v>
      </c>
      <c r="V132" s="111"/>
    </row>
    <row r="133" spans="1:22" s="38" customFormat="1" ht="17.25" customHeight="1">
      <c r="A133" s="151">
        <v>138</v>
      </c>
      <c r="B133" s="186" t="s">
        <v>145</v>
      </c>
      <c r="C133" s="151" t="s">
        <v>262</v>
      </c>
      <c r="D133" s="187">
        <v>0</v>
      </c>
      <c r="E133" s="188">
        <v>0</v>
      </c>
      <c r="F133" s="187">
        <v>0</v>
      </c>
      <c r="G133" s="187">
        <v>0</v>
      </c>
      <c r="H133" s="185">
        <f t="shared" si="8"/>
        <v>0</v>
      </c>
      <c r="I133" s="185"/>
      <c r="J133" s="187">
        <v>0</v>
      </c>
      <c r="K133" s="189">
        <v>0</v>
      </c>
      <c r="L133" s="187">
        <v>0</v>
      </c>
      <c r="M133" s="187">
        <v>0</v>
      </c>
      <c r="N133" s="185">
        <f t="shared" si="9"/>
        <v>0</v>
      </c>
      <c r="O133" s="185" t="str">
        <f t="shared" si="7"/>
        <v>N.A.</v>
      </c>
      <c r="P133" s="109">
        <v>0</v>
      </c>
      <c r="Q133" s="109">
        <v>0</v>
      </c>
      <c r="R133" s="110">
        <f t="shared" si="10"/>
        <v>0</v>
      </c>
      <c r="S133" s="109">
        <v>0</v>
      </c>
      <c r="T133" s="109">
        <v>0</v>
      </c>
      <c r="U133" s="110">
        <f t="shared" si="11"/>
        <v>0</v>
      </c>
      <c r="V133" s="111"/>
    </row>
    <row r="134" spans="1:22" s="38" customFormat="1" ht="17.25" customHeight="1">
      <c r="A134" s="151">
        <v>139</v>
      </c>
      <c r="B134" s="186" t="s">
        <v>145</v>
      </c>
      <c r="C134" s="151" t="s">
        <v>263</v>
      </c>
      <c r="D134" s="187">
        <v>0</v>
      </c>
      <c r="E134" s="188">
        <v>0</v>
      </c>
      <c r="F134" s="187">
        <v>0</v>
      </c>
      <c r="G134" s="187">
        <v>0</v>
      </c>
      <c r="H134" s="185">
        <f t="shared" si="8"/>
        <v>0</v>
      </c>
      <c r="I134" s="185"/>
      <c r="J134" s="187">
        <v>0</v>
      </c>
      <c r="K134" s="189">
        <v>0</v>
      </c>
      <c r="L134" s="187">
        <v>0</v>
      </c>
      <c r="M134" s="187">
        <v>0</v>
      </c>
      <c r="N134" s="185">
        <f t="shared" si="9"/>
        <v>0</v>
      </c>
      <c r="O134" s="185" t="str">
        <f t="shared" si="7"/>
        <v>N.A.</v>
      </c>
      <c r="P134" s="109">
        <v>0</v>
      </c>
      <c r="Q134" s="109">
        <v>0</v>
      </c>
      <c r="R134" s="110">
        <f t="shared" si="10"/>
        <v>0</v>
      </c>
      <c r="S134" s="109">
        <v>0</v>
      </c>
      <c r="T134" s="109">
        <v>0</v>
      </c>
      <c r="U134" s="110">
        <f t="shared" si="11"/>
        <v>0</v>
      </c>
      <c r="V134" s="111"/>
    </row>
    <row r="135" spans="1:22" s="38" customFormat="1" ht="17.25" customHeight="1">
      <c r="A135" s="151">
        <v>140</v>
      </c>
      <c r="B135" s="186" t="s">
        <v>251</v>
      </c>
      <c r="C135" s="151" t="s">
        <v>264</v>
      </c>
      <c r="D135" s="187">
        <v>34.317871500000003</v>
      </c>
      <c r="E135" s="188">
        <v>12.088686199999998</v>
      </c>
      <c r="F135" s="187">
        <v>0</v>
      </c>
      <c r="G135" s="187">
        <v>1.1855502199999999</v>
      </c>
      <c r="H135" s="185">
        <f t="shared" si="8"/>
        <v>21.043635080000005</v>
      </c>
      <c r="I135" s="185"/>
      <c r="J135" s="187">
        <v>18.807816167783706</v>
      </c>
      <c r="K135" s="189">
        <v>10.690318789066282</v>
      </c>
      <c r="L135" s="187">
        <v>0</v>
      </c>
      <c r="M135" s="187">
        <v>1.1934451699999999</v>
      </c>
      <c r="N135" s="185">
        <f t="shared" si="9"/>
        <v>6.9240522087174234</v>
      </c>
      <c r="O135" s="185">
        <f t="shared" si="7"/>
        <v>-67.096691315950054</v>
      </c>
      <c r="P135" s="109">
        <v>7.1147916999999996</v>
      </c>
      <c r="Q135" s="109">
        <v>4.9738944999999992</v>
      </c>
      <c r="R135" s="110">
        <f t="shared" si="10"/>
        <v>12.088686199999998</v>
      </c>
      <c r="S135" s="109">
        <v>7.5541731600000004</v>
      </c>
      <c r="T135" s="109">
        <v>3.1361456290662826</v>
      </c>
      <c r="U135" s="110">
        <f t="shared" si="11"/>
        <v>10.690318789066282</v>
      </c>
      <c r="V135" s="111"/>
    </row>
    <row r="136" spans="1:22" s="38" customFormat="1" ht="17.25" customHeight="1">
      <c r="A136" s="151">
        <v>141</v>
      </c>
      <c r="B136" s="186" t="s">
        <v>145</v>
      </c>
      <c r="C136" s="151" t="s">
        <v>265</v>
      </c>
      <c r="D136" s="187">
        <v>0</v>
      </c>
      <c r="E136" s="188">
        <v>0</v>
      </c>
      <c r="F136" s="187">
        <v>0</v>
      </c>
      <c r="G136" s="187">
        <v>0</v>
      </c>
      <c r="H136" s="185">
        <f t="shared" si="8"/>
        <v>0</v>
      </c>
      <c r="I136" s="185"/>
      <c r="J136" s="187">
        <v>0</v>
      </c>
      <c r="K136" s="189">
        <v>0</v>
      </c>
      <c r="L136" s="187">
        <v>0</v>
      </c>
      <c r="M136" s="187">
        <v>0</v>
      </c>
      <c r="N136" s="185">
        <f t="shared" si="9"/>
        <v>0</v>
      </c>
      <c r="O136" s="185" t="str">
        <f t="shared" si="7"/>
        <v>N.A.</v>
      </c>
      <c r="P136" s="109">
        <v>0</v>
      </c>
      <c r="Q136" s="109">
        <v>0</v>
      </c>
      <c r="R136" s="110">
        <f t="shared" si="10"/>
        <v>0</v>
      </c>
      <c r="S136" s="109">
        <v>0</v>
      </c>
      <c r="T136" s="109">
        <v>0</v>
      </c>
      <c r="U136" s="110">
        <f t="shared" si="11"/>
        <v>0</v>
      </c>
      <c r="V136" s="111"/>
    </row>
    <row r="137" spans="1:22" s="38" customFormat="1" ht="17.25" customHeight="1">
      <c r="A137" s="151">
        <v>142</v>
      </c>
      <c r="B137" s="186" t="s">
        <v>233</v>
      </c>
      <c r="C137" s="151" t="s">
        <v>266</v>
      </c>
      <c r="D137" s="187">
        <v>0</v>
      </c>
      <c r="E137" s="188">
        <v>0</v>
      </c>
      <c r="F137" s="187">
        <v>0</v>
      </c>
      <c r="G137" s="187">
        <v>0</v>
      </c>
      <c r="H137" s="185">
        <f t="shared" si="8"/>
        <v>0</v>
      </c>
      <c r="I137" s="185"/>
      <c r="J137" s="187">
        <v>0</v>
      </c>
      <c r="K137" s="189">
        <v>0</v>
      </c>
      <c r="L137" s="187">
        <v>0</v>
      </c>
      <c r="M137" s="187">
        <v>0</v>
      </c>
      <c r="N137" s="185">
        <f t="shared" si="9"/>
        <v>0</v>
      </c>
      <c r="O137" s="185" t="str">
        <f t="shared" si="7"/>
        <v>N.A.</v>
      </c>
      <c r="P137" s="109">
        <v>0</v>
      </c>
      <c r="Q137" s="109">
        <v>0</v>
      </c>
      <c r="R137" s="110">
        <f t="shared" si="10"/>
        <v>0</v>
      </c>
      <c r="S137" s="109">
        <v>0</v>
      </c>
      <c r="T137" s="109">
        <v>0</v>
      </c>
      <c r="U137" s="110">
        <f t="shared" si="11"/>
        <v>0</v>
      </c>
      <c r="V137" s="111"/>
    </row>
    <row r="138" spans="1:22" s="38" customFormat="1" ht="17.25" customHeight="1">
      <c r="A138" s="151">
        <v>143</v>
      </c>
      <c r="B138" s="186" t="s">
        <v>233</v>
      </c>
      <c r="C138" s="151" t="s">
        <v>267</v>
      </c>
      <c r="D138" s="187">
        <v>0</v>
      </c>
      <c r="E138" s="188">
        <v>0</v>
      </c>
      <c r="F138" s="187">
        <v>0</v>
      </c>
      <c r="G138" s="187">
        <v>0</v>
      </c>
      <c r="H138" s="185">
        <f t="shared" si="8"/>
        <v>0</v>
      </c>
      <c r="I138" s="185"/>
      <c r="J138" s="187">
        <v>0</v>
      </c>
      <c r="K138" s="189">
        <v>0</v>
      </c>
      <c r="L138" s="187">
        <v>0</v>
      </c>
      <c r="M138" s="187">
        <v>0</v>
      </c>
      <c r="N138" s="185">
        <f t="shared" si="9"/>
        <v>0</v>
      </c>
      <c r="O138" s="185" t="str">
        <f t="shared" si="7"/>
        <v>N.A.</v>
      </c>
      <c r="P138" s="109">
        <v>0</v>
      </c>
      <c r="Q138" s="109">
        <v>0</v>
      </c>
      <c r="R138" s="110">
        <f t="shared" si="10"/>
        <v>0</v>
      </c>
      <c r="S138" s="109">
        <v>0</v>
      </c>
      <c r="T138" s="109">
        <v>0</v>
      </c>
      <c r="U138" s="110">
        <f t="shared" si="11"/>
        <v>0</v>
      </c>
      <c r="V138" s="111"/>
    </row>
    <row r="139" spans="1:22" s="38" customFormat="1" ht="17.25" customHeight="1">
      <c r="A139" s="151">
        <v>144</v>
      </c>
      <c r="B139" s="186" t="s">
        <v>255</v>
      </c>
      <c r="C139" s="151" t="s">
        <v>268</v>
      </c>
      <c r="D139" s="187">
        <v>0</v>
      </c>
      <c r="E139" s="188">
        <v>0</v>
      </c>
      <c r="F139" s="187">
        <v>0</v>
      </c>
      <c r="G139" s="187">
        <v>0</v>
      </c>
      <c r="H139" s="185">
        <f t="shared" si="8"/>
        <v>0</v>
      </c>
      <c r="I139" s="185"/>
      <c r="J139" s="187">
        <v>0</v>
      </c>
      <c r="K139" s="189">
        <v>0</v>
      </c>
      <c r="L139" s="187">
        <v>0</v>
      </c>
      <c r="M139" s="187">
        <v>0</v>
      </c>
      <c r="N139" s="185">
        <f t="shared" si="9"/>
        <v>0</v>
      </c>
      <c r="O139" s="185" t="str">
        <f t="shared" si="7"/>
        <v>N.A.</v>
      </c>
      <c r="P139" s="109">
        <v>0</v>
      </c>
      <c r="Q139" s="109">
        <v>0</v>
      </c>
      <c r="R139" s="110">
        <f t="shared" si="10"/>
        <v>0</v>
      </c>
      <c r="S139" s="109">
        <v>0</v>
      </c>
      <c r="T139" s="109">
        <v>0</v>
      </c>
      <c r="U139" s="110">
        <f t="shared" si="11"/>
        <v>0</v>
      </c>
      <c r="V139" s="111"/>
    </row>
    <row r="140" spans="1:22" s="38" customFormat="1" ht="17.25" customHeight="1">
      <c r="A140" s="151">
        <v>146</v>
      </c>
      <c r="B140" s="186" t="s">
        <v>199</v>
      </c>
      <c r="C140" s="151" t="s">
        <v>269</v>
      </c>
      <c r="D140" s="187">
        <v>1331.777908</v>
      </c>
      <c r="E140" s="188">
        <v>372.93524946000008</v>
      </c>
      <c r="F140" s="187">
        <v>0</v>
      </c>
      <c r="G140" s="187">
        <v>384.58660515999998</v>
      </c>
      <c r="H140" s="185">
        <f t="shared" si="8"/>
        <v>574.25605338000003</v>
      </c>
      <c r="I140" s="185"/>
      <c r="J140" s="187">
        <v>1219.65835004</v>
      </c>
      <c r="K140" s="189">
        <v>301.67269956000007</v>
      </c>
      <c r="L140" s="187">
        <v>0</v>
      </c>
      <c r="M140" s="187">
        <v>389.46225928000001</v>
      </c>
      <c r="N140" s="185">
        <f t="shared" si="9"/>
        <v>528.52339119999988</v>
      </c>
      <c r="O140" s="185">
        <f t="shared" si="7"/>
        <v>-7.9638102046679986</v>
      </c>
      <c r="P140" s="109">
        <v>345.24234246000009</v>
      </c>
      <c r="Q140" s="109">
        <v>27.692907000000002</v>
      </c>
      <c r="R140" s="110">
        <f t="shared" si="10"/>
        <v>372.93524946000008</v>
      </c>
      <c r="S140" s="109">
        <v>268.92011256000006</v>
      </c>
      <c r="T140" s="109">
        <v>32.752586999999998</v>
      </c>
      <c r="U140" s="110">
        <f t="shared" si="11"/>
        <v>301.67269956000007</v>
      </c>
      <c r="V140" s="111"/>
    </row>
    <row r="141" spans="1:22" s="38" customFormat="1" ht="17.25" customHeight="1">
      <c r="A141" s="151">
        <v>147</v>
      </c>
      <c r="B141" s="186" t="s">
        <v>197</v>
      </c>
      <c r="C141" s="151" t="s">
        <v>270</v>
      </c>
      <c r="D141" s="187">
        <v>0</v>
      </c>
      <c r="E141" s="188">
        <v>0</v>
      </c>
      <c r="F141" s="187">
        <v>0</v>
      </c>
      <c r="G141" s="187">
        <v>0</v>
      </c>
      <c r="H141" s="185">
        <f t="shared" si="8"/>
        <v>0</v>
      </c>
      <c r="I141" s="185"/>
      <c r="J141" s="187">
        <v>0</v>
      </c>
      <c r="K141" s="189">
        <v>0</v>
      </c>
      <c r="L141" s="187">
        <v>0</v>
      </c>
      <c r="M141" s="187">
        <v>0</v>
      </c>
      <c r="N141" s="185">
        <f t="shared" si="9"/>
        <v>0</v>
      </c>
      <c r="O141" s="185" t="str">
        <f t="shared" si="7"/>
        <v>N.A.</v>
      </c>
      <c r="P141" s="109">
        <v>0</v>
      </c>
      <c r="Q141" s="109">
        <v>0</v>
      </c>
      <c r="R141" s="110">
        <f t="shared" si="10"/>
        <v>0</v>
      </c>
      <c r="S141" s="109">
        <v>0</v>
      </c>
      <c r="T141" s="109">
        <v>0</v>
      </c>
      <c r="U141" s="110">
        <f t="shared" si="11"/>
        <v>0</v>
      </c>
      <c r="V141" s="111"/>
    </row>
    <row r="142" spans="1:22" s="38" customFormat="1" ht="17.25" customHeight="1">
      <c r="A142" s="151">
        <v>148</v>
      </c>
      <c r="B142" s="186" t="s">
        <v>271</v>
      </c>
      <c r="C142" s="151" t="s">
        <v>272</v>
      </c>
      <c r="D142" s="187">
        <v>0</v>
      </c>
      <c r="E142" s="188">
        <v>0</v>
      </c>
      <c r="F142" s="187">
        <v>0</v>
      </c>
      <c r="G142" s="187">
        <v>0</v>
      </c>
      <c r="H142" s="185">
        <f t="shared" si="8"/>
        <v>0</v>
      </c>
      <c r="I142" s="185"/>
      <c r="J142" s="187">
        <v>0</v>
      </c>
      <c r="K142" s="189">
        <v>0</v>
      </c>
      <c r="L142" s="187">
        <v>0</v>
      </c>
      <c r="M142" s="187">
        <v>0</v>
      </c>
      <c r="N142" s="185">
        <f t="shared" si="9"/>
        <v>0</v>
      </c>
      <c r="O142" s="185" t="str">
        <f t="shared" si="7"/>
        <v>N.A.</v>
      </c>
      <c r="P142" s="109">
        <v>0</v>
      </c>
      <c r="Q142" s="109">
        <v>0</v>
      </c>
      <c r="R142" s="110">
        <f t="shared" si="10"/>
        <v>0</v>
      </c>
      <c r="S142" s="109">
        <v>0</v>
      </c>
      <c r="T142" s="109">
        <v>0</v>
      </c>
      <c r="U142" s="110">
        <f t="shared" si="11"/>
        <v>0</v>
      </c>
      <c r="V142" s="111"/>
    </row>
    <row r="143" spans="1:22" s="38" customFormat="1" ht="17.25" customHeight="1">
      <c r="A143" s="151">
        <v>149</v>
      </c>
      <c r="B143" s="186" t="s">
        <v>271</v>
      </c>
      <c r="C143" s="151" t="s">
        <v>273</v>
      </c>
      <c r="D143" s="187">
        <v>0</v>
      </c>
      <c r="E143" s="188">
        <v>0</v>
      </c>
      <c r="F143" s="187">
        <v>0</v>
      </c>
      <c r="G143" s="187">
        <v>0</v>
      </c>
      <c r="H143" s="185">
        <f t="shared" si="8"/>
        <v>0</v>
      </c>
      <c r="I143" s="185"/>
      <c r="J143" s="187">
        <v>0</v>
      </c>
      <c r="K143" s="189">
        <v>0</v>
      </c>
      <c r="L143" s="187">
        <v>0</v>
      </c>
      <c r="M143" s="187">
        <v>0</v>
      </c>
      <c r="N143" s="185">
        <f t="shared" si="9"/>
        <v>0</v>
      </c>
      <c r="O143" s="185" t="str">
        <f t="shared" si="7"/>
        <v>N.A.</v>
      </c>
      <c r="P143" s="109">
        <v>0</v>
      </c>
      <c r="Q143" s="109">
        <v>0</v>
      </c>
      <c r="R143" s="110">
        <f t="shared" si="10"/>
        <v>0</v>
      </c>
      <c r="S143" s="109">
        <v>0</v>
      </c>
      <c r="T143" s="109">
        <v>0</v>
      </c>
      <c r="U143" s="110">
        <f t="shared" si="11"/>
        <v>0</v>
      </c>
      <c r="V143" s="111"/>
    </row>
    <row r="144" spans="1:22" s="38" customFormat="1" ht="17.25" customHeight="1">
      <c r="A144" s="151">
        <v>150</v>
      </c>
      <c r="B144" s="186" t="s">
        <v>271</v>
      </c>
      <c r="C144" s="151" t="s">
        <v>274</v>
      </c>
      <c r="D144" s="187">
        <v>99.278752999999995</v>
      </c>
      <c r="E144" s="188">
        <v>52.888661379999995</v>
      </c>
      <c r="F144" s="187">
        <v>0</v>
      </c>
      <c r="G144" s="187">
        <v>0.11757054</v>
      </c>
      <c r="H144" s="185">
        <f t="shared" si="8"/>
        <v>46.272521079999997</v>
      </c>
      <c r="I144" s="185"/>
      <c r="J144" s="187">
        <v>311.82576226999993</v>
      </c>
      <c r="K144" s="189">
        <v>176.20496993999998</v>
      </c>
      <c r="L144" s="187">
        <v>0</v>
      </c>
      <c r="M144" s="187">
        <v>9.8675170000000006E-2</v>
      </c>
      <c r="N144" s="185">
        <f t="shared" si="9"/>
        <v>135.52211715999994</v>
      </c>
      <c r="O144" s="185">
        <f t="shared" si="7"/>
        <v>192.87817909401869</v>
      </c>
      <c r="P144" s="109">
        <v>0.10614288000000001</v>
      </c>
      <c r="Q144" s="109">
        <v>52.782518499999995</v>
      </c>
      <c r="R144" s="110">
        <f t="shared" si="10"/>
        <v>52.888661379999995</v>
      </c>
      <c r="S144" s="109">
        <v>0.10614288000000001</v>
      </c>
      <c r="T144" s="109">
        <v>176.09882705999999</v>
      </c>
      <c r="U144" s="110">
        <f t="shared" si="11"/>
        <v>176.20496993999998</v>
      </c>
      <c r="V144" s="111"/>
    </row>
    <row r="145" spans="1:22" s="38" customFormat="1" ht="17.25" customHeight="1">
      <c r="A145" s="151">
        <v>151</v>
      </c>
      <c r="B145" s="186" t="s">
        <v>251</v>
      </c>
      <c r="C145" s="151" t="s">
        <v>275</v>
      </c>
      <c r="D145" s="187">
        <v>23.532391000000001</v>
      </c>
      <c r="E145" s="188">
        <v>11.789193859999999</v>
      </c>
      <c r="F145" s="187">
        <v>0</v>
      </c>
      <c r="G145" s="187">
        <v>0.28115800000000002</v>
      </c>
      <c r="H145" s="185">
        <f t="shared" si="8"/>
        <v>11.462039140000002</v>
      </c>
      <c r="I145" s="185"/>
      <c r="J145" s="187">
        <v>5.5280931837184086</v>
      </c>
      <c r="K145" s="189">
        <v>3.8190458548354069</v>
      </c>
      <c r="L145" s="187">
        <v>0</v>
      </c>
      <c r="M145" s="187">
        <v>0.56903002999999996</v>
      </c>
      <c r="N145" s="185">
        <f t="shared" si="9"/>
        <v>1.1400172988830017</v>
      </c>
      <c r="O145" s="185">
        <f t="shared" si="7"/>
        <v>-90.053974821071819</v>
      </c>
      <c r="P145" s="109">
        <v>8.0011318599999992</v>
      </c>
      <c r="Q145" s="109">
        <v>3.7880619999999996</v>
      </c>
      <c r="R145" s="110">
        <f t="shared" si="10"/>
        <v>11.789193859999999</v>
      </c>
      <c r="S145" s="109">
        <v>1.5452047600000001</v>
      </c>
      <c r="T145" s="109">
        <v>2.2738410948354066</v>
      </c>
      <c r="U145" s="110">
        <f t="shared" si="11"/>
        <v>3.8190458548354069</v>
      </c>
      <c r="V145" s="111"/>
    </row>
    <row r="146" spans="1:22" s="38" customFormat="1" ht="17.25" customHeight="1">
      <c r="A146" s="151">
        <v>152</v>
      </c>
      <c r="B146" s="186" t="s">
        <v>251</v>
      </c>
      <c r="C146" s="151" t="s">
        <v>276</v>
      </c>
      <c r="D146" s="187">
        <v>214.33015500000005</v>
      </c>
      <c r="E146" s="188">
        <v>16.673190100000003</v>
      </c>
      <c r="F146" s="187">
        <v>0</v>
      </c>
      <c r="G146" s="187">
        <v>2.2370979900000001</v>
      </c>
      <c r="H146" s="185">
        <f t="shared" si="8"/>
        <v>195.41986691000005</v>
      </c>
      <c r="I146" s="185"/>
      <c r="J146" s="187">
        <v>30.288271820974689</v>
      </c>
      <c r="K146" s="189">
        <v>17.830818907697168</v>
      </c>
      <c r="L146" s="187">
        <v>0</v>
      </c>
      <c r="M146" s="187">
        <v>2.1888596200000001</v>
      </c>
      <c r="N146" s="185">
        <f t="shared" si="9"/>
        <v>10.268593293277521</v>
      </c>
      <c r="O146" s="185">
        <f t="shared" ref="O146:O209" si="12">IF(OR(H146=0,N146=0),"N.A.",IF((((N146-H146)/H146))*100&gt;=500,"500&lt;",IF((((N146-H146)/H146))*100&lt;=-500,"&lt;-500",(((N146-H146)/H146))*100)))</f>
        <v>-94.745368802238161</v>
      </c>
      <c r="P146" s="109">
        <v>11.455847600000002</v>
      </c>
      <c r="Q146" s="109">
        <v>5.2173425</v>
      </c>
      <c r="R146" s="110">
        <f t="shared" si="10"/>
        <v>16.673190100000003</v>
      </c>
      <c r="S146" s="109">
        <v>12.12979956</v>
      </c>
      <c r="T146" s="109">
        <v>5.7010193476971667</v>
      </c>
      <c r="U146" s="110">
        <f t="shared" si="11"/>
        <v>17.830818907697168</v>
      </c>
      <c r="V146" s="111"/>
    </row>
    <row r="147" spans="1:22" s="38" customFormat="1" ht="17.25" customHeight="1">
      <c r="A147" s="151">
        <v>156</v>
      </c>
      <c r="B147" s="186" t="s">
        <v>210</v>
      </c>
      <c r="C147" s="151" t="s">
        <v>277</v>
      </c>
      <c r="D147" s="187">
        <v>70.199134000000001</v>
      </c>
      <c r="E147" s="188">
        <v>8.7466760000000005E-2</v>
      </c>
      <c r="F147" s="187">
        <v>0</v>
      </c>
      <c r="G147" s="187">
        <v>9.9512640000000013E-2</v>
      </c>
      <c r="H147" s="185">
        <f t="shared" ref="H147:H210" si="13">D147-E147-G147</f>
        <v>70.012154600000002</v>
      </c>
      <c r="I147" s="185"/>
      <c r="J147" s="187">
        <v>2386.2520503499995</v>
      </c>
      <c r="K147" s="189">
        <v>8.7466760000000005E-2</v>
      </c>
      <c r="L147" s="187">
        <v>0</v>
      </c>
      <c r="M147" s="187">
        <v>8.1312999999999996E-2</v>
      </c>
      <c r="N147" s="185">
        <f t="shared" ref="N147:N210" si="14">J147-K147-M147</f>
        <v>2386.0832705899993</v>
      </c>
      <c r="O147" s="185" t="str">
        <f t="shared" si="12"/>
        <v>500&lt;</v>
      </c>
      <c r="P147" s="109">
        <v>8.7466760000000005E-2</v>
      </c>
      <c r="Q147" s="109">
        <v>0</v>
      </c>
      <c r="R147" s="110">
        <f t="shared" ref="R147:R210" si="15">P147+Q147</f>
        <v>8.7466760000000005E-2</v>
      </c>
      <c r="S147" s="109">
        <v>8.7466760000000005E-2</v>
      </c>
      <c r="T147" s="109">
        <v>0</v>
      </c>
      <c r="U147" s="110">
        <f t="shared" ref="U147:U210" si="16">S147+T147</f>
        <v>8.7466760000000005E-2</v>
      </c>
      <c r="V147" s="111"/>
    </row>
    <row r="148" spans="1:22" s="38" customFormat="1" ht="17.25" customHeight="1">
      <c r="A148" s="151">
        <v>157</v>
      </c>
      <c r="B148" s="186" t="s">
        <v>218</v>
      </c>
      <c r="C148" s="151" t="s">
        <v>278</v>
      </c>
      <c r="D148" s="187">
        <v>692.36855800000001</v>
      </c>
      <c r="E148" s="188">
        <v>1.6695152900000001</v>
      </c>
      <c r="F148" s="187">
        <v>0</v>
      </c>
      <c r="G148" s="187">
        <v>1.8994403499999999</v>
      </c>
      <c r="H148" s="185">
        <f t="shared" si="13"/>
        <v>688.79960235999999</v>
      </c>
      <c r="I148" s="185"/>
      <c r="J148" s="187">
        <v>769.13395202999993</v>
      </c>
      <c r="K148" s="189">
        <v>1.6695152900000001</v>
      </c>
      <c r="L148" s="187">
        <v>0</v>
      </c>
      <c r="M148" s="187">
        <v>1.5520559899999999</v>
      </c>
      <c r="N148" s="185">
        <f t="shared" si="14"/>
        <v>765.9123807499999</v>
      </c>
      <c r="O148" s="185">
        <f t="shared" si="12"/>
        <v>11.195241420841738</v>
      </c>
      <c r="P148" s="109">
        <v>1.6695152900000001</v>
      </c>
      <c r="Q148" s="109">
        <v>0</v>
      </c>
      <c r="R148" s="110">
        <f t="shared" si="15"/>
        <v>1.6695152900000001</v>
      </c>
      <c r="S148" s="109">
        <v>1.6695152900000001</v>
      </c>
      <c r="T148" s="109">
        <v>0</v>
      </c>
      <c r="U148" s="110">
        <f t="shared" si="16"/>
        <v>1.6695152900000001</v>
      </c>
      <c r="V148" s="111"/>
    </row>
    <row r="149" spans="1:22" s="38" customFormat="1" ht="17.25" customHeight="1">
      <c r="A149" s="151">
        <v>158</v>
      </c>
      <c r="B149" s="186" t="s">
        <v>210</v>
      </c>
      <c r="C149" s="151" t="s">
        <v>279</v>
      </c>
      <c r="D149" s="187">
        <v>0</v>
      </c>
      <c r="E149" s="188">
        <v>0</v>
      </c>
      <c r="F149" s="187">
        <v>0</v>
      </c>
      <c r="G149" s="187">
        <v>0</v>
      </c>
      <c r="H149" s="185">
        <f t="shared" si="13"/>
        <v>0</v>
      </c>
      <c r="I149" s="185"/>
      <c r="J149" s="187">
        <v>0</v>
      </c>
      <c r="K149" s="189">
        <v>0</v>
      </c>
      <c r="L149" s="187">
        <v>0</v>
      </c>
      <c r="M149" s="187">
        <v>0</v>
      </c>
      <c r="N149" s="185">
        <f t="shared" si="14"/>
        <v>0</v>
      </c>
      <c r="O149" s="185" t="str">
        <f t="shared" si="12"/>
        <v>N.A.</v>
      </c>
      <c r="P149" s="109">
        <v>0</v>
      </c>
      <c r="Q149" s="109">
        <v>0</v>
      </c>
      <c r="R149" s="110">
        <f t="shared" si="15"/>
        <v>0</v>
      </c>
      <c r="S149" s="109">
        <v>0</v>
      </c>
      <c r="T149" s="109">
        <v>0</v>
      </c>
      <c r="U149" s="110">
        <f t="shared" si="16"/>
        <v>0</v>
      </c>
      <c r="V149" s="111"/>
    </row>
    <row r="150" spans="1:22" s="38" customFormat="1" ht="17.25" customHeight="1">
      <c r="A150" s="151">
        <v>159</v>
      </c>
      <c r="B150" s="186" t="s">
        <v>218</v>
      </c>
      <c r="C150" s="151" t="s">
        <v>280</v>
      </c>
      <c r="D150" s="187">
        <v>0</v>
      </c>
      <c r="E150" s="188">
        <v>0</v>
      </c>
      <c r="F150" s="187">
        <v>0</v>
      </c>
      <c r="G150" s="187">
        <v>0</v>
      </c>
      <c r="H150" s="185">
        <f t="shared" si="13"/>
        <v>0</v>
      </c>
      <c r="I150" s="185"/>
      <c r="J150" s="187">
        <v>0</v>
      </c>
      <c r="K150" s="189">
        <v>0</v>
      </c>
      <c r="L150" s="187">
        <v>0</v>
      </c>
      <c r="M150" s="187">
        <v>0</v>
      </c>
      <c r="N150" s="185">
        <f t="shared" si="14"/>
        <v>0</v>
      </c>
      <c r="O150" s="185" t="str">
        <f t="shared" si="12"/>
        <v>N.A.</v>
      </c>
      <c r="P150" s="109">
        <v>0</v>
      </c>
      <c r="Q150" s="109">
        <v>0</v>
      </c>
      <c r="R150" s="110">
        <f t="shared" si="15"/>
        <v>0</v>
      </c>
      <c r="S150" s="109">
        <v>0</v>
      </c>
      <c r="T150" s="109">
        <v>0</v>
      </c>
      <c r="U150" s="110">
        <f t="shared" si="16"/>
        <v>0</v>
      </c>
      <c r="V150" s="111"/>
    </row>
    <row r="151" spans="1:22" s="38" customFormat="1" ht="17.25" customHeight="1">
      <c r="A151" s="151">
        <v>160</v>
      </c>
      <c r="B151" s="186" t="s">
        <v>218</v>
      </c>
      <c r="C151" s="151" t="s">
        <v>281</v>
      </c>
      <c r="D151" s="187">
        <v>0</v>
      </c>
      <c r="E151" s="188">
        <v>0</v>
      </c>
      <c r="F151" s="187">
        <v>0</v>
      </c>
      <c r="G151" s="187">
        <v>0</v>
      </c>
      <c r="H151" s="185">
        <f t="shared" si="13"/>
        <v>0</v>
      </c>
      <c r="I151" s="185"/>
      <c r="J151" s="187">
        <v>0</v>
      </c>
      <c r="K151" s="189">
        <v>0</v>
      </c>
      <c r="L151" s="187">
        <v>0</v>
      </c>
      <c r="M151" s="187">
        <v>0</v>
      </c>
      <c r="N151" s="185">
        <f t="shared" si="14"/>
        <v>0</v>
      </c>
      <c r="O151" s="185" t="str">
        <f t="shared" si="12"/>
        <v>N.A.</v>
      </c>
      <c r="P151" s="109">
        <v>0</v>
      </c>
      <c r="Q151" s="109">
        <v>0</v>
      </c>
      <c r="R151" s="110">
        <f t="shared" si="15"/>
        <v>0</v>
      </c>
      <c r="S151" s="109">
        <v>0</v>
      </c>
      <c r="T151" s="109">
        <v>0</v>
      </c>
      <c r="U151" s="110">
        <f t="shared" si="16"/>
        <v>0</v>
      </c>
      <c r="V151" s="111"/>
    </row>
    <row r="152" spans="1:22" s="38" customFormat="1" ht="17.25" customHeight="1">
      <c r="A152" s="151">
        <v>161</v>
      </c>
      <c r="B152" s="186" t="s">
        <v>218</v>
      </c>
      <c r="C152" s="151" t="s">
        <v>282</v>
      </c>
      <c r="D152" s="187">
        <v>0</v>
      </c>
      <c r="E152" s="188">
        <v>0</v>
      </c>
      <c r="F152" s="187">
        <v>0</v>
      </c>
      <c r="G152" s="187">
        <v>0</v>
      </c>
      <c r="H152" s="185">
        <f t="shared" si="13"/>
        <v>0</v>
      </c>
      <c r="I152" s="185"/>
      <c r="J152" s="187">
        <v>0</v>
      </c>
      <c r="K152" s="189">
        <v>0</v>
      </c>
      <c r="L152" s="187">
        <v>0</v>
      </c>
      <c r="M152" s="187">
        <v>0</v>
      </c>
      <c r="N152" s="185">
        <f t="shared" si="14"/>
        <v>0</v>
      </c>
      <c r="O152" s="185" t="str">
        <f t="shared" si="12"/>
        <v>N.A.</v>
      </c>
      <c r="P152" s="109">
        <v>0</v>
      </c>
      <c r="Q152" s="109">
        <v>0</v>
      </c>
      <c r="R152" s="110">
        <f t="shared" si="15"/>
        <v>0</v>
      </c>
      <c r="S152" s="109">
        <v>0</v>
      </c>
      <c r="T152" s="109">
        <v>0</v>
      </c>
      <c r="U152" s="110">
        <f t="shared" si="16"/>
        <v>0</v>
      </c>
      <c r="V152" s="111"/>
    </row>
    <row r="153" spans="1:22" s="38" customFormat="1" ht="17.25" customHeight="1">
      <c r="A153" s="151">
        <v>162</v>
      </c>
      <c r="B153" s="186" t="s">
        <v>210</v>
      </c>
      <c r="C153" s="151" t="s">
        <v>283</v>
      </c>
      <c r="D153" s="187">
        <v>0</v>
      </c>
      <c r="E153" s="188">
        <v>0</v>
      </c>
      <c r="F153" s="187">
        <v>0</v>
      </c>
      <c r="G153" s="187">
        <v>0</v>
      </c>
      <c r="H153" s="185">
        <f t="shared" si="13"/>
        <v>0</v>
      </c>
      <c r="I153" s="185"/>
      <c r="J153" s="187">
        <v>0</v>
      </c>
      <c r="K153" s="189">
        <v>0</v>
      </c>
      <c r="L153" s="187">
        <v>0</v>
      </c>
      <c r="M153" s="187">
        <v>0</v>
      </c>
      <c r="N153" s="185">
        <f t="shared" si="14"/>
        <v>0</v>
      </c>
      <c r="O153" s="185" t="str">
        <f t="shared" si="12"/>
        <v>N.A.</v>
      </c>
      <c r="P153" s="109">
        <v>0</v>
      </c>
      <c r="Q153" s="109">
        <v>0</v>
      </c>
      <c r="R153" s="110">
        <f t="shared" si="15"/>
        <v>0</v>
      </c>
      <c r="S153" s="109">
        <v>0</v>
      </c>
      <c r="T153" s="109">
        <v>0</v>
      </c>
      <c r="U153" s="110">
        <f t="shared" si="16"/>
        <v>0</v>
      </c>
      <c r="V153" s="111"/>
    </row>
    <row r="154" spans="1:22" s="38" customFormat="1" ht="17.25" customHeight="1">
      <c r="A154" s="151">
        <v>163</v>
      </c>
      <c r="B154" s="186" t="s">
        <v>145</v>
      </c>
      <c r="C154" s="151" t="s">
        <v>284</v>
      </c>
      <c r="D154" s="187">
        <v>0</v>
      </c>
      <c r="E154" s="188">
        <v>0</v>
      </c>
      <c r="F154" s="187">
        <v>0</v>
      </c>
      <c r="G154" s="187">
        <v>0</v>
      </c>
      <c r="H154" s="185">
        <f t="shared" si="13"/>
        <v>0</v>
      </c>
      <c r="I154" s="185"/>
      <c r="J154" s="187">
        <v>0</v>
      </c>
      <c r="K154" s="189">
        <v>0</v>
      </c>
      <c r="L154" s="187">
        <v>0</v>
      </c>
      <c r="M154" s="187">
        <v>0</v>
      </c>
      <c r="N154" s="185">
        <f t="shared" si="14"/>
        <v>0</v>
      </c>
      <c r="O154" s="185" t="str">
        <f t="shared" si="12"/>
        <v>N.A.</v>
      </c>
      <c r="P154" s="109">
        <v>0</v>
      </c>
      <c r="Q154" s="109">
        <v>0</v>
      </c>
      <c r="R154" s="110">
        <f t="shared" si="15"/>
        <v>0</v>
      </c>
      <c r="S154" s="109">
        <v>0</v>
      </c>
      <c r="T154" s="109">
        <v>0</v>
      </c>
      <c r="U154" s="110">
        <f t="shared" si="16"/>
        <v>0</v>
      </c>
      <c r="V154" s="111"/>
    </row>
    <row r="155" spans="1:22" s="38" customFormat="1" ht="17.25" customHeight="1">
      <c r="A155" s="151">
        <v>164</v>
      </c>
      <c r="B155" s="186" t="s">
        <v>251</v>
      </c>
      <c r="C155" s="151" t="s">
        <v>285</v>
      </c>
      <c r="D155" s="187">
        <v>629.59600000000012</v>
      </c>
      <c r="E155" s="188">
        <v>18.09438192</v>
      </c>
      <c r="F155" s="187">
        <v>0</v>
      </c>
      <c r="G155" s="187">
        <v>0.22550000000000001</v>
      </c>
      <c r="H155" s="185">
        <f t="shared" si="13"/>
        <v>611.27611808000006</v>
      </c>
      <c r="I155" s="185"/>
      <c r="J155" s="187">
        <v>18.369324658527731</v>
      </c>
      <c r="K155" s="189">
        <v>17.768072808433267</v>
      </c>
      <c r="L155" s="187">
        <v>0</v>
      </c>
      <c r="M155" s="187">
        <v>0.55241866000000006</v>
      </c>
      <c r="N155" s="185">
        <f t="shared" si="14"/>
        <v>4.883319009446363E-2</v>
      </c>
      <c r="O155" s="185">
        <f t="shared" si="12"/>
        <v>-99.992011271396009</v>
      </c>
      <c r="P155" s="109">
        <v>7.9468819200000009</v>
      </c>
      <c r="Q155" s="109">
        <v>10.147499999999999</v>
      </c>
      <c r="R155" s="110">
        <f t="shared" si="15"/>
        <v>18.09438192</v>
      </c>
      <c r="S155" s="109">
        <v>0.39734409000000004</v>
      </c>
      <c r="T155" s="109">
        <v>17.370728718433266</v>
      </c>
      <c r="U155" s="110">
        <f t="shared" si="16"/>
        <v>17.768072808433267</v>
      </c>
      <c r="V155" s="111"/>
    </row>
    <row r="156" spans="1:22" s="38" customFormat="1" ht="17.25" customHeight="1">
      <c r="A156" s="151">
        <v>165</v>
      </c>
      <c r="B156" s="186" t="s">
        <v>141</v>
      </c>
      <c r="C156" s="151" t="s">
        <v>286</v>
      </c>
      <c r="D156" s="187">
        <v>0</v>
      </c>
      <c r="E156" s="188">
        <v>0</v>
      </c>
      <c r="F156" s="187">
        <v>0</v>
      </c>
      <c r="G156" s="187">
        <v>0</v>
      </c>
      <c r="H156" s="185">
        <f t="shared" si="13"/>
        <v>0</v>
      </c>
      <c r="I156" s="185"/>
      <c r="J156" s="187">
        <v>0</v>
      </c>
      <c r="K156" s="189">
        <v>0</v>
      </c>
      <c r="L156" s="187">
        <v>0</v>
      </c>
      <c r="M156" s="187">
        <v>0</v>
      </c>
      <c r="N156" s="185">
        <f t="shared" si="14"/>
        <v>0</v>
      </c>
      <c r="O156" s="185" t="str">
        <f t="shared" si="12"/>
        <v>N.A.</v>
      </c>
      <c r="P156" s="109">
        <v>0</v>
      </c>
      <c r="Q156" s="109">
        <v>0</v>
      </c>
      <c r="R156" s="110">
        <f t="shared" si="15"/>
        <v>0</v>
      </c>
      <c r="S156" s="109">
        <v>0</v>
      </c>
      <c r="T156" s="109">
        <v>0</v>
      </c>
      <c r="U156" s="110">
        <f t="shared" si="16"/>
        <v>0</v>
      </c>
      <c r="V156" s="111"/>
    </row>
    <row r="157" spans="1:22" s="38" customFormat="1" ht="17.25" customHeight="1">
      <c r="A157" s="151">
        <v>166</v>
      </c>
      <c r="B157" s="186" t="s">
        <v>233</v>
      </c>
      <c r="C157" s="151" t="s">
        <v>287</v>
      </c>
      <c r="D157" s="187">
        <v>45.957535499999992</v>
      </c>
      <c r="E157" s="188">
        <v>33.06500664</v>
      </c>
      <c r="F157" s="187">
        <v>0</v>
      </c>
      <c r="G157" s="187">
        <v>0.56728311999999992</v>
      </c>
      <c r="H157" s="185">
        <f t="shared" si="13"/>
        <v>12.325245739999993</v>
      </c>
      <c r="I157" s="185"/>
      <c r="J157" s="187">
        <v>31.163785539719349</v>
      </c>
      <c r="K157" s="189">
        <v>30.08919694129348</v>
      </c>
      <c r="L157" s="187">
        <v>0</v>
      </c>
      <c r="M157" s="187">
        <v>0.46353398000000001</v>
      </c>
      <c r="N157" s="185">
        <f t="shared" si="14"/>
        <v>0.61105461842586917</v>
      </c>
      <c r="O157" s="185">
        <f t="shared" si="12"/>
        <v>-95.042252046604062</v>
      </c>
      <c r="P157" s="109">
        <v>0.49861414000000004</v>
      </c>
      <c r="Q157" s="109">
        <v>32.566392499999999</v>
      </c>
      <c r="R157" s="110">
        <f t="shared" si="15"/>
        <v>33.06500664</v>
      </c>
      <c r="S157" s="109">
        <v>0.49861414000000004</v>
      </c>
      <c r="T157" s="109">
        <v>29.590582801293479</v>
      </c>
      <c r="U157" s="110">
        <f t="shared" si="16"/>
        <v>30.08919694129348</v>
      </c>
      <c r="V157" s="111"/>
    </row>
    <row r="158" spans="1:22" s="38" customFormat="1" ht="17.25" customHeight="1">
      <c r="A158" s="151">
        <v>167</v>
      </c>
      <c r="B158" s="186" t="s">
        <v>131</v>
      </c>
      <c r="C158" s="151" t="s">
        <v>288</v>
      </c>
      <c r="D158" s="187">
        <v>2391.3267529999998</v>
      </c>
      <c r="E158" s="188">
        <v>750.29146137999999</v>
      </c>
      <c r="F158" s="187">
        <v>0</v>
      </c>
      <c r="G158" s="187">
        <v>15.185143009999999</v>
      </c>
      <c r="H158" s="185">
        <f t="shared" si="13"/>
        <v>1625.8501486099999</v>
      </c>
      <c r="I158" s="185"/>
      <c r="J158" s="187">
        <v>3189.3602336099993</v>
      </c>
      <c r="K158" s="189">
        <v>469.13410726880005</v>
      </c>
      <c r="L158" s="187">
        <v>0</v>
      </c>
      <c r="M158" s="187">
        <v>15.43025649</v>
      </c>
      <c r="N158" s="185">
        <f t="shared" si="14"/>
        <v>2704.7958698511993</v>
      </c>
      <c r="O158" s="185">
        <f t="shared" si="12"/>
        <v>66.361941299672083</v>
      </c>
      <c r="P158" s="109">
        <v>99.327204379999984</v>
      </c>
      <c r="Q158" s="109">
        <v>650.96425699999998</v>
      </c>
      <c r="R158" s="110">
        <f t="shared" si="15"/>
        <v>750.29146137999999</v>
      </c>
      <c r="S158" s="109">
        <v>100.93051076000002</v>
      </c>
      <c r="T158" s="109">
        <v>368.20359650880005</v>
      </c>
      <c r="U158" s="110">
        <f t="shared" si="16"/>
        <v>469.13410726880005</v>
      </c>
      <c r="V158" s="111"/>
    </row>
    <row r="159" spans="1:22" s="38" customFormat="1" ht="17.25" customHeight="1">
      <c r="A159" s="151">
        <v>168</v>
      </c>
      <c r="B159" s="186" t="s">
        <v>255</v>
      </c>
      <c r="C159" s="151" t="s">
        <v>289</v>
      </c>
      <c r="D159" s="187">
        <v>0</v>
      </c>
      <c r="E159" s="188">
        <v>0</v>
      </c>
      <c r="F159" s="187">
        <v>0</v>
      </c>
      <c r="G159" s="187">
        <v>0</v>
      </c>
      <c r="H159" s="185">
        <f t="shared" si="13"/>
        <v>0</v>
      </c>
      <c r="I159" s="185"/>
      <c r="J159" s="187">
        <v>0</v>
      </c>
      <c r="K159" s="189">
        <v>0</v>
      </c>
      <c r="L159" s="187">
        <v>0</v>
      </c>
      <c r="M159" s="187">
        <v>0</v>
      </c>
      <c r="N159" s="185">
        <f t="shared" si="14"/>
        <v>0</v>
      </c>
      <c r="O159" s="185" t="str">
        <f t="shared" si="12"/>
        <v>N.A.</v>
      </c>
      <c r="P159" s="109">
        <v>0</v>
      </c>
      <c r="Q159" s="109">
        <v>0</v>
      </c>
      <c r="R159" s="110">
        <f t="shared" si="15"/>
        <v>0</v>
      </c>
      <c r="S159" s="109">
        <v>0</v>
      </c>
      <c r="T159" s="109">
        <v>0</v>
      </c>
      <c r="U159" s="110">
        <f t="shared" si="16"/>
        <v>0</v>
      </c>
      <c r="V159" s="111"/>
    </row>
    <row r="160" spans="1:22" s="38" customFormat="1" ht="17.25" customHeight="1">
      <c r="A160" s="151">
        <v>170</v>
      </c>
      <c r="B160" s="186" t="s">
        <v>141</v>
      </c>
      <c r="C160" s="151" t="s">
        <v>290</v>
      </c>
      <c r="D160" s="187">
        <v>131.824184</v>
      </c>
      <c r="E160" s="188">
        <v>27.441475659999998</v>
      </c>
      <c r="F160" s="187">
        <v>0</v>
      </c>
      <c r="G160" s="187">
        <v>9.2174292199999996</v>
      </c>
      <c r="H160" s="185">
        <f t="shared" si="13"/>
        <v>95.165279120000008</v>
      </c>
      <c r="I160" s="185"/>
      <c r="J160" s="187">
        <v>25.378805786129327</v>
      </c>
      <c r="K160" s="189">
        <v>15.871727306401301</v>
      </c>
      <c r="L160" s="187">
        <v>0</v>
      </c>
      <c r="M160" s="187">
        <v>8.0290626799999991</v>
      </c>
      <c r="N160" s="185">
        <f t="shared" si="14"/>
        <v>1.478015799728027</v>
      </c>
      <c r="O160" s="185">
        <f t="shared" si="12"/>
        <v>-98.446895954706008</v>
      </c>
      <c r="P160" s="109">
        <v>18.449857659999999</v>
      </c>
      <c r="Q160" s="109">
        <v>8.991617999999999</v>
      </c>
      <c r="R160" s="110">
        <f t="shared" si="15"/>
        <v>27.441475659999998</v>
      </c>
      <c r="S160" s="109">
        <v>8.3739344500000001</v>
      </c>
      <c r="T160" s="109">
        <v>7.4977928564013014</v>
      </c>
      <c r="U160" s="110">
        <f t="shared" si="16"/>
        <v>15.871727306401301</v>
      </c>
      <c r="V160" s="111"/>
    </row>
    <row r="161" spans="1:22" s="38" customFormat="1" ht="17.25" customHeight="1">
      <c r="A161" s="151">
        <v>171</v>
      </c>
      <c r="B161" s="186" t="s">
        <v>131</v>
      </c>
      <c r="C161" s="151" t="s">
        <v>291</v>
      </c>
      <c r="D161" s="187">
        <v>3403.3120919999992</v>
      </c>
      <c r="E161" s="188">
        <v>2504.27046501</v>
      </c>
      <c r="F161" s="187">
        <v>0</v>
      </c>
      <c r="G161" s="187">
        <v>152.84121000000002</v>
      </c>
      <c r="H161" s="185">
        <f t="shared" si="13"/>
        <v>746.20041698999921</v>
      </c>
      <c r="I161" s="185"/>
      <c r="J161" s="187">
        <v>1518.3248011300002</v>
      </c>
      <c r="K161" s="189">
        <v>1263.1505215100001</v>
      </c>
      <c r="L161" s="187">
        <v>0</v>
      </c>
      <c r="M161" s="187">
        <v>157.52737550000003</v>
      </c>
      <c r="N161" s="185">
        <f t="shared" si="14"/>
        <v>97.646904120000073</v>
      </c>
      <c r="O161" s="185">
        <f t="shared" si="12"/>
        <v>-86.914118258753433</v>
      </c>
      <c r="P161" s="109">
        <v>126.24301550999999</v>
      </c>
      <c r="Q161" s="109">
        <v>2378.0274494999999</v>
      </c>
      <c r="R161" s="110">
        <f t="shared" si="15"/>
        <v>2504.27046501</v>
      </c>
      <c r="S161" s="109">
        <v>126.24301550999999</v>
      </c>
      <c r="T161" s="109">
        <v>1136.907506</v>
      </c>
      <c r="U161" s="110">
        <f t="shared" si="16"/>
        <v>1263.1505215100001</v>
      </c>
      <c r="V161" s="111"/>
    </row>
    <row r="162" spans="1:22" s="38" customFormat="1" ht="17.25" customHeight="1">
      <c r="A162" s="151">
        <v>176</v>
      </c>
      <c r="B162" s="186" t="s">
        <v>141</v>
      </c>
      <c r="C162" s="151" t="s">
        <v>292</v>
      </c>
      <c r="D162" s="187">
        <v>306.53943150000003</v>
      </c>
      <c r="E162" s="188">
        <v>31.115326110000002</v>
      </c>
      <c r="F162" s="187">
        <v>0</v>
      </c>
      <c r="G162" s="187">
        <v>0.82</v>
      </c>
      <c r="H162" s="185">
        <f t="shared" si="13"/>
        <v>274.60410539000003</v>
      </c>
      <c r="I162" s="185"/>
      <c r="J162" s="187">
        <v>14.114498378058975</v>
      </c>
      <c r="K162" s="189">
        <v>8.590761906539969</v>
      </c>
      <c r="L162" s="187">
        <v>0</v>
      </c>
      <c r="M162" s="187">
        <v>1.7047154</v>
      </c>
      <c r="N162" s="185">
        <f t="shared" si="14"/>
        <v>3.8190210715190065</v>
      </c>
      <c r="O162" s="185">
        <f t="shared" si="12"/>
        <v>-98.609262936511783</v>
      </c>
      <c r="P162" s="109">
        <v>23.944046610000001</v>
      </c>
      <c r="Q162" s="109">
        <v>7.1712794999999998</v>
      </c>
      <c r="R162" s="110">
        <f t="shared" si="15"/>
        <v>31.115326110000002</v>
      </c>
      <c r="S162" s="109">
        <v>4.7888093299999994</v>
      </c>
      <c r="T162" s="109">
        <v>3.8019525765399695</v>
      </c>
      <c r="U162" s="110">
        <f t="shared" si="16"/>
        <v>8.590761906539969</v>
      </c>
      <c r="V162" s="111"/>
    </row>
    <row r="163" spans="1:22" s="38" customFormat="1" ht="17.25" customHeight="1">
      <c r="A163" s="151">
        <v>177</v>
      </c>
      <c r="B163" s="186" t="s">
        <v>141</v>
      </c>
      <c r="C163" s="151" t="s">
        <v>293</v>
      </c>
      <c r="D163" s="187">
        <v>4.7154410000000002</v>
      </c>
      <c r="E163" s="188">
        <v>0.26293253999999999</v>
      </c>
      <c r="F163" s="187">
        <v>0</v>
      </c>
      <c r="G163" s="187">
        <v>3.0926100000000002E-2</v>
      </c>
      <c r="H163" s="185">
        <f t="shared" si="13"/>
        <v>4.4215823600000004</v>
      </c>
      <c r="I163" s="185"/>
      <c r="J163" s="187">
        <v>0.42662734317113338</v>
      </c>
      <c r="K163" s="189">
        <v>0.39299203114817</v>
      </c>
      <c r="L163" s="187">
        <v>0</v>
      </c>
      <c r="M163" s="187">
        <v>2.5270069999999999E-2</v>
      </c>
      <c r="N163" s="185">
        <f t="shared" si="14"/>
        <v>8.3652420229633831E-3</v>
      </c>
      <c r="O163" s="185">
        <f t="shared" si="12"/>
        <v>-99.810808861129914</v>
      </c>
      <c r="P163" s="109">
        <v>2.7182540000000002E-2</v>
      </c>
      <c r="Q163" s="109">
        <v>0.23574999999999999</v>
      </c>
      <c r="R163" s="110">
        <f t="shared" si="15"/>
        <v>0.26293253999999999</v>
      </c>
      <c r="S163" s="109">
        <v>2.7182540000000002E-2</v>
      </c>
      <c r="T163" s="109">
        <v>0.36580949114817002</v>
      </c>
      <c r="U163" s="110">
        <f t="shared" si="16"/>
        <v>0.39299203114817</v>
      </c>
      <c r="V163" s="111"/>
    </row>
    <row r="164" spans="1:22" s="38" customFormat="1" ht="17.25" customHeight="1">
      <c r="A164" s="151">
        <v>181</v>
      </c>
      <c r="B164" s="186" t="s">
        <v>210</v>
      </c>
      <c r="C164" s="151" t="s">
        <v>294</v>
      </c>
      <c r="D164" s="187">
        <v>10828.275766999999</v>
      </c>
      <c r="E164" s="188">
        <v>277.22878308999998</v>
      </c>
      <c r="F164" s="187">
        <v>0</v>
      </c>
      <c r="G164" s="187">
        <v>95.056388820000009</v>
      </c>
      <c r="H164" s="185">
        <f t="shared" si="13"/>
        <v>10455.990595089999</v>
      </c>
      <c r="I164" s="185"/>
      <c r="J164" s="187">
        <v>25665.120357969998</v>
      </c>
      <c r="K164" s="189">
        <v>282.34438435999999</v>
      </c>
      <c r="L164" s="187">
        <v>0</v>
      </c>
      <c r="M164" s="187">
        <v>96.803740489999996</v>
      </c>
      <c r="N164" s="185">
        <f t="shared" si="14"/>
        <v>25285.972233119999</v>
      </c>
      <c r="O164" s="185">
        <f t="shared" si="12"/>
        <v>141.83239266678351</v>
      </c>
      <c r="P164" s="109">
        <v>277.22878308999998</v>
      </c>
      <c r="Q164" s="109">
        <v>0</v>
      </c>
      <c r="R164" s="110">
        <f t="shared" si="15"/>
        <v>277.22878308999998</v>
      </c>
      <c r="S164" s="109">
        <v>282.34438435999999</v>
      </c>
      <c r="T164" s="109">
        <v>0</v>
      </c>
      <c r="U164" s="110">
        <f t="shared" si="16"/>
        <v>282.34438435999999</v>
      </c>
      <c r="V164" s="111"/>
    </row>
    <row r="165" spans="1:22" s="38" customFormat="1" ht="17.25" customHeight="1">
      <c r="A165" s="151">
        <v>182</v>
      </c>
      <c r="B165" s="186" t="s">
        <v>218</v>
      </c>
      <c r="C165" s="151" t="s">
        <v>295</v>
      </c>
      <c r="D165" s="187">
        <v>0</v>
      </c>
      <c r="E165" s="188">
        <v>0</v>
      </c>
      <c r="F165" s="187">
        <v>0</v>
      </c>
      <c r="G165" s="187">
        <v>0</v>
      </c>
      <c r="H165" s="185">
        <f t="shared" si="13"/>
        <v>0</v>
      </c>
      <c r="I165" s="185"/>
      <c r="J165" s="187">
        <v>0</v>
      </c>
      <c r="K165" s="189">
        <v>0</v>
      </c>
      <c r="L165" s="187">
        <v>0</v>
      </c>
      <c r="M165" s="187">
        <v>0</v>
      </c>
      <c r="N165" s="185">
        <f t="shared" si="14"/>
        <v>0</v>
      </c>
      <c r="O165" s="185" t="str">
        <f t="shared" si="12"/>
        <v>N.A.</v>
      </c>
      <c r="P165" s="109">
        <v>0</v>
      </c>
      <c r="Q165" s="109">
        <v>0</v>
      </c>
      <c r="R165" s="110">
        <f t="shared" si="15"/>
        <v>0</v>
      </c>
      <c r="S165" s="109">
        <v>0</v>
      </c>
      <c r="T165" s="109">
        <v>0</v>
      </c>
      <c r="U165" s="110">
        <f t="shared" si="16"/>
        <v>0</v>
      </c>
      <c r="V165" s="111"/>
    </row>
    <row r="166" spans="1:22" s="38" customFormat="1" ht="17.25" customHeight="1">
      <c r="A166" s="151">
        <v>183</v>
      </c>
      <c r="B166" s="186" t="s">
        <v>210</v>
      </c>
      <c r="C166" s="151" t="s">
        <v>296</v>
      </c>
      <c r="D166" s="187">
        <v>0</v>
      </c>
      <c r="E166" s="188">
        <v>0</v>
      </c>
      <c r="F166" s="187">
        <v>0</v>
      </c>
      <c r="G166" s="187">
        <v>0</v>
      </c>
      <c r="H166" s="185">
        <f t="shared" si="13"/>
        <v>0</v>
      </c>
      <c r="I166" s="185"/>
      <c r="J166" s="187">
        <v>0</v>
      </c>
      <c r="K166" s="189">
        <v>0</v>
      </c>
      <c r="L166" s="187">
        <v>0</v>
      </c>
      <c r="M166" s="187">
        <v>0</v>
      </c>
      <c r="N166" s="185">
        <f t="shared" si="14"/>
        <v>0</v>
      </c>
      <c r="O166" s="185" t="str">
        <f t="shared" si="12"/>
        <v>N.A.</v>
      </c>
      <c r="P166" s="109">
        <v>0</v>
      </c>
      <c r="Q166" s="109">
        <v>0</v>
      </c>
      <c r="R166" s="110">
        <f t="shared" si="15"/>
        <v>0</v>
      </c>
      <c r="S166" s="109">
        <v>0</v>
      </c>
      <c r="T166" s="109">
        <v>0</v>
      </c>
      <c r="U166" s="110">
        <f t="shared" si="16"/>
        <v>0</v>
      </c>
      <c r="V166" s="111"/>
    </row>
    <row r="167" spans="1:22" s="38" customFormat="1" ht="17.25" customHeight="1">
      <c r="A167" s="151">
        <v>185</v>
      </c>
      <c r="B167" s="186" t="s">
        <v>145</v>
      </c>
      <c r="C167" s="151" t="s">
        <v>297</v>
      </c>
      <c r="D167" s="187">
        <v>250.72524999999999</v>
      </c>
      <c r="E167" s="188">
        <v>36.155677830000002</v>
      </c>
      <c r="F167" s="187">
        <v>0</v>
      </c>
      <c r="G167" s="187">
        <v>0.35776599999999997</v>
      </c>
      <c r="H167" s="185">
        <f t="shared" si="13"/>
        <v>214.21180616999999</v>
      </c>
      <c r="I167" s="185"/>
      <c r="J167" s="187">
        <v>28.612836228782751</v>
      </c>
      <c r="K167" s="189">
        <v>27.255645294296812</v>
      </c>
      <c r="L167" s="187">
        <v>0</v>
      </c>
      <c r="M167" s="187">
        <v>0.79615492999999993</v>
      </c>
      <c r="N167" s="185">
        <f t="shared" si="14"/>
        <v>0.5610360044859386</v>
      </c>
      <c r="O167" s="185">
        <f t="shared" si="12"/>
        <v>-99.738092864946623</v>
      </c>
      <c r="P167" s="109">
        <v>11.45317783</v>
      </c>
      <c r="Q167" s="109">
        <v>24.702500000000001</v>
      </c>
      <c r="R167" s="110">
        <f t="shared" si="15"/>
        <v>36.155677830000002</v>
      </c>
      <c r="S167" s="109">
        <v>0.57265889000000003</v>
      </c>
      <c r="T167" s="109">
        <v>26.682986404296813</v>
      </c>
      <c r="U167" s="110">
        <f t="shared" si="16"/>
        <v>27.255645294296812</v>
      </c>
      <c r="V167" s="111"/>
    </row>
    <row r="168" spans="1:22" s="38" customFormat="1" ht="17.25" customHeight="1">
      <c r="A168" s="151">
        <v>188</v>
      </c>
      <c r="B168" s="186" t="s">
        <v>145</v>
      </c>
      <c r="C168" s="151" t="s">
        <v>298</v>
      </c>
      <c r="D168" s="187">
        <v>1073.601144</v>
      </c>
      <c r="E168" s="188">
        <v>78.267800720000011</v>
      </c>
      <c r="F168" s="187">
        <v>0</v>
      </c>
      <c r="G168" s="187">
        <v>9.2477243976546379</v>
      </c>
      <c r="H168" s="185">
        <f t="shared" si="13"/>
        <v>986.08561888234533</v>
      </c>
      <c r="I168" s="185"/>
      <c r="J168" s="187">
        <v>94.177020942562876</v>
      </c>
      <c r="K168" s="189">
        <v>56.508324167171409</v>
      </c>
      <c r="L168" s="187">
        <v>0</v>
      </c>
      <c r="M168" s="187">
        <v>5.1961268800000004</v>
      </c>
      <c r="N168" s="185">
        <f t="shared" si="14"/>
        <v>32.472569895391466</v>
      </c>
      <c r="O168" s="185">
        <f t="shared" si="12"/>
        <v>-96.706921866257758</v>
      </c>
      <c r="P168" s="109">
        <v>56.337833220000007</v>
      </c>
      <c r="Q168" s="109">
        <v>21.9299675</v>
      </c>
      <c r="R168" s="110">
        <f t="shared" si="15"/>
        <v>78.267800720000011</v>
      </c>
      <c r="S168" s="109">
        <v>9.9264100499999994</v>
      </c>
      <c r="T168" s="109">
        <v>46.581914117171408</v>
      </c>
      <c r="U168" s="110">
        <f t="shared" si="16"/>
        <v>56.508324167171409</v>
      </c>
      <c r="V168" s="111"/>
    </row>
    <row r="169" spans="1:22" s="38" customFormat="1" ht="17.25" customHeight="1">
      <c r="A169" s="151">
        <v>189</v>
      </c>
      <c r="B169" s="186" t="s">
        <v>145</v>
      </c>
      <c r="C169" s="151" t="s">
        <v>299</v>
      </c>
      <c r="D169" s="187">
        <v>152.53025</v>
      </c>
      <c r="E169" s="188">
        <v>4.2491869799999993</v>
      </c>
      <c r="F169" s="187">
        <v>0</v>
      </c>
      <c r="G169" s="187">
        <v>1.6740827100000002</v>
      </c>
      <c r="H169" s="185">
        <f t="shared" si="13"/>
        <v>146.60698031000001</v>
      </c>
      <c r="I169" s="185"/>
      <c r="J169" s="187">
        <v>6.6949539042086474</v>
      </c>
      <c r="K169" s="189">
        <v>5.1957667682437716</v>
      </c>
      <c r="L169" s="187">
        <v>0</v>
      </c>
      <c r="M169" s="187">
        <v>1.36791353</v>
      </c>
      <c r="N169" s="185">
        <f t="shared" si="14"/>
        <v>0.13127360596487581</v>
      </c>
      <c r="O169" s="185">
        <f t="shared" si="12"/>
        <v>-99.910458829663298</v>
      </c>
      <c r="P169" s="109">
        <v>1.47143698</v>
      </c>
      <c r="Q169" s="109">
        <v>2.7777499999999997</v>
      </c>
      <c r="R169" s="110">
        <f t="shared" si="15"/>
        <v>4.2491869799999993</v>
      </c>
      <c r="S169" s="109">
        <v>1.47143698</v>
      </c>
      <c r="T169" s="109">
        <v>3.7243297882437716</v>
      </c>
      <c r="U169" s="110">
        <f t="shared" si="16"/>
        <v>5.1957667682437716</v>
      </c>
      <c r="V169" s="111"/>
    </row>
    <row r="170" spans="1:22" s="38" customFormat="1" ht="17.25" customHeight="1">
      <c r="A170" s="151">
        <v>190</v>
      </c>
      <c r="B170" s="186" t="s">
        <v>145</v>
      </c>
      <c r="C170" s="151" t="s">
        <v>300</v>
      </c>
      <c r="D170" s="187">
        <v>2659.5972150000002</v>
      </c>
      <c r="E170" s="188">
        <v>1825.4130875599997</v>
      </c>
      <c r="F170" s="187">
        <v>0</v>
      </c>
      <c r="G170" s="187">
        <v>4.2676329200000005</v>
      </c>
      <c r="H170" s="185">
        <f t="shared" si="13"/>
        <v>829.91649452000058</v>
      </c>
      <c r="I170" s="185"/>
      <c r="J170" s="187">
        <v>16.31164190300122</v>
      </c>
      <c r="K170" s="189">
        <v>11.860431718383968</v>
      </c>
      <c r="L170" s="187">
        <v>0</v>
      </c>
      <c r="M170" s="187">
        <v>4.3693848900000001</v>
      </c>
      <c r="N170" s="185">
        <f t="shared" si="14"/>
        <v>8.1825294617252631E-2</v>
      </c>
      <c r="O170" s="185">
        <f t="shared" si="12"/>
        <v>-99.990140538818352</v>
      </c>
      <c r="P170" s="109">
        <v>6.2529890600000009</v>
      </c>
      <c r="Q170" s="109">
        <v>1819.1600984999998</v>
      </c>
      <c r="R170" s="110">
        <f t="shared" si="15"/>
        <v>1825.4130875599997</v>
      </c>
      <c r="S170" s="109">
        <v>3.0227227299999999</v>
      </c>
      <c r="T170" s="109">
        <v>8.8377089883839677</v>
      </c>
      <c r="U170" s="110">
        <f t="shared" si="16"/>
        <v>11.860431718383968</v>
      </c>
      <c r="V170" s="111"/>
    </row>
    <row r="171" spans="1:22" s="38" customFormat="1" ht="17.25" customHeight="1">
      <c r="A171" s="151">
        <v>191</v>
      </c>
      <c r="B171" s="186" t="s">
        <v>251</v>
      </c>
      <c r="C171" s="151" t="s">
        <v>301</v>
      </c>
      <c r="D171" s="187">
        <v>665.67448300000012</v>
      </c>
      <c r="E171" s="188">
        <v>242.99012354000004</v>
      </c>
      <c r="F171" s="187">
        <v>0</v>
      </c>
      <c r="G171" s="187">
        <v>0.30489915999999989</v>
      </c>
      <c r="H171" s="185">
        <f t="shared" si="13"/>
        <v>422.37946030000012</v>
      </c>
      <c r="I171" s="185"/>
      <c r="J171" s="187">
        <v>5.9738405453206314</v>
      </c>
      <c r="K171" s="189">
        <v>3.7349771761484956</v>
      </c>
      <c r="L171" s="187">
        <v>0</v>
      </c>
      <c r="M171" s="187">
        <v>0.30982073999999998</v>
      </c>
      <c r="N171" s="185">
        <f t="shared" si="14"/>
        <v>1.9290426291721359</v>
      </c>
      <c r="O171" s="185">
        <f t="shared" si="12"/>
        <v>-99.543291563514472</v>
      </c>
      <c r="P171" s="109">
        <v>1.9943680400000001</v>
      </c>
      <c r="Q171" s="109">
        <v>240.99575550000003</v>
      </c>
      <c r="R171" s="110">
        <f t="shared" si="15"/>
        <v>242.99012354000004</v>
      </c>
      <c r="S171" s="109">
        <v>2.0265604599999998</v>
      </c>
      <c r="T171" s="109">
        <v>1.708416716148496</v>
      </c>
      <c r="U171" s="110">
        <f t="shared" si="16"/>
        <v>3.7349771761484956</v>
      </c>
      <c r="V171" s="111"/>
    </row>
    <row r="172" spans="1:22" s="38" customFormat="1" ht="17.25" customHeight="1">
      <c r="A172" s="151">
        <v>192</v>
      </c>
      <c r="B172" s="186" t="s">
        <v>145</v>
      </c>
      <c r="C172" s="151" t="s">
        <v>302</v>
      </c>
      <c r="D172" s="187">
        <v>4149.9734445000004</v>
      </c>
      <c r="E172" s="188">
        <v>2570.6533871700003</v>
      </c>
      <c r="F172" s="187">
        <v>0</v>
      </c>
      <c r="G172" s="187">
        <v>1.2590407799999999</v>
      </c>
      <c r="H172" s="185">
        <f t="shared" si="13"/>
        <v>1578.06101655</v>
      </c>
      <c r="I172" s="185"/>
      <c r="J172" s="187">
        <v>11.920452959513629</v>
      </c>
      <c r="K172" s="189">
        <v>10.186378145812887</v>
      </c>
      <c r="L172" s="187">
        <v>0</v>
      </c>
      <c r="M172" s="187">
        <v>1.7223320400000002</v>
      </c>
      <c r="N172" s="185">
        <f t="shared" si="14"/>
        <v>1.1742773700741838E-2</v>
      </c>
      <c r="O172" s="185">
        <f t="shared" si="12"/>
        <v>-99.999255873278813</v>
      </c>
      <c r="P172" s="109">
        <v>8.6550526699999999</v>
      </c>
      <c r="Q172" s="109">
        <v>2561.9983345000005</v>
      </c>
      <c r="R172" s="110">
        <f t="shared" si="15"/>
        <v>2570.6533871700003</v>
      </c>
      <c r="S172" s="109">
        <v>2.8659606900000001</v>
      </c>
      <c r="T172" s="109">
        <v>7.3204174558128861</v>
      </c>
      <c r="U172" s="110">
        <f t="shared" si="16"/>
        <v>10.186378145812887</v>
      </c>
      <c r="V172" s="111"/>
    </row>
    <row r="173" spans="1:22" s="38" customFormat="1" ht="17.25" customHeight="1">
      <c r="A173" s="151">
        <v>193</v>
      </c>
      <c r="B173" s="186" t="s">
        <v>251</v>
      </c>
      <c r="C173" s="151" t="s">
        <v>303</v>
      </c>
      <c r="D173" s="187">
        <v>0</v>
      </c>
      <c r="E173" s="188">
        <v>0</v>
      </c>
      <c r="F173" s="187">
        <v>0</v>
      </c>
      <c r="G173" s="187">
        <v>0</v>
      </c>
      <c r="H173" s="185">
        <f t="shared" si="13"/>
        <v>0</v>
      </c>
      <c r="I173" s="185"/>
      <c r="J173" s="187">
        <v>0</v>
      </c>
      <c r="K173" s="189">
        <v>0</v>
      </c>
      <c r="L173" s="187">
        <v>0</v>
      </c>
      <c r="M173" s="187">
        <v>0</v>
      </c>
      <c r="N173" s="185">
        <f t="shared" si="14"/>
        <v>0</v>
      </c>
      <c r="O173" s="185" t="str">
        <f t="shared" si="12"/>
        <v>N.A.</v>
      </c>
      <c r="P173" s="109">
        <v>0</v>
      </c>
      <c r="Q173" s="109">
        <v>0</v>
      </c>
      <c r="R173" s="110">
        <f t="shared" si="15"/>
        <v>0</v>
      </c>
      <c r="S173" s="109">
        <v>0</v>
      </c>
      <c r="T173" s="109">
        <v>0</v>
      </c>
      <c r="U173" s="110">
        <f t="shared" si="16"/>
        <v>0</v>
      </c>
      <c r="V173" s="111"/>
    </row>
    <row r="174" spans="1:22" s="38" customFormat="1" ht="17.25" customHeight="1">
      <c r="A174" s="151">
        <v>194</v>
      </c>
      <c r="B174" s="186" t="s">
        <v>145</v>
      </c>
      <c r="C174" s="151" t="s">
        <v>304</v>
      </c>
      <c r="D174" s="187">
        <v>6070.8422945000002</v>
      </c>
      <c r="E174" s="188">
        <v>3867.9870447900007</v>
      </c>
      <c r="F174" s="187">
        <v>0</v>
      </c>
      <c r="G174" s="187">
        <v>0.78350407</v>
      </c>
      <c r="H174" s="185">
        <f t="shared" si="13"/>
        <v>2202.0717456399993</v>
      </c>
      <c r="I174" s="185"/>
      <c r="J174" s="187">
        <v>5.6194887256237038</v>
      </c>
      <c r="K174" s="189">
        <v>4.6693247325050509</v>
      </c>
      <c r="L174" s="187">
        <v>0</v>
      </c>
      <c r="M174" s="187">
        <v>0.92799757999999999</v>
      </c>
      <c r="N174" s="185">
        <f t="shared" si="14"/>
        <v>2.2166413118652972E-2</v>
      </c>
      <c r="O174" s="185">
        <f t="shared" si="12"/>
        <v>-99.99899338370048</v>
      </c>
      <c r="P174" s="109">
        <v>6.6758017900000013</v>
      </c>
      <c r="Q174" s="109">
        <v>3861.3112430000006</v>
      </c>
      <c r="R174" s="110">
        <f t="shared" si="15"/>
        <v>3867.9870447900007</v>
      </c>
      <c r="S174" s="109">
        <v>0.84620034</v>
      </c>
      <c r="T174" s="109">
        <v>3.8231243925050507</v>
      </c>
      <c r="U174" s="110">
        <f t="shared" si="16"/>
        <v>4.6693247325050509</v>
      </c>
      <c r="V174" s="111"/>
    </row>
    <row r="175" spans="1:22" s="38" customFormat="1" ht="17.25" customHeight="1">
      <c r="A175" s="151">
        <v>195</v>
      </c>
      <c r="B175" s="186" t="s">
        <v>145</v>
      </c>
      <c r="C175" s="151" t="s">
        <v>305</v>
      </c>
      <c r="D175" s="187">
        <v>3257.7779900000005</v>
      </c>
      <c r="E175" s="188">
        <v>2027.1842093200003</v>
      </c>
      <c r="F175" s="187">
        <v>0</v>
      </c>
      <c r="G175" s="187">
        <v>3.6830586100000002</v>
      </c>
      <c r="H175" s="185">
        <f t="shared" si="13"/>
        <v>1226.9107220700002</v>
      </c>
      <c r="I175" s="185"/>
      <c r="J175" s="187">
        <v>18.068653611510403</v>
      </c>
      <c r="K175" s="189">
        <v>14.408336861187625</v>
      </c>
      <c r="L175" s="187">
        <v>0</v>
      </c>
      <c r="M175" s="187">
        <v>3.6269601599999999</v>
      </c>
      <c r="N175" s="185">
        <f t="shared" si="14"/>
        <v>3.3356590322778157E-2</v>
      </c>
      <c r="O175" s="185">
        <f t="shared" si="12"/>
        <v>-99.997281253662337</v>
      </c>
      <c r="P175" s="109">
        <v>14.612586320000004</v>
      </c>
      <c r="Q175" s="109">
        <v>2012.5716230000003</v>
      </c>
      <c r="R175" s="110">
        <f t="shared" si="15"/>
        <v>2027.1842093200003</v>
      </c>
      <c r="S175" s="109">
        <v>3.6146364100000001</v>
      </c>
      <c r="T175" s="109">
        <v>10.793700451187625</v>
      </c>
      <c r="U175" s="110">
        <f t="shared" si="16"/>
        <v>14.408336861187625</v>
      </c>
      <c r="V175" s="111"/>
    </row>
    <row r="176" spans="1:22" s="38" customFormat="1" ht="17.25" customHeight="1">
      <c r="A176" s="151">
        <v>197</v>
      </c>
      <c r="B176" s="186" t="s">
        <v>145</v>
      </c>
      <c r="C176" s="151" t="s">
        <v>306</v>
      </c>
      <c r="D176" s="187">
        <v>25.873511500000003</v>
      </c>
      <c r="E176" s="188">
        <v>2.5443174700000002</v>
      </c>
      <c r="F176" s="187">
        <v>0</v>
      </c>
      <c r="G176" s="187">
        <v>0.86730290999999993</v>
      </c>
      <c r="H176" s="185">
        <f t="shared" si="13"/>
        <v>22.461891120000004</v>
      </c>
      <c r="I176" s="185"/>
      <c r="J176" s="187">
        <v>3.5053989341139493</v>
      </c>
      <c r="K176" s="189">
        <v>2.2623317715685762</v>
      </c>
      <c r="L176" s="187">
        <v>0</v>
      </c>
      <c r="M176" s="187">
        <v>0.71500828000000005</v>
      </c>
      <c r="N176" s="185">
        <f t="shared" si="14"/>
        <v>0.52805888254537303</v>
      </c>
      <c r="O176" s="185">
        <f t="shared" si="12"/>
        <v>-97.64908983075253</v>
      </c>
      <c r="P176" s="109">
        <v>0.76911996999999999</v>
      </c>
      <c r="Q176" s="109">
        <v>1.7751975</v>
      </c>
      <c r="R176" s="110">
        <f t="shared" si="15"/>
        <v>2.5443174700000002</v>
      </c>
      <c r="S176" s="109">
        <v>0.76911996999999999</v>
      </c>
      <c r="T176" s="109">
        <v>1.4932118015685762</v>
      </c>
      <c r="U176" s="110">
        <f t="shared" si="16"/>
        <v>2.2623317715685762</v>
      </c>
      <c r="V176" s="111"/>
    </row>
    <row r="177" spans="1:22" s="38" customFormat="1" ht="17.25" customHeight="1">
      <c r="A177" s="151">
        <v>198</v>
      </c>
      <c r="B177" s="186" t="s">
        <v>145</v>
      </c>
      <c r="C177" s="151" t="s">
        <v>307</v>
      </c>
      <c r="D177" s="187">
        <v>65.347317000000004</v>
      </c>
      <c r="E177" s="188">
        <v>35.951606149999996</v>
      </c>
      <c r="F177" s="187">
        <v>0</v>
      </c>
      <c r="G177" s="187">
        <v>1.13602873</v>
      </c>
      <c r="H177" s="185">
        <f t="shared" si="13"/>
        <v>28.259682120000008</v>
      </c>
      <c r="I177" s="185"/>
      <c r="J177" s="187">
        <v>16.528538823697009</v>
      </c>
      <c r="K177" s="189">
        <v>11.876996680455257</v>
      </c>
      <c r="L177" s="187">
        <v>0</v>
      </c>
      <c r="M177" s="187">
        <v>1.6726288299999998</v>
      </c>
      <c r="N177" s="185">
        <f t="shared" si="14"/>
        <v>2.978913313241752</v>
      </c>
      <c r="O177" s="185">
        <f t="shared" si="12"/>
        <v>-89.458786901450992</v>
      </c>
      <c r="P177" s="109">
        <v>9.8076791500000002</v>
      </c>
      <c r="Q177" s="109">
        <v>26.143926999999998</v>
      </c>
      <c r="R177" s="110">
        <f t="shared" si="15"/>
        <v>35.951606149999996</v>
      </c>
      <c r="S177" s="109">
        <v>4.1334978899999992</v>
      </c>
      <c r="T177" s="109">
        <v>7.7434987904552584</v>
      </c>
      <c r="U177" s="110">
        <f t="shared" si="16"/>
        <v>11.876996680455257</v>
      </c>
      <c r="V177" s="111"/>
    </row>
    <row r="178" spans="1:22" s="38" customFormat="1" ht="18" customHeight="1">
      <c r="A178" s="151">
        <v>199</v>
      </c>
      <c r="B178" s="186" t="s">
        <v>145</v>
      </c>
      <c r="C178" s="151" t="s">
        <v>308</v>
      </c>
      <c r="D178" s="187">
        <v>146.663263</v>
      </c>
      <c r="E178" s="188">
        <v>12.90391093</v>
      </c>
      <c r="F178" s="187">
        <v>0</v>
      </c>
      <c r="G178" s="187">
        <v>0.87653928000000003</v>
      </c>
      <c r="H178" s="185">
        <f t="shared" si="13"/>
        <v>132.88281279</v>
      </c>
      <c r="I178" s="185"/>
      <c r="J178" s="187">
        <v>13.148198385288765</v>
      </c>
      <c r="K178" s="189">
        <v>9.3210607151972233</v>
      </c>
      <c r="L178" s="187">
        <v>0</v>
      </c>
      <c r="M178" s="187">
        <v>0.8212789100000002</v>
      </c>
      <c r="N178" s="185">
        <f t="shared" si="14"/>
        <v>3.0058587600915416</v>
      </c>
      <c r="O178" s="185">
        <f t="shared" si="12"/>
        <v>-97.737962722958144</v>
      </c>
      <c r="P178" s="109">
        <v>3.75891193</v>
      </c>
      <c r="Q178" s="109">
        <v>9.1449990000000003</v>
      </c>
      <c r="R178" s="110">
        <f t="shared" si="15"/>
        <v>12.90391093</v>
      </c>
      <c r="S178" s="109">
        <v>3.8146392200000006</v>
      </c>
      <c r="T178" s="109">
        <v>5.5064214951972223</v>
      </c>
      <c r="U178" s="110">
        <f t="shared" si="16"/>
        <v>9.3210607151972233</v>
      </c>
      <c r="V178" s="111"/>
    </row>
    <row r="179" spans="1:22" s="38" customFormat="1" ht="18" customHeight="1">
      <c r="A179" s="151">
        <v>200</v>
      </c>
      <c r="B179" s="186" t="s">
        <v>233</v>
      </c>
      <c r="C179" s="151" t="s">
        <v>309</v>
      </c>
      <c r="D179" s="187">
        <v>193.53025000000002</v>
      </c>
      <c r="E179" s="188">
        <v>60.805715619999987</v>
      </c>
      <c r="F179" s="187">
        <v>0</v>
      </c>
      <c r="G179" s="187">
        <v>3.5738660600000003</v>
      </c>
      <c r="H179" s="185">
        <f t="shared" si="13"/>
        <v>129.15066832000002</v>
      </c>
      <c r="I179" s="185"/>
      <c r="J179" s="187">
        <v>38.820921814445818</v>
      </c>
      <c r="K179" s="189">
        <v>25.141291510304015</v>
      </c>
      <c r="L179" s="187">
        <v>0</v>
      </c>
      <c r="M179" s="187">
        <v>5.1875591200000013</v>
      </c>
      <c r="N179" s="185">
        <f t="shared" si="14"/>
        <v>8.4920711841418015</v>
      </c>
      <c r="O179" s="185">
        <f t="shared" si="12"/>
        <v>-93.424678869565909</v>
      </c>
      <c r="P179" s="109">
        <v>42.08921561999999</v>
      </c>
      <c r="Q179" s="109">
        <v>18.7165</v>
      </c>
      <c r="R179" s="110">
        <f t="shared" si="15"/>
        <v>60.805715619999987</v>
      </c>
      <c r="S179" s="109">
        <v>12.32984416</v>
      </c>
      <c r="T179" s="109">
        <v>12.811447350304014</v>
      </c>
      <c r="U179" s="110">
        <f t="shared" si="16"/>
        <v>25.141291510304015</v>
      </c>
      <c r="V179" s="111"/>
    </row>
    <row r="180" spans="1:22" s="38" customFormat="1" ht="18" customHeight="1">
      <c r="A180" s="151">
        <v>201</v>
      </c>
      <c r="B180" s="186" t="s">
        <v>233</v>
      </c>
      <c r="C180" s="151" t="s">
        <v>310</v>
      </c>
      <c r="D180" s="187">
        <v>210.50425000000001</v>
      </c>
      <c r="E180" s="188">
        <v>32.381297850000003</v>
      </c>
      <c r="F180" s="187">
        <v>0</v>
      </c>
      <c r="G180" s="187">
        <v>13.98405086</v>
      </c>
      <c r="H180" s="185">
        <f t="shared" si="13"/>
        <v>164.13890129000001</v>
      </c>
      <c r="I180" s="185"/>
      <c r="J180" s="187">
        <v>38.878622981221937</v>
      </c>
      <c r="K180" s="189">
        <v>26.505904381099313</v>
      </c>
      <c r="L180" s="187">
        <v>0</v>
      </c>
      <c r="M180" s="187">
        <v>11.42653934</v>
      </c>
      <c r="N180" s="185">
        <f t="shared" si="14"/>
        <v>0.94617926012262465</v>
      </c>
      <c r="O180" s="185">
        <f t="shared" si="12"/>
        <v>-99.423549656610106</v>
      </c>
      <c r="P180" s="109">
        <v>12.291297850000003</v>
      </c>
      <c r="Q180" s="109">
        <v>20.09</v>
      </c>
      <c r="R180" s="110">
        <f t="shared" si="15"/>
        <v>32.381297850000003</v>
      </c>
      <c r="S180" s="109">
        <v>12.291297850000003</v>
      </c>
      <c r="T180" s="109">
        <v>14.21460653109931</v>
      </c>
      <c r="U180" s="110">
        <f t="shared" si="16"/>
        <v>26.505904381099313</v>
      </c>
      <c r="V180" s="111"/>
    </row>
    <row r="181" spans="1:22" s="38" customFormat="1" ht="18" customHeight="1">
      <c r="A181" s="151">
        <v>202</v>
      </c>
      <c r="B181" s="186" t="s">
        <v>233</v>
      </c>
      <c r="C181" s="151" t="s">
        <v>311</v>
      </c>
      <c r="D181" s="187">
        <v>403.46050000000008</v>
      </c>
      <c r="E181" s="188">
        <v>118.20962693999999</v>
      </c>
      <c r="F181" s="187">
        <v>0</v>
      </c>
      <c r="G181" s="187">
        <v>6.4020249699999994</v>
      </c>
      <c r="H181" s="185">
        <f t="shared" si="13"/>
        <v>278.8488480900001</v>
      </c>
      <c r="I181" s="185"/>
      <c r="J181" s="187">
        <v>60.513931891483601</v>
      </c>
      <c r="K181" s="189">
        <v>38.965806031552241</v>
      </c>
      <c r="L181" s="187">
        <v>0</v>
      </c>
      <c r="M181" s="187">
        <v>11.192878239999999</v>
      </c>
      <c r="N181" s="185">
        <f t="shared" si="14"/>
        <v>10.355247619931362</v>
      </c>
      <c r="O181" s="185">
        <f t="shared" si="12"/>
        <v>-96.286429837935287</v>
      </c>
      <c r="P181" s="109">
        <v>96.653876940000004</v>
      </c>
      <c r="Q181" s="109">
        <v>21.555749999999996</v>
      </c>
      <c r="R181" s="110">
        <f t="shared" si="15"/>
        <v>118.20962693999999</v>
      </c>
      <c r="S181" s="109">
        <v>21.001802699999999</v>
      </c>
      <c r="T181" s="109">
        <v>17.964003331552242</v>
      </c>
      <c r="U181" s="110">
        <f t="shared" si="16"/>
        <v>38.965806031552241</v>
      </c>
      <c r="V181" s="111"/>
    </row>
    <row r="182" spans="1:22" s="38" customFormat="1" ht="18" customHeight="1">
      <c r="A182" s="151">
        <v>203</v>
      </c>
      <c r="B182" s="186" t="s">
        <v>255</v>
      </c>
      <c r="C182" s="151" t="s">
        <v>312</v>
      </c>
      <c r="D182" s="187">
        <v>33.169000000000004</v>
      </c>
      <c r="E182" s="188">
        <v>22.821884180000005</v>
      </c>
      <c r="F182" s="187">
        <v>0</v>
      </c>
      <c r="G182" s="187">
        <v>1.4471825900000002</v>
      </c>
      <c r="H182" s="185">
        <f t="shared" si="13"/>
        <v>8.8999332299999985</v>
      </c>
      <c r="I182" s="185"/>
      <c r="J182" s="187">
        <v>28.281183504382152</v>
      </c>
      <c r="K182" s="189">
        <v>18.392667191789016</v>
      </c>
      <c r="L182" s="187">
        <v>0</v>
      </c>
      <c r="M182" s="187">
        <v>1.4705425100000002</v>
      </c>
      <c r="N182" s="185">
        <f t="shared" si="14"/>
        <v>8.4179738025931368</v>
      </c>
      <c r="O182" s="185">
        <f t="shared" si="12"/>
        <v>-5.4153150922780773</v>
      </c>
      <c r="P182" s="109">
        <v>9.4661341799999992</v>
      </c>
      <c r="Q182" s="109">
        <v>13.355750000000004</v>
      </c>
      <c r="R182" s="110">
        <f t="shared" si="15"/>
        <v>22.821884180000005</v>
      </c>
      <c r="S182" s="109">
        <v>9.6189333599999998</v>
      </c>
      <c r="T182" s="109">
        <v>8.7737338317890181</v>
      </c>
      <c r="U182" s="110">
        <f t="shared" si="16"/>
        <v>18.392667191789016</v>
      </c>
      <c r="V182" s="111"/>
    </row>
    <row r="183" spans="1:22" s="38" customFormat="1" ht="18" customHeight="1">
      <c r="A183" s="151">
        <v>204</v>
      </c>
      <c r="B183" s="186" t="s">
        <v>233</v>
      </c>
      <c r="C183" s="151" t="s">
        <v>313</v>
      </c>
      <c r="D183" s="187">
        <v>283.57649999999995</v>
      </c>
      <c r="E183" s="188">
        <v>18.076316759999997</v>
      </c>
      <c r="F183" s="187">
        <v>0</v>
      </c>
      <c r="G183" s="187">
        <v>1.0687958999999998</v>
      </c>
      <c r="H183" s="185">
        <f t="shared" si="13"/>
        <v>264.43138733999996</v>
      </c>
      <c r="I183" s="185"/>
      <c r="J183" s="187">
        <v>30.659817228553266</v>
      </c>
      <c r="K183" s="189">
        <v>29.176814301718881</v>
      </c>
      <c r="L183" s="187">
        <v>0</v>
      </c>
      <c r="M183" s="187">
        <v>0.88183004000000009</v>
      </c>
      <c r="N183" s="185">
        <f t="shared" si="14"/>
        <v>0.60117288683438419</v>
      </c>
      <c r="O183" s="185">
        <f t="shared" si="12"/>
        <v>-99.772654489740503</v>
      </c>
      <c r="P183" s="109">
        <v>0.94856675999999984</v>
      </c>
      <c r="Q183" s="109">
        <v>17.127749999999999</v>
      </c>
      <c r="R183" s="110">
        <f t="shared" si="15"/>
        <v>18.076316759999997</v>
      </c>
      <c r="S183" s="109">
        <v>0.94856675999999984</v>
      </c>
      <c r="T183" s="109">
        <v>28.228247541718883</v>
      </c>
      <c r="U183" s="110">
        <f t="shared" si="16"/>
        <v>29.176814301718881</v>
      </c>
      <c r="V183" s="111"/>
    </row>
    <row r="184" spans="1:22" s="38" customFormat="1" ht="18" customHeight="1">
      <c r="A184" s="151">
        <v>205</v>
      </c>
      <c r="B184" s="186" t="s">
        <v>194</v>
      </c>
      <c r="C184" s="151" t="s">
        <v>314</v>
      </c>
      <c r="D184" s="187">
        <v>1159.5057380000001</v>
      </c>
      <c r="E184" s="188">
        <v>21.446947980000001</v>
      </c>
      <c r="F184" s="187">
        <v>0</v>
      </c>
      <c r="G184" s="187">
        <v>1.8717159799999998</v>
      </c>
      <c r="H184" s="185">
        <f t="shared" si="13"/>
        <v>1136.18707404</v>
      </c>
      <c r="I184" s="185"/>
      <c r="J184" s="187">
        <v>1673.3492431700004</v>
      </c>
      <c r="K184" s="189">
        <v>21.0230233196</v>
      </c>
      <c r="L184" s="187">
        <v>0</v>
      </c>
      <c r="M184" s="187">
        <v>1.52940209</v>
      </c>
      <c r="N184" s="185">
        <f t="shared" si="14"/>
        <v>1650.7968177604002</v>
      </c>
      <c r="O184" s="185">
        <f t="shared" si="12"/>
        <v>45.292694792819233</v>
      </c>
      <c r="P184" s="109">
        <v>1.6451469800000003</v>
      </c>
      <c r="Q184" s="109">
        <v>19.801801000000001</v>
      </c>
      <c r="R184" s="110">
        <f t="shared" si="15"/>
        <v>21.446947980000001</v>
      </c>
      <c r="S184" s="109">
        <v>1.6451469800000003</v>
      </c>
      <c r="T184" s="109">
        <v>19.3778763396</v>
      </c>
      <c r="U184" s="110">
        <f t="shared" si="16"/>
        <v>21.0230233196</v>
      </c>
      <c r="V184" s="111"/>
    </row>
    <row r="185" spans="1:22" s="38" customFormat="1" ht="18" customHeight="1">
      <c r="A185" s="151">
        <v>206</v>
      </c>
      <c r="B185" s="186" t="s">
        <v>251</v>
      </c>
      <c r="C185" s="151" t="s">
        <v>315</v>
      </c>
      <c r="D185" s="187">
        <v>0</v>
      </c>
      <c r="E185" s="188">
        <v>0</v>
      </c>
      <c r="F185" s="187">
        <v>0</v>
      </c>
      <c r="G185" s="187">
        <v>0</v>
      </c>
      <c r="H185" s="185">
        <f t="shared" si="13"/>
        <v>0</v>
      </c>
      <c r="I185" s="185"/>
      <c r="J185" s="187">
        <v>0</v>
      </c>
      <c r="K185" s="189">
        <v>0</v>
      </c>
      <c r="L185" s="187">
        <v>0</v>
      </c>
      <c r="M185" s="187">
        <v>0</v>
      </c>
      <c r="N185" s="185">
        <f t="shared" si="14"/>
        <v>0</v>
      </c>
      <c r="O185" s="185" t="str">
        <f t="shared" si="12"/>
        <v>N.A.</v>
      </c>
      <c r="P185" s="109">
        <v>0</v>
      </c>
      <c r="Q185" s="109">
        <v>0</v>
      </c>
      <c r="R185" s="110">
        <f t="shared" si="15"/>
        <v>0</v>
      </c>
      <c r="S185" s="109">
        <v>0</v>
      </c>
      <c r="T185" s="109">
        <v>0</v>
      </c>
      <c r="U185" s="110">
        <f t="shared" si="16"/>
        <v>0</v>
      </c>
      <c r="V185" s="111"/>
    </row>
    <row r="186" spans="1:22" s="38" customFormat="1" ht="18" customHeight="1">
      <c r="A186" s="151">
        <v>207</v>
      </c>
      <c r="B186" s="186" t="s">
        <v>251</v>
      </c>
      <c r="C186" s="151" t="s">
        <v>316</v>
      </c>
      <c r="D186" s="187">
        <v>174.25466399999999</v>
      </c>
      <c r="E186" s="188">
        <v>19.761522269999997</v>
      </c>
      <c r="F186" s="187">
        <v>0</v>
      </c>
      <c r="G186" s="187">
        <v>1.0019474499999999</v>
      </c>
      <c r="H186" s="185">
        <f t="shared" si="13"/>
        <v>153.49119428</v>
      </c>
      <c r="I186" s="185"/>
      <c r="J186" s="187">
        <v>21.374964702944421</v>
      </c>
      <c r="K186" s="189">
        <v>18.788461951555416</v>
      </c>
      <c r="L186" s="187">
        <v>0</v>
      </c>
      <c r="M186" s="187">
        <v>0.87500864999999994</v>
      </c>
      <c r="N186" s="185">
        <f t="shared" si="14"/>
        <v>1.7114941013890057</v>
      </c>
      <c r="O186" s="185">
        <f t="shared" si="12"/>
        <v>-98.884956163500249</v>
      </c>
      <c r="P186" s="109">
        <v>2.2767647700000002</v>
      </c>
      <c r="Q186" s="109">
        <v>17.484757499999997</v>
      </c>
      <c r="R186" s="110">
        <f t="shared" si="15"/>
        <v>19.761522269999997</v>
      </c>
      <c r="S186" s="109">
        <v>2.3026476900000001</v>
      </c>
      <c r="T186" s="109">
        <v>16.485814261555415</v>
      </c>
      <c r="U186" s="110">
        <f t="shared" si="16"/>
        <v>18.788461951555416</v>
      </c>
      <c r="V186" s="111"/>
    </row>
    <row r="187" spans="1:22" s="38" customFormat="1" ht="18" customHeight="1">
      <c r="A187" s="151">
        <v>208</v>
      </c>
      <c r="B187" s="186" t="s">
        <v>145</v>
      </c>
      <c r="C187" s="151" t="s">
        <v>317</v>
      </c>
      <c r="D187" s="187">
        <v>25.881249999999998</v>
      </c>
      <c r="E187" s="188">
        <v>8.2010204699999996</v>
      </c>
      <c r="F187" s="187">
        <v>0</v>
      </c>
      <c r="G187" s="187">
        <v>1.0124509799999999</v>
      </c>
      <c r="H187" s="185">
        <f t="shared" si="13"/>
        <v>16.667778549999998</v>
      </c>
      <c r="I187" s="185"/>
      <c r="J187" s="187">
        <v>18.894213739322939</v>
      </c>
      <c r="K187" s="189">
        <v>11.746952585436718</v>
      </c>
      <c r="L187" s="187">
        <v>0</v>
      </c>
      <c r="M187" s="187">
        <v>1.0287935800000001</v>
      </c>
      <c r="N187" s="185">
        <f t="shared" si="14"/>
        <v>6.1184675738862211</v>
      </c>
      <c r="O187" s="185">
        <f t="shared" si="12"/>
        <v>-63.291643481271095</v>
      </c>
      <c r="P187" s="109">
        <v>6.6225204699999987</v>
      </c>
      <c r="Q187" s="109">
        <v>1.5785</v>
      </c>
      <c r="R187" s="110">
        <f t="shared" si="15"/>
        <v>8.2010204699999996</v>
      </c>
      <c r="S187" s="109">
        <v>6.7294189799999993</v>
      </c>
      <c r="T187" s="109">
        <v>5.0175336054367188</v>
      </c>
      <c r="U187" s="110">
        <f t="shared" si="16"/>
        <v>11.746952585436718</v>
      </c>
      <c r="V187" s="111"/>
    </row>
    <row r="188" spans="1:22" s="38" customFormat="1" ht="18" customHeight="1">
      <c r="A188" s="151">
        <v>209</v>
      </c>
      <c r="B188" s="186" t="s">
        <v>145</v>
      </c>
      <c r="C188" s="151" t="s">
        <v>318</v>
      </c>
      <c r="D188" s="187">
        <v>310.69199350000002</v>
      </c>
      <c r="E188" s="188">
        <v>75.832808480000011</v>
      </c>
      <c r="F188" s="187">
        <v>0</v>
      </c>
      <c r="G188" s="187">
        <v>7.3485178886739257</v>
      </c>
      <c r="H188" s="185">
        <f t="shared" si="13"/>
        <v>227.51066713132607</v>
      </c>
      <c r="I188" s="185"/>
      <c r="J188" s="187">
        <v>39.684509940763228</v>
      </c>
      <c r="K188" s="189">
        <v>27.267720767535749</v>
      </c>
      <c r="L188" s="187">
        <v>0</v>
      </c>
      <c r="M188" s="187">
        <v>6.3815029599999997</v>
      </c>
      <c r="N188" s="185">
        <f t="shared" si="14"/>
        <v>6.0352862132274785</v>
      </c>
      <c r="O188" s="185">
        <f t="shared" si="12"/>
        <v>-97.34725132261876</v>
      </c>
      <c r="P188" s="109">
        <v>24.125699480000012</v>
      </c>
      <c r="Q188" s="109">
        <v>51.707109000000003</v>
      </c>
      <c r="R188" s="110">
        <f t="shared" si="15"/>
        <v>75.832808480000011</v>
      </c>
      <c r="S188" s="109">
        <v>12.909219390000002</v>
      </c>
      <c r="T188" s="109">
        <v>14.358501377535747</v>
      </c>
      <c r="U188" s="110">
        <f t="shared" si="16"/>
        <v>27.267720767535749</v>
      </c>
      <c r="V188" s="111"/>
    </row>
    <row r="189" spans="1:22" s="38" customFormat="1" ht="18" customHeight="1">
      <c r="A189" s="151">
        <v>210</v>
      </c>
      <c r="B189" s="186" t="s">
        <v>233</v>
      </c>
      <c r="C189" s="151" t="s">
        <v>319</v>
      </c>
      <c r="D189" s="187">
        <v>327.65826500000003</v>
      </c>
      <c r="E189" s="188">
        <v>80.392390919999997</v>
      </c>
      <c r="F189" s="187">
        <v>0</v>
      </c>
      <c r="G189" s="187">
        <v>2.7437183899999997</v>
      </c>
      <c r="H189" s="185">
        <f t="shared" si="13"/>
        <v>244.52215569000003</v>
      </c>
      <c r="I189" s="185"/>
      <c r="J189" s="187">
        <v>78.050581969968334</v>
      </c>
      <c r="K189" s="189">
        <v>74.252328431929726</v>
      </c>
      <c r="L189" s="187">
        <v>0</v>
      </c>
      <c r="M189" s="187">
        <v>2.2678499699999999</v>
      </c>
      <c r="N189" s="185">
        <f t="shared" si="14"/>
        <v>1.5304035680386083</v>
      </c>
      <c r="O189" s="185">
        <f t="shared" si="12"/>
        <v>-99.374124784840006</v>
      </c>
      <c r="P189" s="109">
        <v>2.4394804199999998</v>
      </c>
      <c r="Q189" s="109">
        <v>77.952910500000002</v>
      </c>
      <c r="R189" s="110">
        <f t="shared" si="15"/>
        <v>80.392390919999997</v>
      </c>
      <c r="S189" s="109">
        <v>2.4394804199999998</v>
      </c>
      <c r="T189" s="109">
        <v>71.812848011929731</v>
      </c>
      <c r="U189" s="110">
        <f t="shared" si="16"/>
        <v>74.252328431929726</v>
      </c>
      <c r="V189" s="111"/>
    </row>
    <row r="190" spans="1:22" s="38" customFormat="1" ht="18" customHeight="1">
      <c r="A190" s="151">
        <v>211</v>
      </c>
      <c r="B190" s="186" t="s">
        <v>233</v>
      </c>
      <c r="C190" s="151" t="s">
        <v>320</v>
      </c>
      <c r="D190" s="187">
        <v>212.25700000000001</v>
      </c>
      <c r="E190" s="188">
        <v>41.332479270000007</v>
      </c>
      <c r="F190" s="187">
        <v>0</v>
      </c>
      <c r="G190" s="187">
        <v>4.9693005100000009</v>
      </c>
      <c r="H190" s="185">
        <f t="shared" si="13"/>
        <v>165.95522021999997</v>
      </c>
      <c r="I190" s="185"/>
      <c r="J190" s="187">
        <v>20.964589550712653</v>
      </c>
      <c r="K190" s="189">
        <v>15.563167833850061</v>
      </c>
      <c r="L190" s="187">
        <v>0</v>
      </c>
      <c r="M190" s="187">
        <v>5.361226030000001</v>
      </c>
      <c r="N190" s="185">
        <f t="shared" si="14"/>
        <v>4.0195686862590563E-2</v>
      </c>
      <c r="O190" s="185">
        <f t="shared" si="12"/>
        <v>-99.975779197057307</v>
      </c>
      <c r="P190" s="109">
        <v>23.30272927</v>
      </c>
      <c r="Q190" s="109">
        <v>18.029750000000003</v>
      </c>
      <c r="R190" s="110">
        <f t="shared" si="15"/>
        <v>41.332479270000007</v>
      </c>
      <c r="S190" s="109">
        <v>5.2379147400000008</v>
      </c>
      <c r="T190" s="109">
        <v>10.32525309385006</v>
      </c>
      <c r="U190" s="110">
        <f t="shared" si="16"/>
        <v>15.563167833850061</v>
      </c>
      <c r="V190" s="111"/>
    </row>
    <row r="191" spans="1:22" s="38" customFormat="1" ht="18" customHeight="1">
      <c r="A191" s="151">
        <v>212</v>
      </c>
      <c r="B191" s="186" t="s">
        <v>145</v>
      </c>
      <c r="C191" s="151" t="s">
        <v>321</v>
      </c>
      <c r="D191" s="187">
        <v>520.18088899999998</v>
      </c>
      <c r="E191" s="188">
        <v>2.2280219999999997</v>
      </c>
      <c r="F191" s="187">
        <v>0</v>
      </c>
      <c r="G191" s="187">
        <v>0</v>
      </c>
      <c r="H191" s="185">
        <f t="shared" si="13"/>
        <v>517.95286699999997</v>
      </c>
      <c r="I191" s="185"/>
      <c r="J191" s="187">
        <v>0</v>
      </c>
      <c r="K191" s="189">
        <v>0</v>
      </c>
      <c r="L191" s="187">
        <v>0</v>
      </c>
      <c r="M191" s="187">
        <v>0</v>
      </c>
      <c r="N191" s="185">
        <f t="shared" si="14"/>
        <v>0</v>
      </c>
      <c r="O191" s="185" t="str">
        <f t="shared" si="12"/>
        <v>N.A.</v>
      </c>
      <c r="P191" s="109">
        <v>0</v>
      </c>
      <c r="Q191" s="109">
        <v>2.2280219999999997</v>
      </c>
      <c r="R191" s="110">
        <f t="shared" si="15"/>
        <v>2.2280219999999997</v>
      </c>
      <c r="S191" s="109">
        <v>0</v>
      </c>
      <c r="T191" s="109">
        <v>0</v>
      </c>
      <c r="U191" s="110">
        <f t="shared" si="16"/>
        <v>0</v>
      </c>
      <c r="V191" s="111"/>
    </row>
    <row r="192" spans="1:22" s="38" customFormat="1" ht="18" customHeight="1">
      <c r="A192" s="151">
        <v>213</v>
      </c>
      <c r="B192" s="186" t="s">
        <v>145</v>
      </c>
      <c r="C192" s="151" t="s">
        <v>322</v>
      </c>
      <c r="D192" s="187">
        <v>177.85925049999997</v>
      </c>
      <c r="E192" s="188">
        <v>46.255967669999997</v>
      </c>
      <c r="F192" s="187">
        <v>0</v>
      </c>
      <c r="G192" s="187">
        <v>12.71691399</v>
      </c>
      <c r="H192" s="185">
        <f t="shared" si="13"/>
        <v>118.88636883999999</v>
      </c>
      <c r="I192" s="185"/>
      <c r="J192" s="187">
        <v>58.589718735570372</v>
      </c>
      <c r="K192" s="189">
        <v>37.06704123200965</v>
      </c>
      <c r="L192" s="187">
        <v>0</v>
      </c>
      <c r="M192" s="187">
        <v>14.289987739999999</v>
      </c>
      <c r="N192" s="185">
        <f t="shared" si="14"/>
        <v>7.2326897635607228</v>
      </c>
      <c r="O192" s="185">
        <f t="shared" si="12"/>
        <v>-93.916300216642455</v>
      </c>
      <c r="P192" s="109">
        <v>33.408884169999993</v>
      </c>
      <c r="Q192" s="109">
        <v>12.847083500000002</v>
      </c>
      <c r="R192" s="110">
        <f t="shared" si="15"/>
        <v>46.255967669999997</v>
      </c>
      <c r="S192" s="109">
        <v>26.592141059999996</v>
      </c>
      <c r="T192" s="109">
        <v>10.474900172009656</v>
      </c>
      <c r="U192" s="110">
        <f t="shared" si="16"/>
        <v>37.06704123200965</v>
      </c>
      <c r="V192" s="111"/>
    </row>
    <row r="193" spans="1:22" s="38" customFormat="1" ht="18" customHeight="1">
      <c r="A193" s="151">
        <v>214</v>
      </c>
      <c r="B193" s="186" t="s">
        <v>145</v>
      </c>
      <c r="C193" s="151" t="s">
        <v>323</v>
      </c>
      <c r="D193" s="187">
        <v>584.49049600000001</v>
      </c>
      <c r="E193" s="188">
        <v>66.456107070000002</v>
      </c>
      <c r="F193" s="187">
        <v>0</v>
      </c>
      <c r="G193" s="187">
        <v>5.3937700399999997</v>
      </c>
      <c r="H193" s="185">
        <f t="shared" si="13"/>
        <v>512.64061888999993</v>
      </c>
      <c r="I193" s="185"/>
      <c r="J193" s="187">
        <v>32.329860461371837</v>
      </c>
      <c r="K193" s="189">
        <v>24.669691150382704</v>
      </c>
      <c r="L193" s="187">
        <v>0</v>
      </c>
      <c r="M193" s="187">
        <v>7.5870229799999986</v>
      </c>
      <c r="N193" s="185">
        <f t="shared" si="14"/>
        <v>7.3146330989134256E-2</v>
      </c>
      <c r="O193" s="185">
        <f t="shared" si="12"/>
        <v>-99.985731460150859</v>
      </c>
      <c r="P193" s="109">
        <v>27.719665570000004</v>
      </c>
      <c r="Q193" s="109">
        <v>38.736441499999998</v>
      </c>
      <c r="R193" s="110">
        <f t="shared" si="15"/>
        <v>66.456107070000002</v>
      </c>
      <c r="S193" s="109">
        <v>16.082662079999999</v>
      </c>
      <c r="T193" s="109">
        <v>8.587029070382707</v>
      </c>
      <c r="U193" s="110">
        <f t="shared" si="16"/>
        <v>24.669691150382704</v>
      </c>
      <c r="V193" s="111"/>
    </row>
    <row r="194" spans="1:22" s="38" customFormat="1" ht="18" customHeight="1">
      <c r="A194" s="151">
        <v>215</v>
      </c>
      <c r="B194" s="186" t="s">
        <v>233</v>
      </c>
      <c r="C194" s="151" t="s">
        <v>324</v>
      </c>
      <c r="D194" s="187">
        <v>132.26143900000002</v>
      </c>
      <c r="E194" s="188">
        <v>24.845389820000001</v>
      </c>
      <c r="F194" s="187">
        <v>0</v>
      </c>
      <c r="G194" s="187">
        <v>7.5138658000000005</v>
      </c>
      <c r="H194" s="185">
        <f t="shared" si="13"/>
        <v>99.902183380000011</v>
      </c>
      <c r="I194" s="185"/>
      <c r="J194" s="187">
        <v>34.453641820698031</v>
      </c>
      <c r="K194" s="189">
        <v>24.733718626673877</v>
      </c>
      <c r="L194" s="187">
        <v>0</v>
      </c>
      <c r="M194" s="187">
        <v>8.5740803799999998</v>
      </c>
      <c r="N194" s="185">
        <f t="shared" si="14"/>
        <v>1.1458428140241548</v>
      </c>
      <c r="O194" s="185">
        <f t="shared" si="12"/>
        <v>-98.853035263838336</v>
      </c>
      <c r="P194" s="109">
        <v>20.102407320000001</v>
      </c>
      <c r="Q194" s="109">
        <v>4.7429825000000001</v>
      </c>
      <c r="R194" s="110">
        <f t="shared" si="15"/>
        <v>24.845389820000001</v>
      </c>
      <c r="S194" s="109">
        <v>15.142771889999999</v>
      </c>
      <c r="T194" s="109">
        <v>9.5909467366738763</v>
      </c>
      <c r="U194" s="110">
        <f t="shared" si="16"/>
        <v>24.733718626673877</v>
      </c>
      <c r="V194" s="111"/>
    </row>
    <row r="195" spans="1:22" s="38" customFormat="1" ht="18" customHeight="1">
      <c r="A195" s="151">
        <v>216</v>
      </c>
      <c r="B195" s="186" t="s">
        <v>210</v>
      </c>
      <c r="C195" s="151" t="s">
        <v>325</v>
      </c>
      <c r="D195" s="187">
        <v>752.42509150000001</v>
      </c>
      <c r="E195" s="188">
        <v>141.09178175</v>
      </c>
      <c r="F195" s="187">
        <v>0</v>
      </c>
      <c r="G195" s="187">
        <v>30.491721730000002</v>
      </c>
      <c r="H195" s="185">
        <f t="shared" si="13"/>
        <v>580.84158802000002</v>
      </c>
      <c r="I195" s="185"/>
      <c r="J195" s="187">
        <v>521.24974513999996</v>
      </c>
      <c r="K195" s="189">
        <v>132.17160526000001</v>
      </c>
      <c r="L195" s="187">
        <v>0</v>
      </c>
      <c r="M195" s="187">
        <v>41.602746540000005</v>
      </c>
      <c r="N195" s="185">
        <f t="shared" si="14"/>
        <v>347.47539333999998</v>
      </c>
      <c r="O195" s="185">
        <f t="shared" si="12"/>
        <v>-40.177253057156193</v>
      </c>
      <c r="P195" s="109">
        <v>141.09178175</v>
      </c>
      <c r="Q195" s="109">
        <v>0</v>
      </c>
      <c r="R195" s="110">
        <f t="shared" si="15"/>
        <v>141.09178175</v>
      </c>
      <c r="S195" s="109">
        <v>132.17160526000001</v>
      </c>
      <c r="T195" s="109">
        <v>0</v>
      </c>
      <c r="U195" s="110">
        <f t="shared" si="16"/>
        <v>132.17160526000001</v>
      </c>
      <c r="V195" s="111"/>
    </row>
    <row r="196" spans="1:22" s="38" customFormat="1" ht="18" customHeight="1">
      <c r="A196" s="151">
        <v>217</v>
      </c>
      <c r="B196" s="186" t="s">
        <v>210</v>
      </c>
      <c r="C196" s="151" t="s">
        <v>326</v>
      </c>
      <c r="D196" s="187">
        <v>3198.5788584999996</v>
      </c>
      <c r="E196" s="188">
        <v>82.676154800000006</v>
      </c>
      <c r="F196" s="187">
        <v>0</v>
      </c>
      <c r="G196" s="187">
        <v>22.86232408</v>
      </c>
      <c r="H196" s="185">
        <f t="shared" si="13"/>
        <v>3093.0403796199998</v>
      </c>
      <c r="I196" s="185"/>
      <c r="J196" s="187">
        <v>3847.3966223500001</v>
      </c>
      <c r="K196" s="189">
        <v>58.4464878</v>
      </c>
      <c r="L196" s="187">
        <v>0</v>
      </c>
      <c r="M196" s="187">
        <v>21.376856449999995</v>
      </c>
      <c r="N196" s="185">
        <f t="shared" si="14"/>
        <v>3767.5732781000002</v>
      </c>
      <c r="O196" s="185">
        <f t="shared" si="12"/>
        <v>21.808085756800597</v>
      </c>
      <c r="P196" s="109">
        <v>82.676154800000006</v>
      </c>
      <c r="Q196" s="109">
        <v>0</v>
      </c>
      <c r="R196" s="110">
        <f t="shared" si="15"/>
        <v>82.676154800000006</v>
      </c>
      <c r="S196" s="109">
        <v>58.4464878</v>
      </c>
      <c r="T196" s="109">
        <v>0</v>
      </c>
      <c r="U196" s="110">
        <f t="shared" si="16"/>
        <v>58.4464878</v>
      </c>
      <c r="V196" s="111"/>
    </row>
    <row r="197" spans="1:22" s="38" customFormat="1" ht="18" customHeight="1">
      <c r="A197" s="151">
        <v>218</v>
      </c>
      <c r="B197" s="186" t="s">
        <v>141</v>
      </c>
      <c r="C197" s="151" t="s">
        <v>327</v>
      </c>
      <c r="D197" s="187">
        <v>99.463119999999989</v>
      </c>
      <c r="E197" s="188">
        <v>4.6916584400000003</v>
      </c>
      <c r="F197" s="187">
        <v>0</v>
      </c>
      <c r="G197" s="187">
        <v>0.23924701999999998</v>
      </c>
      <c r="H197" s="185">
        <f t="shared" si="13"/>
        <v>94.532214539999998</v>
      </c>
      <c r="I197" s="185"/>
      <c r="J197" s="187">
        <v>41.657451260734106</v>
      </c>
      <c r="K197" s="189">
        <v>40.64514681091579</v>
      </c>
      <c r="L197" s="187">
        <v>0</v>
      </c>
      <c r="M197" s="187">
        <v>0.19549168000000003</v>
      </c>
      <c r="N197" s="185">
        <f t="shared" si="14"/>
        <v>0.81681276981831619</v>
      </c>
      <c r="O197" s="185">
        <f t="shared" si="12"/>
        <v>-99.135942415193611</v>
      </c>
      <c r="P197" s="109">
        <v>0.21028643999999999</v>
      </c>
      <c r="Q197" s="109">
        <v>4.4813720000000004</v>
      </c>
      <c r="R197" s="110">
        <f t="shared" si="15"/>
        <v>4.6916584400000003</v>
      </c>
      <c r="S197" s="109">
        <v>0.21028643999999999</v>
      </c>
      <c r="T197" s="109">
        <v>40.434860370915793</v>
      </c>
      <c r="U197" s="110">
        <f t="shared" si="16"/>
        <v>40.64514681091579</v>
      </c>
      <c r="V197" s="111"/>
    </row>
    <row r="198" spans="1:22" s="38" customFormat="1" ht="18" customHeight="1">
      <c r="A198" s="151">
        <v>219</v>
      </c>
      <c r="B198" s="186" t="s">
        <v>233</v>
      </c>
      <c r="C198" s="151" t="s">
        <v>328</v>
      </c>
      <c r="D198" s="187">
        <v>46.596141500000002</v>
      </c>
      <c r="E198" s="188">
        <v>5.2334933800000005</v>
      </c>
      <c r="F198" s="187">
        <v>0</v>
      </c>
      <c r="G198" s="187">
        <v>5.4379993600000001</v>
      </c>
      <c r="H198" s="185">
        <f t="shared" si="13"/>
        <v>35.924648760000004</v>
      </c>
      <c r="I198" s="185"/>
      <c r="J198" s="187">
        <v>10.036252904087011</v>
      </c>
      <c r="K198" s="189">
        <v>5.1914309450614748</v>
      </c>
      <c r="L198" s="187">
        <v>0</v>
      </c>
      <c r="M198" s="187">
        <v>4.4434559800000004</v>
      </c>
      <c r="N198" s="185">
        <f t="shared" si="14"/>
        <v>0.4013659790255355</v>
      </c>
      <c r="O198" s="185">
        <f t="shared" si="12"/>
        <v>-98.882756010484826</v>
      </c>
      <c r="P198" s="109">
        <v>4.7797358800000005</v>
      </c>
      <c r="Q198" s="109">
        <v>0.45375750000000004</v>
      </c>
      <c r="R198" s="110">
        <f t="shared" si="15"/>
        <v>5.2334933800000005</v>
      </c>
      <c r="S198" s="109">
        <v>4.7797358800000005</v>
      </c>
      <c r="T198" s="109">
        <v>0.41169506506147452</v>
      </c>
      <c r="U198" s="110">
        <f t="shared" si="16"/>
        <v>5.1914309450614748</v>
      </c>
      <c r="V198" s="111"/>
    </row>
    <row r="199" spans="1:22" s="38" customFormat="1" ht="18" customHeight="1">
      <c r="A199" s="151">
        <v>222</v>
      </c>
      <c r="B199" s="186" t="s">
        <v>131</v>
      </c>
      <c r="C199" s="151" t="s">
        <v>329</v>
      </c>
      <c r="D199" s="187">
        <v>3751.487013500001</v>
      </c>
      <c r="E199" s="188">
        <v>2373.3051022499999</v>
      </c>
      <c r="F199" s="187">
        <v>0</v>
      </c>
      <c r="G199" s="187">
        <v>106.44651345999999</v>
      </c>
      <c r="H199" s="185">
        <f t="shared" si="13"/>
        <v>1271.7353977900011</v>
      </c>
      <c r="I199" s="185"/>
      <c r="J199" s="187">
        <v>4948.8369583499989</v>
      </c>
      <c r="K199" s="189">
        <v>1887.4232160399999</v>
      </c>
      <c r="L199" s="187">
        <v>0</v>
      </c>
      <c r="M199" s="187">
        <v>94.962557959999998</v>
      </c>
      <c r="N199" s="185">
        <f t="shared" si="14"/>
        <v>2966.451184349999</v>
      </c>
      <c r="O199" s="185">
        <f t="shared" si="12"/>
        <v>133.26009400265531</v>
      </c>
      <c r="P199" s="109">
        <v>619.13652275000004</v>
      </c>
      <c r="Q199" s="109">
        <v>1754.1685794999999</v>
      </c>
      <c r="R199" s="110">
        <f t="shared" si="15"/>
        <v>2373.3051022499999</v>
      </c>
      <c r="S199" s="109">
        <v>596.61525097000003</v>
      </c>
      <c r="T199" s="109">
        <v>1290.8079650699999</v>
      </c>
      <c r="U199" s="110">
        <f t="shared" si="16"/>
        <v>1887.4232160399999</v>
      </c>
      <c r="V199" s="111"/>
    </row>
    <row r="200" spans="1:22" s="38" customFormat="1" ht="18" customHeight="1">
      <c r="A200" s="151">
        <v>223</v>
      </c>
      <c r="B200" s="186" t="s">
        <v>141</v>
      </c>
      <c r="C200" s="151" t="s">
        <v>330</v>
      </c>
      <c r="D200" s="187">
        <v>0</v>
      </c>
      <c r="E200" s="188">
        <v>0</v>
      </c>
      <c r="F200" s="187">
        <v>0</v>
      </c>
      <c r="G200" s="187">
        <v>0</v>
      </c>
      <c r="H200" s="185">
        <f t="shared" si="13"/>
        <v>0</v>
      </c>
      <c r="I200" s="185"/>
      <c r="J200" s="187">
        <v>0</v>
      </c>
      <c r="K200" s="189">
        <v>0</v>
      </c>
      <c r="L200" s="187">
        <v>0</v>
      </c>
      <c r="M200" s="187">
        <v>0</v>
      </c>
      <c r="N200" s="185">
        <f t="shared" si="14"/>
        <v>0</v>
      </c>
      <c r="O200" s="185" t="str">
        <f t="shared" si="12"/>
        <v>N.A.</v>
      </c>
      <c r="P200" s="109">
        <v>0</v>
      </c>
      <c r="Q200" s="109">
        <v>0</v>
      </c>
      <c r="R200" s="110">
        <f t="shared" si="15"/>
        <v>0</v>
      </c>
      <c r="S200" s="109">
        <v>0</v>
      </c>
      <c r="T200" s="109">
        <v>0</v>
      </c>
      <c r="U200" s="110">
        <f t="shared" si="16"/>
        <v>0</v>
      </c>
      <c r="V200" s="111"/>
    </row>
    <row r="201" spans="1:22" s="38" customFormat="1" ht="18" customHeight="1">
      <c r="A201" s="151">
        <v>225</v>
      </c>
      <c r="B201" s="186" t="s">
        <v>141</v>
      </c>
      <c r="C201" s="151" t="s">
        <v>331</v>
      </c>
      <c r="D201" s="187">
        <v>0</v>
      </c>
      <c r="E201" s="188">
        <v>0</v>
      </c>
      <c r="F201" s="187">
        <v>0</v>
      </c>
      <c r="G201" s="187">
        <v>0</v>
      </c>
      <c r="H201" s="185">
        <f t="shared" si="13"/>
        <v>0</v>
      </c>
      <c r="I201" s="185"/>
      <c r="J201" s="187">
        <v>1.1574322158873775</v>
      </c>
      <c r="K201" s="189">
        <v>0.17786794655625271</v>
      </c>
      <c r="L201" s="187">
        <v>0</v>
      </c>
      <c r="M201" s="187">
        <v>0</v>
      </c>
      <c r="N201" s="185">
        <f t="shared" si="14"/>
        <v>0.97956426933112484</v>
      </c>
      <c r="O201" s="185" t="str">
        <f t="shared" si="12"/>
        <v>N.A.</v>
      </c>
      <c r="P201" s="109">
        <v>0</v>
      </c>
      <c r="Q201" s="109">
        <v>0</v>
      </c>
      <c r="R201" s="110">
        <f t="shared" si="15"/>
        <v>0</v>
      </c>
      <c r="S201" s="109">
        <v>0</v>
      </c>
      <c r="T201" s="109">
        <v>0.17786794655625271</v>
      </c>
      <c r="U201" s="110">
        <f t="shared" si="16"/>
        <v>0.17786794655625271</v>
      </c>
      <c r="V201" s="111"/>
    </row>
    <row r="202" spans="1:22" s="38" customFormat="1" ht="18" customHeight="1">
      <c r="A202" s="151">
        <v>226</v>
      </c>
      <c r="B202" s="186" t="s">
        <v>133</v>
      </c>
      <c r="C202" s="151" t="s">
        <v>332</v>
      </c>
      <c r="D202" s="187">
        <v>237.98320850000002</v>
      </c>
      <c r="E202" s="188">
        <v>70.536030749999995</v>
      </c>
      <c r="F202" s="187">
        <v>0</v>
      </c>
      <c r="G202" s="187">
        <v>5.6881249</v>
      </c>
      <c r="H202" s="185">
        <f t="shared" si="13"/>
        <v>161.75905285000005</v>
      </c>
      <c r="I202" s="185"/>
      <c r="J202" s="187">
        <v>102.97795841999999</v>
      </c>
      <c r="K202" s="189">
        <v>79.547301500000003</v>
      </c>
      <c r="L202" s="187">
        <v>0</v>
      </c>
      <c r="M202" s="187">
        <v>7.7047552400000008</v>
      </c>
      <c r="N202" s="185">
        <f t="shared" si="14"/>
        <v>15.725901679999989</v>
      </c>
      <c r="O202" s="185">
        <f t="shared" si="12"/>
        <v>-90.278193768491775</v>
      </c>
      <c r="P202" s="109">
        <v>24.779774249999999</v>
      </c>
      <c r="Q202" s="109">
        <v>45.756256499999992</v>
      </c>
      <c r="R202" s="110">
        <f t="shared" si="15"/>
        <v>70.536030749999995</v>
      </c>
      <c r="S202" s="109">
        <v>24.779774249999999</v>
      </c>
      <c r="T202" s="109">
        <v>54.767527250000008</v>
      </c>
      <c r="U202" s="110">
        <f t="shared" si="16"/>
        <v>79.547301500000003</v>
      </c>
      <c r="V202" s="111"/>
    </row>
    <row r="203" spans="1:22" s="38" customFormat="1" ht="18" customHeight="1">
      <c r="A203" s="151">
        <v>227</v>
      </c>
      <c r="B203" s="186" t="s">
        <v>129</v>
      </c>
      <c r="C203" s="151" t="s">
        <v>333</v>
      </c>
      <c r="D203" s="187">
        <v>224.95346999999998</v>
      </c>
      <c r="E203" s="188">
        <v>89.076795000000004</v>
      </c>
      <c r="F203" s="187">
        <v>0</v>
      </c>
      <c r="G203" s="187">
        <v>3.98725</v>
      </c>
      <c r="H203" s="185">
        <f t="shared" si="13"/>
        <v>131.88942499999999</v>
      </c>
      <c r="I203" s="185"/>
      <c r="J203" s="187">
        <v>135.14324774000002</v>
      </c>
      <c r="K203" s="189">
        <v>22.274560196800003</v>
      </c>
      <c r="L203" s="187">
        <v>0</v>
      </c>
      <c r="M203" s="187">
        <v>4.8635599300000001</v>
      </c>
      <c r="N203" s="185">
        <f t="shared" si="14"/>
        <v>108.00512761320003</v>
      </c>
      <c r="O203" s="185">
        <f t="shared" si="12"/>
        <v>-18.109334684566225</v>
      </c>
      <c r="P203" s="109">
        <v>70.975018000000006</v>
      </c>
      <c r="Q203" s="109">
        <v>18.101777000000002</v>
      </c>
      <c r="R203" s="110">
        <f t="shared" si="15"/>
        <v>89.076795000000004</v>
      </c>
      <c r="S203" s="109">
        <v>3.4982648799999998</v>
      </c>
      <c r="T203" s="109">
        <v>18.776295316800002</v>
      </c>
      <c r="U203" s="110">
        <f t="shared" si="16"/>
        <v>22.274560196800003</v>
      </c>
      <c r="V203" s="111"/>
    </row>
    <row r="204" spans="1:22" s="38" customFormat="1" ht="18" customHeight="1">
      <c r="A204" s="151">
        <v>228</v>
      </c>
      <c r="B204" s="186" t="s">
        <v>141</v>
      </c>
      <c r="C204" s="151" t="s">
        <v>334</v>
      </c>
      <c r="D204" s="187">
        <v>47.716107500000007</v>
      </c>
      <c r="E204" s="188">
        <v>15.305287139999999</v>
      </c>
      <c r="F204" s="187">
        <v>0</v>
      </c>
      <c r="G204" s="187">
        <v>0.38409912000000007</v>
      </c>
      <c r="H204" s="185">
        <f t="shared" si="13"/>
        <v>32.026721240000008</v>
      </c>
      <c r="I204" s="185"/>
      <c r="J204" s="187">
        <v>3.0302993571448562</v>
      </c>
      <c r="K204" s="189">
        <v>1.8473823232110385</v>
      </c>
      <c r="L204" s="187">
        <v>0</v>
      </c>
      <c r="M204" s="187">
        <v>0.95686951999999981</v>
      </c>
      <c r="N204" s="185">
        <f t="shared" si="14"/>
        <v>0.22604751393381795</v>
      </c>
      <c r="O204" s="185">
        <f t="shared" si="12"/>
        <v>-99.294190896908006</v>
      </c>
      <c r="P204" s="109">
        <v>13.61154614</v>
      </c>
      <c r="Q204" s="109">
        <v>1.6937409999999999</v>
      </c>
      <c r="R204" s="110">
        <f t="shared" si="15"/>
        <v>15.305287139999999</v>
      </c>
      <c r="S204" s="109">
        <v>0.73185917999999994</v>
      </c>
      <c r="T204" s="109">
        <v>1.1155231432110386</v>
      </c>
      <c r="U204" s="110">
        <f t="shared" si="16"/>
        <v>1.8473823232110385</v>
      </c>
      <c r="V204" s="111"/>
    </row>
    <row r="205" spans="1:22" s="38" customFormat="1" ht="18" customHeight="1">
      <c r="A205" s="151">
        <v>229</v>
      </c>
      <c r="B205" s="186" t="s">
        <v>139</v>
      </c>
      <c r="C205" s="151" t="s">
        <v>335</v>
      </c>
      <c r="D205" s="187">
        <v>269.61073149999999</v>
      </c>
      <c r="E205" s="188">
        <v>66.030596719999991</v>
      </c>
      <c r="F205" s="187">
        <v>0</v>
      </c>
      <c r="G205" s="187">
        <v>13.210421380000001</v>
      </c>
      <c r="H205" s="185">
        <f t="shared" si="13"/>
        <v>190.36971339999997</v>
      </c>
      <c r="I205" s="185"/>
      <c r="J205" s="187">
        <v>156.1890182957201</v>
      </c>
      <c r="K205" s="189">
        <v>18.498280769999997</v>
      </c>
      <c r="L205" s="187">
        <v>0</v>
      </c>
      <c r="M205" s="187">
        <v>12.7695349</v>
      </c>
      <c r="N205" s="185">
        <f t="shared" si="14"/>
        <v>124.9212026257201</v>
      </c>
      <c r="O205" s="185">
        <f t="shared" si="12"/>
        <v>-34.379686561150166</v>
      </c>
      <c r="P205" s="109">
        <v>52.702234719999993</v>
      </c>
      <c r="Q205" s="109">
        <v>13.328362000000002</v>
      </c>
      <c r="R205" s="110">
        <f t="shared" si="15"/>
        <v>66.030596719999991</v>
      </c>
      <c r="S205" s="109">
        <v>12.692533169999999</v>
      </c>
      <c r="T205" s="109">
        <v>5.8057475999999983</v>
      </c>
      <c r="U205" s="110">
        <f t="shared" si="16"/>
        <v>18.498280769999997</v>
      </c>
      <c r="V205" s="111"/>
    </row>
    <row r="206" spans="1:22" s="38" customFormat="1" ht="18" customHeight="1">
      <c r="A206" s="151">
        <v>231</v>
      </c>
      <c r="B206" s="186" t="s">
        <v>233</v>
      </c>
      <c r="C206" s="151" t="s">
        <v>336</v>
      </c>
      <c r="D206" s="187">
        <v>42.83475</v>
      </c>
      <c r="E206" s="188">
        <v>9.1628122700000016</v>
      </c>
      <c r="F206" s="187">
        <v>0</v>
      </c>
      <c r="G206" s="187">
        <v>0.32574311999999994</v>
      </c>
      <c r="H206" s="185">
        <f t="shared" si="13"/>
        <v>33.346194609999998</v>
      </c>
      <c r="I206" s="185"/>
      <c r="J206" s="187">
        <v>11.248928484508195</v>
      </c>
      <c r="K206" s="189">
        <v>10.67273040932176</v>
      </c>
      <c r="L206" s="187">
        <v>0</v>
      </c>
      <c r="M206" s="187">
        <v>0.26616867999999999</v>
      </c>
      <c r="N206" s="185">
        <f t="shared" si="14"/>
        <v>0.31002939518643463</v>
      </c>
      <c r="O206" s="185">
        <f t="shared" si="12"/>
        <v>-99.070270539675136</v>
      </c>
      <c r="P206" s="109">
        <v>0.28631227000000004</v>
      </c>
      <c r="Q206" s="109">
        <v>8.8765000000000018</v>
      </c>
      <c r="R206" s="110">
        <f t="shared" si="15"/>
        <v>9.1628122700000016</v>
      </c>
      <c r="S206" s="109">
        <v>0.28631227000000004</v>
      </c>
      <c r="T206" s="109">
        <v>10.38641813932176</v>
      </c>
      <c r="U206" s="110">
        <f t="shared" si="16"/>
        <v>10.67273040932176</v>
      </c>
      <c r="V206" s="111"/>
    </row>
    <row r="207" spans="1:22" s="38" customFormat="1" ht="18" customHeight="1">
      <c r="A207" s="151">
        <v>233</v>
      </c>
      <c r="B207" s="186" t="s">
        <v>233</v>
      </c>
      <c r="C207" s="151" t="s">
        <v>337</v>
      </c>
      <c r="D207" s="187">
        <v>18.840699500000003</v>
      </c>
      <c r="E207" s="188">
        <v>5.4647819499999999</v>
      </c>
      <c r="F207" s="187">
        <v>0</v>
      </c>
      <c r="G207" s="187">
        <v>0.43522889999999997</v>
      </c>
      <c r="H207" s="185">
        <f t="shared" si="13"/>
        <v>12.940688650000004</v>
      </c>
      <c r="I207" s="185"/>
      <c r="J207" s="187">
        <v>21.185546603654775</v>
      </c>
      <c r="K207" s="189">
        <v>4.3562739190733017</v>
      </c>
      <c r="L207" s="187">
        <v>0</v>
      </c>
      <c r="M207" s="187">
        <v>0.35563085</v>
      </c>
      <c r="N207" s="185">
        <f t="shared" si="14"/>
        <v>16.473641834581471</v>
      </c>
      <c r="O207" s="185">
        <f t="shared" si="12"/>
        <v>27.301121911942968</v>
      </c>
      <c r="P207" s="109">
        <v>0.38254494999999994</v>
      </c>
      <c r="Q207" s="109">
        <v>5.0822370000000001</v>
      </c>
      <c r="R207" s="110">
        <f t="shared" si="15"/>
        <v>5.4647819499999999</v>
      </c>
      <c r="S207" s="109">
        <v>0.38254494999999994</v>
      </c>
      <c r="T207" s="109">
        <v>3.973728969073302</v>
      </c>
      <c r="U207" s="110">
        <f t="shared" si="16"/>
        <v>4.3562739190733017</v>
      </c>
      <c r="V207" s="111"/>
    </row>
    <row r="208" spans="1:22" s="38" customFormat="1" ht="18" customHeight="1">
      <c r="A208" s="151">
        <v>234</v>
      </c>
      <c r="B208" s="186" t="s">
        <v>233</v>
      </c>
      <c r="C208" s="151" t="s">
        <v>338</v>
      </c>
      <c r="D208" s="187">
        <v>50.041176499999999</v>
      </c>
      <c r="E208" s="188">
        <v>6.1891884199999998</v>
      </c>
      <c r="F208" s="187">
        <v>0</v>
      </c>
      <c r="G208" s="187">
        <v>16.94661129</v>
      </c>
      <c r="H208" s="185">
        <f t="shared" si="13"/>
        <v>26.905376789999998</v>
      </c>
      <c r="I208" s="185"/>
      <c r="J208" s="187">
        <v>47.340934377265853</v>
      </c>
      <c r="K208" s="189">
        <v>18.50239636091311</v>
      </c>
      <c r="L208" s="187">
        <v>0</v>
      </c>
      <c r="M208" s="187">
        <v>16.413869810000001</v>
      </c>
      <c r="N208" s="185">
        <f t="shared" si="14"/>
        <v>12.424668206352742</v>
      </c>
      <c r="O208" s="185">
        <f t="shared" si="12"/>
        <v>-53.820872670437183</v>
      </c>
      <c r="P208" s="109">
        <v>3.0494699199999999</v>
      </c>
      <c r="Q208" s="109">
        <v>3.1397184999999999</v>
      </c>
      <c r="R208" s="110">
        <f t="shared" si="15"/>
        <v>6.1891884199999998</v>
      </c>
      <c r="S208" s="109">
        <v>3.0494699199999999</v>
      </c>
      <c r="T208" s="109">
        <v>15.45292644091311</v>
      </c>
      <c r="U208" s="110">
        <f t="shared" si="16"/>
        <v>18.50239636091311</v>
      </c>
      <c r="V208" s="111"/>
    </row>
    <row r="209" spans="1:22" s="38" customFormat="1" ht="18" customHeight="1">
      <c r="A209" s="151">
        <v>235</v>
      </c>
      <c r="B209" s="186" t="s">
        <v>133</v>
      </c>
      <c r="C209" s="151" t="s">
        <v>339</v>
      </c>
      <c r="D209" s="187">
        <v>350.73321900000002</v>
      </c>
      <c r="E209" s="188">
        <v>288.10733281999995</v>
      </c>
      <c r="F209" s="187">
        <v>0</v>
      </c>
      <c r="G209" s="187">
        <v>25.884874039999996</v>
      </c>
      <c r="H209" s="185">
        <f t="shared" si="13"/>
        <v>36.741012140000066</v>
      </c>
      <c r="I209" s="185"/>
      <c r="J209" s="187">
        <v>351.34992957999998</v>
      </c>
      <c r="K209" s="189">
        <v>307.68657971999994</v>
      </c>
      <c r="L209" s="187">
        <v>0</v>
      </c>
      <c r="M209" s="187">
        <v>21.150848180000001</v>
      </c>
      <c r="N209" s="185">
        <f t="shared" si="14"/>
        <v>22.512501680000039</v>
      </c>
      <c r="O209" s="185">
        <f t="shared" si="12"/>
        <v>-38.72650651479848</v>
      </c>
      <c r="P209" s="109">
        <v>22.75154032</v>
      </c>
      <c r="Q209" s="109">
        <v>265.35579249999995</v>
      </c>
      <c r="R209" s="110">
        <f t="shared" si="15"/>
        <v>288.10733281999995</v>
      </c>
      <c r="S209" s="109">
        <v>22.75154032</v>
      </c>
      <c r="T209" s="109">
        <v>284.93503939999994</v>
      </c>
      <c r="U209" s="110">
        <f t="shared" si="16"/>
        <v>307.68657971999994</v>
      </c>
      <c r="V209" s="111"/>
    </row>
    <row r="210" spans="1:22" s="38" customFormat="1" ht="18" customHeight="1">
      <c r="A210" s="151">
        <v>236</v>
      </c>
      <c r="B210" s="186" t="s">
        <v>133</v>
      </c>
      <c r="C210" s="151" t="s">
        <v>340</v>
      </c>
      <c r="D210" s="187">
        <v>312.12066950000002</v>
      </c>
      <c r="E210" s="188">
        <v>326.35579749999994</v>
      </c>
      <c r="F210" s="187">
        <v>0</v>
      </c>
      <c r="G210" s="187">
        <v>2.0055149999999999</v>
      </c>
      <c r="H210" s="185">
        <f t="shared" si="13"/>
        <v>-16.240642999999917</v>
      </c>
      <c r="I210" s="185"/>
      <c r="J210" s="187">
        <v>313.19808483000003</v>
      </c>
      <c r="K210" s="189">
        <v>297.09182403999995</v>
      </c>
      <c r="L210" s="187">
        <v>0</v>
      </c>
      <c r="M210" s="187">
        <v>4.3275597599999998</v>
      </c>
      <c r="N210" s="185">
        <f t="shared" si="14"/>
        <v>11.778701030000079</v>
      </c>
      <c r="O210" s="185">
        <f t="shared" ref="O210:O273" si="17">IF(OR(H210=0,N210=0),"N.A.",IF((((N210-H210)/H210))*100&gt;=500,"500&lt;",IF((((N210-H210)/H210))*100&lt;=-500,"&lt;-500",(((N210-H210)/H210))*100)))</f>
        <v>-172.52607566092141</v>
      </c>
      <c r="P210" s="109">
        <v>61.000005000000009</v>
      </c>
      <c r="Q210" s="109">
        <v>265.35579249999995</v>
      </c>
      <c r="R210" s="110">
        <f t="shared" si="15"/>
        <v>326.35579749999994</v>
      </c>
      <c r="S210" s="109">
        <v>12.156784640000001</v>
      </c>
      <c r="T210" s="109">
        <v>284.93503939999994</v>
      </c>
      <c r="U210" s="110">
        <f t="shared" si="16"/>
        <v>297.09182403999995</v>
      </c>
      <c r="V210" s="111"/>
    </row>
    <row r="211" spans="1:22" s="38" customFormat="1" ht="18" customHeight="1">
      <c r="A211" s="151">
        <v>237</v>
      </c>
      <c r="B211" s="186" t="s">
        <v>141</v>
      </c>
      <c r="C211" s="151" t="s">
        <v>341</v>
      </c>
      <c r="D211" s="187">
        <v>47.539992000000005</v>
      </c>
      <c r="E211" s="188">
        <v>11.38855766</v>
      </c>
      <c r="F211" s="187">
        <v>0</v>
      </c>
      <c r="G211" s="187">
        <v>2.3735006000000007</v>
      </c>
      <c r="H211" s="185">
        <f t="shared" ref="H211:H274" si="18">D211-E211-G211</f>
        <v>33.777933740000009</v>
      </c>
      <c r="I211" s="185"/>
      <c r="J211" s="187">
        <v>18.789170527883964</v>
      </c>
      <c r="K211" s="189">
        <v>11.312098630216427</v>
      </c>
      <c r="L211" s="187">
        <v>0</v>
      </c>
      <c r="M211" s="187">
        <v>2.99310842</v>
      </c>
      <c r="N211" s="185">
        <f t="shared" ref="N211:N274" si="19">J211-K211-M211</f>
        <v>4.4839634776675368</v>
      </c>
      <c r="O211" s="185">
        <f t="shared" si="17"/>
        <v>-86.725169419236551</v>
      </c>
      <c r="P211" s="109">
        <v>10.777770159999999</v>
      </c>
      <c r="Q211" s="109">
        <v>0.61078750000000004</v>
      </c>
      <c r="R211" s="110">
        <f t="shared" ref="R211:R274" si="20">P211+Q211</f>
        <v>11.38855766</v>
      </c>
      <c r="S211" s="109">
        <v>10.777770159999999</v>
      </c>
      <c r="T211" s="109">
        <v>0.53432847021642804</v>
      </c>
      <c r="U211" s="110">
        <f t="shared" ref="U211:U274" si="21">S211+T211</f>
        <v>11.312098630216427</v>
      </c>
      <c r="V211" s="111"/>
    </row>
    <row r="212" spans="1:22" s="38" customFormat="1" ht="18" customHeight="1">
      <c r="A212" s="151">
        <v>242</v>
      </c>
      <c r="B212" s="186" t="s">
        <v>145</v>
      </c>
      <c r="C212" s="151" t="s">
        <v>342</v>
      </c>
      <c r="D212" s="187">
        <v>55.601279000000005</v>
      </c>
      <c r="E212" s="188">
        <v>20.078426969999999</v>
      </c>
      <c r="F212" s="187">
        <v>0</v>
      </c>
      <c r="G212" s="187">
        <v>4.4849194300000006</v>
      </c>
      <c r="H212" s="185">
        <f t="shared" si="18"/>
        <v>31.037932600000008</v>
      </c>
      <c r="I212" s="185"/>
      <c r="J212" s="187">
        <v>30.912425521624179</v>
      </c>
      <c r="K212" s="189">
        <v>18.293691592649989</v>
      </c>
      <c r="L212" s="187">
        <v>0</v>
      </c>
      <c r="M212" s="187">
        <v>4.63497205</v>
      </c>
      <c r="N212" s="185">
        <f t="shared" si="19"/>
        <v>7.9837618789741907</v>
      </c>
      <c r="O212" s="185">
        <f t="shared" si="17"/>
        <v>-74.277404420376286</v>
      </c>
      <c r="P212" s="109">
        <v>6.753098969999999</v>
      </c>
      <c r="Q212" s="109">
        <v>13.325328000000001</v>
      </c>
      <c r="R212" s="110">
        <f t="shared" si="20"/>
        <v>20.078426969999999</v>
      </c>
      <c r="S212" s="109">
        <v>6.89409312</v>
      </c>
      <c r="T212" s="109">
        <v>11.399598472649989</v>
      </c>
      <c r="U212" s="110">
        <f t="shared" si="21"/>
        <v>18.293691592649989</v>
      </c>
      <c r="V212" s="111"/>
    </row>
    <row r="213" spans="1:22" s="38" customFormat="1" ht="18" customHeight="1">
      <c r="A213" s="151">
        <v>243</v>
      </c>
      <c r="B213" s="186" t="s">
        <v>145</v>
      </c>
      <c r="C213" s="151" t="s">
        <v>343</v>
      </c>
      <c r="D213" s="187">
        <v>269.42657000000003</v>
      </c>
      <c r="E213" s="188">
        <v>76.675442780000012</v>
      </c>
      <c r="F213" s="187">
        <v>0</v>
      </c>
      <c r="G213" s="187">
        <v>12.437598879999998</v>
      </c>
      <c r="H213" s="185">
        <f t="shared" si="18"/>
        <v>180.31352834</v>
      </c>
      <c r="I213" s="185"/>
      <c r="J213" s="187">
        <v>62.524324094278612</v>
      </c>
      <c r="K213" s="189">
        <v>45.416970747395595</v>
      </c>
      <c r="L213" s="187">
        <v>0</v>
      </c>
      <c r="M213" s="187">
        <v>16.979653550000002</v>
      </c>
      <c r="N213" s="185">
        <f t="shared" si="19"/>
        <v>0.12769979688301447</v>
      </c>
      <c r="O213" s="185">
        <f t="shared" si="17"/>
        <v>-99.929179026078273</v>
      </c>
      <c r="P213" s="109">
        <v>70.869186780000007</v>
      </c>
      <c r="Q213" s="109">
        <v>5.8062560000000003</v>
      </c>
      <c r="R213" s="110">
        <f t="shared" si="20"/>
        <v>76.675442780000012</v>
      </c>
      <c r="S213" s="109">
        <v>40.224836979999992</v>
      </c>
      <c r="T213" s="109">
        <v>5.1921337673956014</v>
      </c>
      <c r="U213" s="110">
        <f t="shared" si="21"/>
        <v>45.416970747395595</v>
      </c>
      <c r="V213" s="111"/>
    </row>
    <row r="214" spans="1:22" s="38" customFormat="1" ht="18" customHeight="1">
      <c r="A214" s="151">
        <v>244</v>
      </c>
      <c r="B214" s="186" t="s">
        <v>145</v>
      </c>
      <c r="C214" s="151" t="s">
        <v>344</v>
      </c>
      <c r="D214" s="187">
        <v>129.86580900000001</v>
      </c>
      <c r="E214" s="188">
        <v>44.051254279999995</v>
      </c>
      <c r="F214" s="187">
        <v>0</v>
      </c>
      <c r="G214" s="187">
        <v>8.7743867299999998</v>
      </c>
      <c r="H214" s="185">
        <f t="shared" si="18"/>
        <v>77.040167990000015</v>
      </c>
      <c r="I214" s="185"/>
      <c r="J214" s="187">
        <v>38.952688426256493</v>
      </c>
      <c r="K214" s="189">
        <v>26.736057111311339</v>
      </c>
      <c r="L214" s="187">
        <v>0</v>
      </c>
      <c r="M214" s="187">
        <v>8.6826728499999994</v>
      </c>
      <c r="N214" s="185">
        <f t="shared" si="19"/>
        <v>3.5339584649451545</v>
      </c>
      <c r="O214" s="185">
        <f t="shared" si="17"/>
        <v>-95.412836501857228</v>
      </c>
      <c r="P214" s="109">
        <v>24.039738279999998</v>
      </c>
      <c r="Q214" s="109">
        <v>20.011515999999997</v>
      </c>
      <c r="R214" s="110">
        <f t="shared" si="20"/>
        <v>44.051254279999995</v>
      </c>
      <c r="S214" s="109">
        <v>16.058763289999998</v>
      </c>
      <c r="T214" s="109">
        <v>10.677293821311341</v>
      </c>
      <c r="U214" s="110">
        <f t="shared" si="21"/>
        <v>26.736057111311339</v>
      </c>
      <c r="V214" s="111"/>
    </row>
    <row r="215" spans="1:22" s="38" customFormat="1" ht="18" customHeight="1">
      <c r="A215" s="151">
        <v>245</v>
      </c>
      <c r="B215" s="186" t="s">
        <v>145</v>
      </c>
      <c r="C215" s="151" t="s">
        <v>345</v>
      </c>
      <c r="D215" s="187">
        <v>199.36436550000002</v>
      </c>
      <c r="E215" s="188">
        <v>36.273018579999999</v>
      </c>
      <c r="F215" s="187">
        <v>0</v>
      </c>
      <c r="G215" s="187">
        <v>3.6385407399999998</v>
      </c>
      <c r="H215" s="185">
        <f t="shared" si="18"/>
        <v>159.45280618000004</v>
      </c>
      <c r="I215" s="185"/>
      <c r="J215" s="187">
        <v>26.651756438741685</v>
      </c>
      <c r="K215" s="189">
        <v>21.253201550250942</v>
      </c>
      <c r="L215" s="187">
        <v>0</v>
      </c>
      <c r="M215" s="187">
        <v>4.8739086799999995</v>
      </c>
      <c r="N215" s="185">
        <f t="shared" si="19"/>
        <v>0.5246462084907435</v>
      </c>
      <c r="O215" s="185">
        <f t="shared" si="17"/>
        <v>-99.670970852718327</v>
      </c>
      <c r="P215" s="109">
        <v>21.429880579999999</v>
      </c>
      <c r="Q215" s="109">
        <v>14.843138000000001</v>
      </c>
      <c r="R215" s="110">
        <f t="shared" si="20"/>
        <v>36.273018579999999</v>
      </c>
      <c r="S215" s="109">
        <v>11.569570980000002</v>
      </c>
      <c r="T215" s="109">
        <v>9.6836305702509424</v>
      </c>
      <c r="U215" s="110">
        <f t="shared" si="21"/>
        <v>21.253201550250942</v>
      </c>
      <c r="V215" s="111"/>
    </row>
    <row r="216" spans="1:22" s="38" customFormat="1" ht="18" customHeight="1">
      <c r="A216" s="151">
        <v>247</v>
      </c>
      <c r="B216" s="186" t="s">
        <v>233</v>
      </c>
      <c r="C216" s="151" t="s">
        <v>346</v>
      </c>
      <c r="D216" s="187">
        <v>53.658750000000005</v>
      </c>
      <c r="E216" s="188">
        <v>13.05151313</v>
      </c>
      <c r="F216" s="187">
        <v>0</v>
      </c>
      <c r="G216" s="187">
        <v>1.8618887799999999</v>
      </c>
      <c r="H216" s="185">
        <f t="shared" si="18"/>
        <v>38.745348090000007</v>
      </c>
      <c r="I216" s="185"/>
      <c r="J216" s="187">
        <v>17.618957255598765</v>
      </c>
      <c r="K216" s="189">
        <v>12.491836586465753</v>
      </c>
      <c r="L216" s="187">
        <v>0</v>
      </c>
      <c r="M216" s="187">
        <v>1.9172623099999999</v>
      </c>
      <c r="N216" s="185">
        <f t="shared" si="19"/>
        <v>3.2098583591330119</v>
      </c>
      <c r="O216" s="185">
        <f t="shared" si="17"/>
        <v>-91.715500008731482</v>
      </c>
      <c r="P216" s="109">
        <v>10.663263130000001</v>
      </c>
      <c r="Q216" s="109">
        <v>2.3882500000000002</v>
      </c>
      <c r="R216" s="110">
        <f t="shared" si="20"/>
        <v>13.05151313</v>
      </c>
      <c r="S216" s="109">
        <v>3.1304973600000001</v>
      </c>
      <c r="T216" s="109">
        <v>9.3613392264657538</v>
      </c>
      <c r="U216" s="110">
        <f t="shared" si="21"/>
        <v>12.491836586465753</v>
      </c>
      <c r="V216" s="111"/>
    </row>
    <row r="217" spans="1:22" s="38" customFormat="1" ht="18" customHeight="1">
      <c r="A217" s="151">
        <v>248</v>
      </c>
      <c r="B217" s="186" t="s">
        <v>233</v>
      </c>
      <c r="C217" s="151" t="s">
        <v>347</v>
      </c>
      <c r="D217" s="187">
        <v>108.04525000000001</v>
      </c>
      <c r="E217" s="188">
        <v>35.325298029999999</v>
      </c>
      <c r="F217" s="187">
        <v>0</v>
      </c>
      <c r="G217" s="187">
        <v>3.7732799900000003</v>
      </c>
      <c r="H217" s="185">
        <f t="shared" si="18"/>
        <v>68.946671980000005</v>
      </c>
      <c r="I217" s="185"/>
      <c r="J217" s="187">
        <v>37.652731611499277</v>
      </c>
      <c r="K217" s="189">
        <v>27.306845232254574</v>
      </c>
      <c r="L217" s="187">
        <v>0</v>
      </c>
      <c r="M217" s="187">
        <v>4.0750306399999996</v>
      </c>
      <c r="N217" s="185">
        <f t="shared" si="19"/>
        <v>6.2708557392447037</v>
      </c>
      <c r="O217" s="185">
        <f t="shared" si="17"/>
        <v>-90.904773850340817</v>
      </c>
      <c r="P217" s="109">
        <v>24.716548029999998</v>
      </c>
      <c r="Q217" s="109">
        <v>10.608749999999999</v>
      </c>
      <c r="R217" s="110">
        <f t="shared" si="20"/>
        <v>35.325298029999999</v>
      </c>
      <c r="S217" s="109">
        <v>6.1622380400000001</v>
      </c>
      <c r="T217" s="109">
        <v>21.144607192254576</v>
      </c>
      <c r="U217" s="110">
        <f t="shared" si="21"/>
        <v>27.306845232254574</v>
      </c>
      <c r="V217" s="111"/>
    </row>
    <row r="218" spans="1:22" s="38" customFormat="1" ht="18" customHeight="1">
      <c r="A218" s="151">
        <v>249</v>
      </c>
      <c r="B218" s="186" t="s">
        <v>233</v>
      </c>
      <c r="C218" s="151" t="s">
        <v>348</v>
      </c>
      <c r="D218" s="187">
        <v>488.30252800000005</v>
      </c>
      <c r="E218" s="188">
        <v>32.260799079999991</v>
      </c>
      <c r="F218" s="187">
        <v>0</v>
      </c>
      <c r="G218" s="187">
        <v>9.0233272444678541</v>
      </c>
      <c r="H218" s="185">
        <f t="shared" si="18"/>
        <v>447.01840167553223</v>
      </c>
      <c r="I218" s="185"/>
      <c r="J218" s="187">
        <v>33.000674325637725</v>
      </c>
      <c r="K218" s="189">
        <v>24.182655344545267</v>
      </c>
      <c r="L218" s="187">
        <v>0</v>
      </c>
      <c r="M218" s="187">
        <v>8.7517312300000007</v>
      </c>
      <c r="N218" s="185">
        <f t="shared" si="19"/>
        <v>6.6287751092456659E-2</v>
      </c>
      <c r="O218" s="185">
        <f t="shared" si="17"/>
        <v>-99.985171135943403</v>
      </c>
      <c r="P218" s="109">
        <v>27.985021579999991</v>
      </c>
      <c r="Q218" s="109">
        <v>4.2757775000000002</v>
      </c>
      <c r="R218" s="110">
        <f t="shared" si="20"/>
        <v>32.260799079999991</v>
      </c>
      <c r="S218" s="109">
        <v>10.645188019999999</v>
      </c>
      <c r="T218" s="109">
        <v>13.537467324545268</v>
      </c>
      <c r="U218" s="110">
        <f t="shared" si="21"/>
        <v>24.182655344545267</v>
      </c>
      <c r="V218" s="111"/>
    </row>
    <row r="219" spans="1:22" s="38" customFormat="1" ht="18" customHeight="1">
      <c r="A219" s="151">
        <v>250</v>
      </c>
      <c r="B219" s="186" t="s">
        <v>233</v>
      </c>
      <c r="C219" s="151" t="s">
        <v>349</v>
      </c>
      <c r="D219" s="187">
        <v>134.51525999999998</v>
      </c>
      <c r="E219" s="188">
        <v>12.417528949999999</v>
      </c>
      <c r="F219" s="187">
        <v>0</v>
      </c>
      <c r="G219" s="187">
        <v>1.9116465200000001</v>
      </c>
      <c r="H219" s="185">
        <f t="shared" si="18"/>
        <v>120.18608452999997</v>
      </c>
      <c r="I219" s="185"/>
      <c r="J219" s="187">
        <v>26.282903835610639</v>
      </c>
      <c r="K219" s="189">
        <v>22.084026240010427</v>
      </c>
      <c r="L219" s="187">
        <v>0</v>
      </c>
      <c r="M219" s="187">
        <v>1.5620298499999998</v>
      </c>
      <c r="N219" s="185">
        <f t="shared" si="19"/>
        <v>2.6368477456002122</v>
      </c>
      <c r="O219" s="185">
        <f t="shared" si="17"/>
        <v>-97.806029079063634</v>
      </c>
      <c r="P219" s="109">
        <v>1.6802439499999999</v>
      </c>
      <c r="Q219" s="109">
        <v>10.737285</v>
      </c>
      <c r="R219" s="110">
        <f t="shared" si="20"/>
        <v>12.417528949999999</v>
      </c>
      <c r="S219" s="109">
        <v>1.6802439499999999</v>
      </c>
      <c r="T219" s="109">
        <v>20.403782290010426</v>
      </c>
      <c r="U219" s="110">
        <f t="shared" si="21"/>
        <v>22.084026240010427</v>
      </c>
      <c r="V219" s="111"/>
    </row>
    <row r="220" spans="1:22" s="38" customFormat="1" ht="18" customHeight="1">
      <c r="A220" s="151">
        <v>251</v>
      </c>
      <c r="B220" s="186" t="s">
        <v>145</v>
      </c>
      <c r="C220" s="151" t="s">
        <v>350</v>
      </c>
      <c r="D220" s="187">
        <v>69.564833499999992</v>
      </c>
      <c r="E220" s="188">
        <v>18.489912310000001</v>
      </c>
      <c r="F220" s="187">
        <v>0</v>
      </c>
      <c r="G220" s="187">
        <v>4.7355361199999999</v>
      </c>
      <c r="H220" s="185">
        <f t="shared" si="18"/>
        <v>46.339385069999992</v>
      </c>
      <c r="I220" s="185"/>
      <c r="J220" s="187">
        <v>15.939409890282032</v>
      </c>
      <c r="K220" s="189">
        <v>8.5941490214529725</v>
      </c>
      <c r="L220" s="187">
        <v>0</v>
      </c>
      <c r="M220" s="187">
        <v>5.2988430500000003</v>
      </c>
      <c r="N220" s="185">
        <f t="shared" si="19"/>
        <v>2.0464178188290596</v>
      </c>
      <c r="O220" s="185">
        <f t="shared" si="17"/>
        <v>-95.583847701609017</v>
      </c>
      <c r="P220" s="109">
        <v>12.860284309999999</v>
      </c>
      <c r="Q220" s="109">
        <v>5.6296280000000003</v>
      </c>
      <c r="R220" s="110">
        <f t="shared" si="20"/>
        <v>18.489912310000001</v>
      </c>
      <c r="S220" s="109">
        <v>3.7883159599999998</v>
      </c>
      <c r="T220" s="109">
        <v>4.8058330614529732</v>
      </c>
      <c r="U220" s="110">
        <f t="shared" si="21"/>
        <v>8.5941490214529725</v>
      </c>
      <c r="V220" s="111"/>
    </row>
    <row r="221" spans="1:22" s="38" customFormat="1" ht="18" customHeight="1">
      <c r="A221" s="151">
        <v>252</v>
      </c>
      <c r="B221" s="186" t="s">
        <v>145</v>
      </c>
      <c r="C221" s="151" t="s">
        <v>351</v>
      </c>
      <c r="D221" s="187">
        <v>0</v>
      </c>
      <c r="E221" s="188">
        <v>0</v>
      </c>
      <c r="F221" s="187">
        <v>0</v>
      </c>
      <c r="G221" s="187">
        <v>0</v>
      </c>
      <c r="H221" s="185">
        <f t="shared" si="18"/>
        <v>0</v>
      </c>
      <c r="I221" s="185"/>
      <c r="J221" s="187">
        <v>0</v>
      </c>
      <c r="K221" s="189">
        <v>0</v>
      </c>
      <c r="L221" s="187">
        <v>0</v>
      </c>
      <c r="M221" s="187">
        <v>0</v>
      </c>
      <c r="N221" s="185">
        <f t="shared" si="19"/>
        <v>0</v>
      </c>
      <c r="O221" s="185" t="str">
        <f t="shared" si="17"/>
        <v>N.A.</v>
      </c>
      <c r="P221" s="109">
        <v>0</v>
      </c>
      <c r="Q221" s="109">
        <v>0</v>
      </c>
      <c r="R221" s="110">
        <f t="shared" si="20"/>
        <v>0</v>
      </c>
      <c r="S221" s="109">
        <v>0</v>
      </c>
      <c r="T221" s="109">
        <v>0</v>
      </c>
      <c r="U221" s="110">
        <f t="shared" si="21"/>
        <v>0</v>
      </c>
      <c r="V221" s="111"/>
    </row>
    <row r="222" spans="1:22" s="38" customFormat="1" ht="18" customHeight="1">
      <c r="A222" s="151">
        <v>253</v>
      </c>
      <c r="B222" s="186" t="s">
        <v>145</v>
      </c>
      <c r="C222" s="151" t="s">
        <v>352</v>
      </c>
      <c r="D222" s="187">
        <v>114.72436549999999</v>
      </c>
      <c r="E222" s="188">
        <v>39.885849649999997</v>
      </c>
      <c r="F222" s="187">
        <v>0</v>
      </c>
      <c r="G222" s="187">
        <v>7.7933824599999992</v>
      </c>
      <c r="H222" s="185">
        <f t="shared" si="18"/>
        <v>67.04513338999999</v>
      </c>
      <c r="I222" s="185"/>
      <c r="J222" s="187">
        <v>51.90631590695169</v>
      </c>
      <c r="K222" s="189">
        <v>32.857537129583719</v>
      </c>
      <c r="L222" s="187">
        <v>0</v>
      </c>
      <c r="M222" s="187">
        <v>8.5534551400000005</v>
      </c>
      <c r="N222" s="185">
        <f t="shared" si="19"/>
        <v>10.495323637367971</v>
      </c>
      <c r="O222" s="185">
        <f t="shared" si="17"/>
        <v>-84.345882979578974</v>
      </c>
      <c r="P222" s="109">
        <v>27.427025649999997</v>
      </c>
      <c r="Q222" s="109">
        <v>12.458824000000002</v>
      </c>
      <c r="R222" s="110">
        <f t="shared" si="20"/>
        <v>39.885849649999997</v>
      </c>
      <c r="S222" s="109">
        <v>23.129307629999996</v>
      </c>
      <c r="T222" s="109">
        <v>9.7282294995837262</v>
      </c>
      <c r="U222" s="110">
        <f t="shared" si="21"/>
        <v>32.857537129583719</v>
      </c>
      <c r="V222" s="111"/>
    </row>
    <row r="223" spans="1:22" s="38" customFormat="1" ht="18" customHeight="1">
      <c r="A223" s="151">
        <v>258</v>
      </c>
      <c r="B223" s="186" t="s">
        <v>210</v>
      </c>
      <c r="C223" s="151" t="s">
        <v>353</v>
      </c>
      <c r="D223" s="187">
        <v>698.89431300000001</v>
      </c>
      <c r="E223" s="188">
        <v>0</v>
      </c>
      <c r="F223" s="187">
        <v>0</v>
      </c>
      <c r="G223" s="187">
        <v>0</v>
      </c>
      <c r="H223" s="185">
        <f t="shared" si="18"/>
        <v>698.89431300000001</v>
      </c>
      <c r="I223" s="185"/>
      <c r="J223" s="187">
        <v>0</v>
      </c>
      <c r="K223" s="189">
        <v>0</v>
      </c>
      <c r="L223" s="187">
        <v>0</v>
      </c>
      <c r="M223" s="187">
        <v>0</v>
      </c>
      <c r="N223" s="185">
        <f t="shared" si="19"/>
        <v>0</v>
      </c>
      <c r="O223" s="185" t="str">
        <f t="shared" si="17"/>
        <v>N.A.</v>
      </c>
      <c r="P223" s="109">
        <v>0</v>
      </c>
      <c r="Q223" s="109">
        <v>0</v>
      </c>
      <c r="R223" s="110">
        <f t="shared" si="20"/>
        <v>0</v>
      </c>
      <c r="S223" s="109">
        <v>0</v>
      </c>
      <c r="T223" s="109">
        <v>0</v>
      </c>
      <c r="U223" s="110">
        <f t="shared" si="21"/>
        <v>0</v>
      </c>
      <c r="V223" s="111"/>
    </row>
    <row r="224" spans="1:22" s="38" customFormat="1" ht="18" customHeight="1">
      <c r="A224" s="151">
        <v>259</v>
      </c>
      <c r="B224" s="186" t="s">
        <v>145</v>
      </c>
      <c r="C224" s="151" t="s">
        <v>354</v>
      </c>
      <c r="D224" s="187">
        <v>119.152345</v>
      </c>
      <c r="E224" s="188">
        <v>29.281231549999998</v>
      </c>
      <c r="F224" s="187">
        <v>0</v>
      </c>
      <c r="G224" s="187">
        <v>9.7986604999999987</v>
      </c>
      <c r="H224" s="185">
        <f t="shared" si="18"/>
        <v>80.072452949999999</v>
      </c>
      <c r="I224" s="185"/>
      <c r="J224" s="187">
        <v>32.794292953452718</v>
      </c>
      <c r="K224" s="189">
        <v>21.787941044794714</v>
      </c>
      <c r="L224" s="187">
        <v>0</v>
      </c>
      <c r="M224" s="187">
        <v>10.420273029999997</v>
      </c>
      <c r="N224" s="185">
        <f t="shared" si="19"/>
        <v>0.58607887865800734</v>
      </c>
      <c r="O224" s="185">
        <f t="shared" si="17"/>
        <v>-99.268064287946856</v>
      </c>
      <c r="P224" s="109">
        <v>19.093110549999999</v>
      </c>
      <c r="Q224" s="109">
        <v>10.188120999999999</v>
      </c>
      <c r="R224" s="110">
        <f t="shared" si="20"/>
        <v>29.281231549999998</v>
      </c>
      <c r="S224" s="109">
        <v>13.100702000000002</v>
      </c>
      <c r="T224" s="109">
        <v>8.6872390447947136</v>
      </c>
      <c r="U224" s="110">
        <f t="shared" si="21"/>
        <v>21.787941044794714</v>
      </c>
      <c r="V224" s="111"/>
    </row>
    <row r="225" spans="1:22" s="38" customFormat="1" ht="18" customHeight="1">
      <c r="A225" s="151">
        <v>260</v>
      </c>
      <c r="B225" s="186" t="s">
        <v>145</v>
      </c>
      <c r="C225" s="151" t="s">
        <v>355</v>
      </c>
      <c r="D225" s="187">
        <v>34.299964500000002</v>
      </c>
      <c r="E225" s="188">
        <v>7.2035037199999987</v>
      </c>
      <c r="F225" s="187">
        <v>0</v>
      </c>
      <c r="G225" s="187">
        <v>4.5144002799999994</v>
      </c>
      <c r="H225" s="185">
        <f t="shared" si="18"/>
        <v>22.582060500000001</v>
      </c>
      <c r="I225" s="185"/>
      <c r="J225" s="187">
        <v>13.514243376160056</v>
      </c>
      <c r="K225" s="189">
        <v>6.4225169771586632</v>
      </c>
      <c r="L225" s="187">
        <v>0</v>
      </c>
      <c r="M225" s="187">
        <v>4.5634820300000012</v>
      </c>
      <c r="N225" s="185">
        <f t="shared" si="19"/>
        <v>2.528244369001392</v>
      </c>
      <c r="O225" s="185">
        <f t="shared" si="17"/>
        <v>-88.804190968306941</v>
      </c>
      <c r="P225" s="109">
        <v>0.45289472000000003</v>
      </c>
      <c r="Q225" s="109">
        <v>6.750608999999999</v>
      </c>
      <c r="R225" s="110">
        <f t="shared" si="20"/>
        <v>7.2035037199999987</v>
      </c>
      <c r="S225" s="109">
        <v>0.20722672999999997</v>
      </c>
      <c r="T225" s="109">
        <v>6.2152902471586629</v>
      </c>
      <c r="U225" s="110">
        <f t="shared" si="21"/>
        <v>6.4225169771586632</v>
      </c>
      <c r="V225" s="111"/>
    </row>
    <row r="226" spans="1:22" s="38" customFormat="1" ht="18" customHeight="1">
      <c r="A226" s="151">
        <v>261</v>
      </c>
      <c r="B226" s="186" t="s">
        <v>197</v>
      </c>
      <c r="C226" s="151" t="s">
        <v>356</v>
      </c>
      <c r="D226" s="187">
        <v>1234.2742500000002</v>
      </c>
      <c r="E226" s="188">
        <v>1172.1461229074284</v>
      </c>
      <c r="F226" s="187">
        <v>0</v>
      </c>
      <c r="G226" s="187">
        <v>69.737395234511425</v>
      </c>
      <c r="H226" s="185">
        <f t="shared" si="18"/>
        <v>-7.6092681419396939</v>
      </c>
      <c r="I226" s="185"/>
      <c r="J226" s="187">
        <v>1905.2089659200003</v>
      </c>
      <c r="K226" s="189">
        <v>1665.7462204999999</v>
      </c>
      <c r="L226" s="187">
        <v>0</v>
      </c>
      <c r="M226" s="187">
        <v>89.305516570000009</v>
      </c>
      <c r="N226" s="185">
        <f t="shared" si="19"/>
        <v>150.15722885000037</v>
      </c>
      <c r="O226" s="185" t="str">
        <f t="shared" si="17"/>
        <v>&lt;-500</v>
      </c>
      <c r="P226" s="109">
        <v>269.76687290742854</v>
      </c>
      <c r="Q226" s="109">
        <v>902.37924999999984</v>
      </c>
      <c r="R226" s="110">
        <f t="shared" si="20"/>
        <v>1172.1461229074284</v>
      </c>
      <c r="S226" s="109">
        <v>111.81852550000001</v>
      </c>
      <c r="T226" s="109">
        <v>1553.9276949999999</v>
      </c>
      <c r="U226" s="110">
        <f t="shared" si="21"/>
        <v>1665.7462204999999</v>
      </c>
      <c r="V226" s="111"/>
    </row>
    <row r="227" spans="1:22" s="38" customFormat="1" ht="18" customHeight="1">
      <c r="A227" s="151">
        <v>262</v>
      </c>
      <c r="B227" s="186" t="s">
        <v>233</v>
      </c>
      <c r="C227" s="151" t="s">
        <v>357</v>
      </c>
      <c r="D227" s="187">
        <v>85.997499999999988</v>
      </c>
      <c r="E227" s="188">
        <v>22.393917539999997</v>
      </c>
      <c r="F227" s="187">
        <v>0</v>
      </c>
      <c r="G227" s="187">
        <v>4.7705407300000005</v>
      </c>
      <c r="H227" s="185">
        <f t="shared" si="18"/>
        <v>58.833041729999991</v>
      </c>
      <c r="I227" s="185"/>
      <c r="J227" s="187">
        <v>28.394842413815653</v>
      </c>
      <c r="K227" s="189">
        <v>13.051411387858483</v>
      </c>
      <c r="L227" s="187">
        <v>0</v>
      </c>
      <c r="M227" s="187">
        <v>4.5080825600000001</v>
      </c>
      <c r="N227" s="185">
        <f t="shared" si="19"/>
        <v>10.835348465957169</v>
      </c>
      <c r="O227" s="185">
        <f t="shared" si="17"/>
        <v>-81.582885828539389</v>
      </c>
      <c r="P227" s="109">
        <v>17.637917539999997</v>
      </c>
      <c r="Q227" s="109">
        <v>4.7559999999999993</v>
      </c>
      <c r="R227" s="110">
        <f t="shared" si="20"/>
        <v>22.393917539999997</v>
      </c>
      <c r="S227" s="109">
        <v>5.8395742400000001</v>
      </c>
      <c r="T227" s="109">
        <v>7.2118371478584828</v>
      </c>
      <c r="U227" s="110">
        <f t="shared" si="21"/>
        <v>13.051411387858483</v>
      </c>
      <c r="V227" s="111"/>
    </row>
    <row r="228" spans="1:22" s="38" customFormat="1" ht="18" customHeight="1">
      <c r="A228" s="151">
        <v>264</v>
      </c>
      <c r="B228" s="186" t="s">
        <v>131</v>
      </c>
      <c r="C228" s="151" t="s">
        <v>358</v>
      </c>
      <c r="D228" s="187">
        <v>6466.0492994999995</v>
      </c>
      <c r="E228" s="188">
        <v>419.45104993999996</v>
      </c>
      <c r="F228" s="187">
        <v>0</v>
      </c>
      <c r="G228" s="187">
        <v>171.20268572999996</v>
      </c>
      <c r="H228" s="185">
        <f t="shared" si="18"/>
        <v>5875.3955638299994</v>
      </c>
      <c r="I228" s="185"/>
      <c r="J228" s="187">
        <v>5935.1803733799998</v>
      </c>
      <c r="K228" s="189">
        <v>2488.5912795899999</v>
      </c>
      <c r="L228" s="187">
        <v>0</v>
      </c>
      <c r="M228" s="187">
        <v>170.29491598999999</v>
      </c>
      <c r="N228" s="185">
        <f t="shared" si="19"/>
        <v>3276.2941777999999</v>
      </c>
      <c r="O228" s="185">
        <f t="shared" si="17"/>
        <v>-44.237045111150287</v>
      </c>
      <c r="P228" s="109">
        <v>389.16237143999996</v>
      </c>
      <c r="Q228" s="109">
        <v>30.2886785</v>
      </c>
      <c r="R228" s="110">
        <f t="shared" si="20"/>
        <v>419.45104993999996</v>
      </c>
      <c r="S228" s="109">
        <v>391.87086758999993</v>
      </c>
      <c r="T228" s="109">
        <v>2096.7204120000001</v>
      </c>
      <c r="U228" s="110">
        <f t="shared" si="21"/>
        <v>2488.5912795899999</v>
      </c>
      <c r="V228" s="111"/>
    </row>
    <row r="229" spans="1:22" s="38" customFormat="1" ht="18" customHeight="1">
      <c r="A229" s="151">
        <v>266</v>
      </c>
      <c r="B229" s="186" t="s">
        <v>233</v>
      </c>
      <c r="C229" s="151" t="s">
        <v>359</v>
      </c>
      <c r="D229" s="187">
        <v>460.27836150000002</v>
      </c>
      <c r="E229" s="188">
        <v>41.916978040000046</v>
      </c>
      <c r="F229" s="187">
        <v>0</v>
      </c>
      <c r="G229" s="187">
        <v>12.252193800000001</v>
      </c>
      <c r="H229" s="185">
        <f t="shared" si="18"/>
        <v>406.10918965999997</v>
      </c>
      <c r="I229" s="185"/>
      <c r="J229" s="187">
        <v>84.564416468302269</v>
      </c>
      <c r="K229" s="189">
        <v>33.440387115783743</v>
      </c>
      <c r="L229" s="187">
        <v>0</v>
      </c>
      <c r="M229" s="187">
        <v>15.02781598</v>
      </c>
      <c r="N229" s="185">
        <f t="shared" si="19"/>
        <v>36.096213372518527</v>
      </c>
      <c r="O229" s="185">
        <f t="shared" si="17"/>
        <v>-91.111697471623629</v>
      </c>
      <c r="P229" s="109">
        <v>27.893768540000043</v>
      </c>
      <c r="Q229" s="109">
        <v>14.023209500000002</v>
      </c>
      <c r="R229" s="110">
        <f t="shared" si="20"/>
        <v>41.916978040000046</v>
      </c>
      <c r="S229" s="109">
        <v>27.525636380000002</v>
      </c>
      <c r="T229" s="109">
        <v>5.9147507357837386</v>
      </c>
      <c r="U229" s="110">
        <f t="shared" si="21"/>
        <v>33.440387115783743</v>
      </c>
      <c r="V229" s="111"/>
    </row>
    <row r="230" spans="1:22" s="38" customFormat="1" ht="18" customHeight="1">
      <c r="A230" s="151">
        <v>267</v>
      </c>
      <c r="B230" s="186" t="s">
        <v>233</v>
      </c>
      <c r="C230" s="151" t="s">
        <v>360</v>
      </c>
      <c r="D230" s="187">
        <v>78.812249999999992</v>
      </c>
      <c r="E230" s="188">
        <v>23.304727199999999</v>
      </c>
      <c r="F230" s="187">
        <v>0</v>
      </c>
      <c r="G230" s="187">
        <v>2.7173032599999996</v>
      </c>
      <c r="H230" s="185">
        <f t="shared" si="18"/>
        <v>52.790219539999988</v>
      </c>
      <c r="I230" s="185"/>
      <c r="J230" s="187">
        <v>10.781648730705456</v>
      </c>
      <c r="K230" s="189">
        <v>6.5502951736327981</v>
      </c>
      <c r="L230" s="187">
        <v>0</v>
      </c>
      <c r="M230" s="187">
        <v>4.0199486800000006</v>
      </c>
      <c r="N230" s="185">
        <f t="shared" si="19"/>
        <v>0.21140487707265709</v>
      </c>
      <c r="O230" s="185">
        <f t="shared" si="17"/>
        <v>-99.599537795230276</v>
      </c>
      <c r="P230" s="109">
        <v>19.276477199999999</v>
      </c>
      <c r="Q230" s="109">
        <v>4.0282500000000008</v>
      </c>
      <c r="R230" s="110">
        <f t="shared" si="20"/>
        <v>23.304727199999999</v>
      </c>
      <c r="S230" s="109">
        <v>2.8914715799999997</v>
      </c>
      <c r="T230" s="109">
        <v>3.6588235936327984</v>
      </c>
      <c r="U230" s="110">
        <f t="shared" si="21"/>
        <v>6.5502951736327981</v>
      </c>
      <c r="V230" s="111"/>
    </row>
    <row r="231" spans="1:22" s="38" customFormat="1" ht="18" customHeight="1">
      <c r="A231" s="151">
        <v>268</v>
      </c>
      <c r="B231" s="186" t="s">
        <v>133</v>
      </c>
      <c r="C231" s="151" t="s">
        <v>361</v>
      </c>
      <c r="D231" s="187">
        <v>79.975133</v>
      </c>
      <c r="E231" s="188">
        <v>58.443440000000024</v>
      </c>
      <c r="F231" s="187">
        <v>0</v>
      </c>
      <c r="G231" s="187">
        <v>12.50239509</v>
      </c>
      <c r="H231" s="185">
        <f t="shared" si="18"/>
        <v>9.0292979099999755</v>
      </c>
      <c r="I231" s="185"/>
      <c r="J231" s="187">
        <v>0</v>
      </c>
      <c r="K231" s="189">
        <v>54.767527250000001</v>
      </c>
      <c r="L231" s="187">
        <v>0</v>
      </c>
      <c r="M231" s="187">
        <v>0</v>
      </c>
      <c r="N231" s="185">
        <f t="shared" si="19"/>
        <v>-54.767527250000001</v>
      </c>
      <c r="O231" s="185" t="str">
        <f t="shared" si="17"/>
        <v>&lt;-500</v>
      </c>
      <c r="P231" s="109">
        <v>21.15009600000003</v>
      </c>
      <c r="Q231" s="109">
        <v>37.293343999999998</v>
      </c>
      <c r="R231" s="110">
        <f t="shared" si="20"/>
        <v>58.443440000000024</v>
      </c>
      <c r="S231" s="109">
        <v>0</v>
      </c>
      <c r="T231" s="109">
        <v>54.767527250000001</v>
      </c>
      <c r="U231" s="110">
        <f t="shared" si="21"/>
        <v>54.767527250000001</v>
      </c>
      <c r="V231" s="111"/>
    </row>
    <row r="232" spans="1:22" s="38" customFormat="1" ht="18" customHeight="1">
      <c r="A232" s="151">
        <v>269</v>
      </c>
      <c r="B232" s="186" t="s">
        <v>141</v>
      </c>
      <c r="C232" s="151" t="s">
        <v>362</v>
      </c>
      <c r="D232" s="187">
        <v>12.848139500000002</v>
      </c>
      <c r="E232" s="188">
        <v>2.6815182899999996</v>
      </c>
      <c r="F232" s="187">
        <v>0</v>
      </c>
      <c r="G232" s="187">
        <v>0.32882703999999996</v>
      </c>
      <c r="H232" s="185">
        <f t="shared" si="18"/>
        <v>9.8377941700000022</v>
      </c>
      <c r="I232" s="185"/>
      <c r="J232" s="187">
        <v>17.918156797138302</v>
      </c>
      <c r="K232" s="189">
        <v>1.2171597593512797</v>
      </c>
      <c r="L232" s="187">
        <v>0</v>
      </c>
      <c r="M232" s="187">
        <v>0.48646312000000003</v>
      </c>
      <c r="N232" s="185">
        <f t="shared" si="19"/>
        <v>16.214533917787023</v>
      </c>
      <c r="O232" s="185">
        <f t="shared" si="17"/>
        <v>64.81879614062936</v>
      </c>
      <c r="P232" s="109">
        <v>2.3326902899999995</v>
      </c>
      <c r="Q232" s="109">
        <v>0.34882800000000003</v>
      </c>
      <c r="R232" s="110">
        <f t="shared" si="20"/>
        <v>2.6815182899999996</v>
      </c>
      <c r="S232" s="109">
        <v>0.34990355000000006</v>
      </c>
      <c r="T232" s="109">
        <v>0.86725620935127967</v>
      </c>
      <c r="U232" s="110">
        <f t="shared" si="21"/>
        <v>1.2171597593512797</v>
      </c>
      <c r="V232" s="111"/>
    </row>
    <row r="233" spans="1:22" s="38" customFormat="1" ht="18" customHeight="1">
      <c r="A233" s="151">
        <v>273</v>
      </c>
      <c r="B233" s="186" t="s">
        <v>145</v>
      </c>
      <c r="C233" s="151" t="s">
        <v>363</v>
      </c>
      <c r="D233" s="187">
        <v>109.52750249999998</v>
      </c>
      <c r="E233" s="188">
        <v>46.029268699714279</v>
      </c>
      <c r="F233" s="187">
        <v>0</v>
      </c>
      <c r="G233" s="187">
        <v>15.11132776558857</v>
      </c>
      <c r="H233" s="185">
        <f t="shared" si="18"/>
        <v>48.386906034697134</v>
      </c>
      <c r="I233" s="185"/>
      <c r="J233" s="187">
        <v>60.374059555371105</v>
      </c>
      <c r="K233" s="189">
        <v>35.490533932729875</v>
      </c>
      <c r="L233" s="187">
        <v>0</v>
      </c>
      <c r="M233" s="187">
        <v>16.564711670000001</v>
      </c>
      <c r="N233" s="185">
        <f t="shared" si="19"/>
        <v>8.3188139526412286</v>
      </c>
      <c r="O233" s="185">
        <f t="shared" si="17"/>
        <v>-82.807716726760745</v>
      </c>
      <c r="P233" s="109">
        <v>28.198819699714281</v>
      </c>
      <c r="Q233" s="109">
        <v>17.830448999999998</v>
      </c>
      <c r="R233" s="110">
        <f t="shared" si="20"/>
        <v>46.029268699714279</v>
      </c>
      <c r="S233" s="109">
        <v>20.993738909999998</v>
      </c>
      <c r="T233" s="109">
        <v>14.496795022729874</v>
      </c>
      <c r="U233" s="110">
        <f t="shared" si="21"/>
        <v>35.490533932729875</v>
      </c>
      <c r="V233" s="111"/>
    </row>
    <row r="234" spans="1:22" s="38" customFormat="1" ht="18" customHeight="1">
      <c r="A234" s="151">
        <v>274</v>
      </c>
      <c r="B234" s="186" t="s">
        <v>145</v>
      </c>
      <c r="C234" s="151" t="s">
        <v>364</v>
      </c>
      <c r="D234" s="187">
        <v>569.42831549999994</v>
      </c>
      <c r="E234" s="188">
        <v>171.87383063581603</v>
      </c>
      <c r="F234" s="187">
        <v>0</v>
      </c>
      <c r="G234" s="187">
        <v>23.738969395719998</v>
      </c>
      <c r="H234" s="185">
        <f t="shared" si="18"/>
        <v>373.8155154684639</v>
      </c>
      <c r="I234" s="185"/>
      <c r="J234" s="187">
        <v>127.87071648517666</v>
      </c>
      <c r="K234" s="189">
        <v>85.447070254924967</v>
      </c>
      <c r="L234" s="187">
        <v>0</v>
      </c>
      <c r="M234" s="187">
        <v>26.716596689999999</v>
      </c>
      <c r="N234" s="185">
        <f t="shared" si="19"/>
        <v>15.707049540251692</v>
      </c>
      <c r="O234" s="185">
        <f t="shared" si="17"/>
        <v>-95.79818148517252</v>
      </c>
      <c r="P234" s="109">
        <v>104.17517363581602</v>
      </c>
      <c r="Q234" s="109">
        <v>67.698656999999997</v>
      </c>
      <c r="R234" s="110">
        <f t="shared" si="20"/>
        <v>171.87383063581603</v>
      </c>
      <c r="S234" s="109">
        <v>44.242254690000003</v>
      </c>
      <c r="T234" s="109">
        <v>41.204815564924957</v>
      </c>
      <c r="U234" s="110">
        <f t="shared" si="21"/>
        <v>85.447070254924967</v>
      </c>
      <c r="V234" s="111"/>
    </row>
    <row r="235" spans="1:22" s="38" customFormat="1" ht="18" customHeight="1">
      <c r="A235" s="151">
        <v>275</v>
      </c>
      <c r="B235" s="186" t="s">
        <v>129</v>
      </c>
      <c r="C235" s="151" t="s">
        <v>365</v>
      </c>
      <c r="D235" s="187">
        <v>114.7488525</v>
      </c>
      <c r="E235" s="188">
        <v>85.350802470000005</v>
      </c>
      <c r="F235" s="187">
        <v>0</v>
      </c>
      <c r="G235" s="187">
        <v>8.0212351700000006</v>
      </c>
      <c r="H235" s="185">
        <f t="shared" si="18"/>
        <v>21.376814859999993</v>
      </c>
      <c r="I235" s="185"/>
      <c r="J235" s="187">
        <v>104.64638380170381</v>
      </c>
      <c r="K235" s="189">
        <v>31.755919419999969</v>
      </c>
      <c r="L235" s="187">
        <v>0</v>
      </c>
      <c r="M235" s="187">
        <v>11.86652748</v>
      </c>
      <c r="N235" s="185">
        <f t="shared" si="19"/>
        <v>61.023936901703834</v>
      </c>
      <c r="O235" s="185">
        <f t="shared" si="17"/>
        <v>185.46786460639183</v>
      </c>
      <c r="P235" s="109">
        <v>56.902429470000008</v>
      </c>
      <c r="Q235" s="109">
        <v>28.448373</v>
      </c>
      <c r="R235" s="110">
        <f t="shared" si="20"/>
        <v>85.350802470000005</v>
      </c>
      <c r="S235" s="109">
        <v>8.5353644199999987</v>
      </c>
      <c r="T235" s="109">
        <v>23.220554999999973</v>
      </c>
      <c r="U235" s="110">
        <f t="shared" si="21"/>
        <v>31.755919419999969</v>
      </c>
      <c r="V235" s="111"/>
    </row>
    <row r="236" spans="1:22" s="38" customFormat="1" ht="18" customHeight="1">
      <c r="A236" s="151">
        <v>278</v>
      </c>
      <c r="B236" s="186" t="s">
        <v>210</v>
      </c>
      <c r="C236" s="151" t="s">
        <v>366</v>
      </c>
      <c r="D236" s="187">
        <v>204.99999999999997</v>
      </c>
      <c r="E236" s="188">
        <v>125.60233212157142</v>
      </c>
      <c r="F236" s="187">
        <v>0</v>
      </c>
      <c r="G236" s="187">
        <v>94.672573154120016</v>
      </c>
      <c r="H236" s="185">
        <f t="shared" si="18"/>
        <v>-15.274905275691466</v>
      </c>
      <c r="I236" s="185"/>
      <c r="J236" s="187">
        <v>1222.26731743</v>
      </c>
      <c r="K236" s="189">
        <v>125.67212402000001</v>
      </c>
      <c r="L236" s="187">
        <v>0</v>
      </c>
      <c r="M236" s="187">
        <v>99.126687449999991</v>
      </c>
      <c r="N236" s="185">
        <f t="shared" si="19"/>
        <v>997.46850596000013</v>
      </c>
      <c r="O236" s="185" t="str">
        <f t="shared" si="17"/>
        <v>&lt;-500</v>
      </c>
      <c r="P236" s="109">
        <v>125.60233212157142</v>
      </c>
      <c r="Q236" s="109">
        <v>0</v>
      </c>
      <c r="R236" s="110">
        <f t="shared" si="20"/>
        <v>125.60233212157142</v>
      </c>
      <c r="S236" s="109">
        <v>125.67212402000001</v>
      </c>
      <c r="T236" s="109">
        <v>0</v>
      </c>
      <c r="U236" s="110">
        <f t="shared" si="21"/>
        <v>125.67212402000001</v>
      </c>
      <c r="V236" s="111"/>
    </row>
    <row r="237" spans="1:22" s="38" customFormat="1" ht="18" customHeight="1">
      <c r="A237" s="151">
        <v>280</v>
      </c>
      <c r="B237" s="186" t="s">
        <v>233</v>
      </c>
      <c r="C237" s="151" t="s">
        <v>367</v>
      </c>
      <c r="D237" s="187">
        <v>131.94486750000002</v>
      </c>
      <c r="E237" s="188">
        <v>32.74916408</v>
      </c>
      <c r="F237" s="187">
        <v>0</v>
      </c>
      <c r="G237" s="187">
        <v>8.6469786600000003</v>
      </c>
      <c r="H237" s="185">
        <f t="shared" si="18"/>
        <v>90.548724760000013</v>
      </c>
      <c r="I237" s="185"/>
      <c r="J237" s="187">
        <v>76.789285936313888</v>
      </c>
      <c r="K237" s="189">
        <v>30.479972113052824</v>
      </c>
      <c r="L237" s="187">
        <v>0</v>
      </c>
      <c r="M237" s="187">
        <v>9.6539012899999985</v>
      </c>
      <c r="N237" s="185">
        <f t="shared" si="19"/>
        <v>36.655412533261064</v>
      </c>
      <c r="O237" s="185">
        <f t="shared" si="17"/>
        <v>-59.518576732674624</v>
      </c>
      <c r="P237" s="109">
        <v>16.804223080000003</v>
      </c>
      <c r="Q237" s="109">
        <v>15.944940999999996</v>
      </c>
      <c r="R237" s="110">
        <f t="shared" si="20"/>
        <v>32.74916408</v>
      </c>
      <c r="S237" s="109">
        <v>16.526944310000001</v>
      </c>
      <c r="T237" s="109">
        <v>13.953027803052821</v>
      </c>
      <c r="U237" s="110">
        <f t="shared" si="21"/>
        <v>30.479972113052824</v>
      </c>
      <c r="V237" s="111"/>
    </row>
    <row r="238" spans="1:22" s="38" customFormat="1" ht="18" customHeight="1">
      <c r="A238" s="151">
        <v>281</v>
      </c>
      <c r="B238" s="186" t="s">
        <v>141</v>
      </c>
      <c r="C238" s="151" t="s">
        <v>368</v>
      </c>
      <c r="D238" s="187">
        <v>184.7054205</v>
      </c>
      <c r="E238" s="188">
        <v>63.795977559999997</v>
      </c>
      <c r="F238" s="187">
        <v>0</v>
      </c>
      <c r="G238" s="187">
        <v>43.288389360000004</v>
      </c>
      <c r="H238" s="185">
        <f t="shared" si="18"/>
        <v>77.621053579999995</v>
      </c>
      <c r="I238" s="185"/>
      <c r="J238" s="187">
        <v>110.7552979759825</v>
      </c>
      <c r="K238" s="189">
        <v>59.882911093691128</v>
      </c>
      <c r="L238" s="187">
        <v>0</v>
      </c>
      <c r="M238" s="187">
        <v>44.878022840000007</v>
      </c>
      <c r="N238" s="185">
        <f t="shared" si="19"/>
        <v>5.994364042291366</v>
      </c>
      <c r="O238" s="185">
        <f t="shared" si="17"/>
        <v>-92.277399280449998</v>
      </c>
      <c r="P238" s="109">
        <v>57.189073559999997</v>
      </c>
      <c r="Q238" s="109">
        <v>6.6069040000000019</v>
      </c>
      <c r="R238" s="110">
        <f t="shared" si="20"/>
        <v>63.795977559999997</v>
      </c>
      <c r="S238" s="109">
        <v>57.189073559999997</v>
      </c>
      <c r="T238" s="109">
        <v>2.6938375336911311</v>
      </c>
      <c r="U238" s="110">
        <f t="shared" si="21"/>
        <v>59.882911093691128</v>
      </c>
      <c r="V238" s="111"/>
    </row>
    <row r="239" spans="1:22" s="38" customFormat="1" ht="18" customHeight="1">
      <c r="A239" s="151">
        <v>282</v>
      </c>
      <c r="B239" s="186" t="s">
        <v>233</v>
      </c>
      <c r="C239" s="151" t="s">
        <v>369</v>
      </c>
      <c r="D239" s="187">
        <v>337.03747650000003</v>
      </c>
      <c r="E239" s="188">
        <v>12.301678059999999</v>
      </c>
      <c r="F239" s="187">
        <v>0</v>
      </c>
      <c r="G239" s="187">
        <v>6.8901602999999998</v>
      </c>
      <c r="H239" s="185">
        <f t="shared" si="18"/>
        <v>317.84563814000006</v>
      </c>
      <c r="I239" s="185"/>
      <c r="J239" s="187">
        <v>36.17163182025655</v>
      </c>
      <c r="K239" s="189">
        <v>18.946290127622284</v>
      </c>
      <c r="L239" s="187">
        <v>0</v>
      </c>
      <c r="M239" s="187">
        <v>7.2385759400000005</v>
      </c>
      <c r="N239" s="185">
        <f t="shared" si="19"/>
        <v>9.9867657526342661</v>
      </c>
      <c r="O239" s="185">
        <f t="shared" si="17"/>
        <v>-96.857982443592505</v>
      </c>
      <c r="P239" s="109">
        <v>11.760303559999999</v>
      </c>
      <c r="Q239" s="109">
        <v>0.54137449999999998</v>
      </c>
      <c r="R239" s="110">
        <f t="shared" si="20"/>
        <v>12.301678059999999</v>
      </c>
      <c r="S239" s="109">
        <v>12.042749539999999</v>
      </c>
      <c r="T239" s="109">
        <v>6.9035405876222828</v>
      </c>
      <c r="U239" s="110">
        <f t="shared" si="21"/>
        <v>18.946290127622284</v>
      </c>
      <c r="V239" s="111"/>
    </row>
    <row r="240" spans="1:22" s="38" customFormat="1" ht="18" customHeight="1">
      <c r="A240" s="151">
        <v>283</v>
      </c>
      <c r="B240" s="186" t="s">
        <v>141</v>
      </c>
      <c r="C240" s="151" t="s">
        <v>370</v>
      </c>
      <c r="D240" s="187">
        <v>48.252285000000008</v>
      </c>
      <c r="E240" s="188">
        <v>20.675033659999997</v>
      </c>
      <c r="F240" s="187">
        <v>0</v>
      </c>
      <c r="G240" s="187">
        <v>7.74239794</v>
      </c>
      <c r="H240" s="185">
        <f t="shared" si="18"/>
        <v>19.834853400000011</v>
      </c>
      <c r="I240" s="185"/>
      <c r="J240" s="187">
        <v>44.250407884918857</v>
      </c>
      <c r="K240" s="189">
        <v>20.654928820233074</v>
      </c>
      <c r="L240" s="187">
        <v>0</v>
      </c>
      <c r="M240" s="187">
        <v>9.5633993200000003</v>
      </c>
      <c r="N240" s="185">
        <f t="shared" si="19"/>
        <v>14.032079744685783</v>
      </c>
      <c r="O240" s="185">
        <f t="shared" si="17"/>
        <v>-29.255440099770158</v>
      </c>
      <c r="P240" s="109">
        <v>20.079498159999996</v>
      </c>
      <c r="Q240" s="109">
        <v>0.5955355</v>
      </c>
      <c r="R240" s="110">
        <f t="shared" si="20"/>
        <v>20.675033659999997</v>
      </c>
      <c r="S240" s="109">
        <v>20.079498159999996</v>
      </c>
      <c r="T240" s="109">
        <v>0.57543066023307643</v>
      </c>
      <c r="U240" s="110">
        <f t="shared" si="21"/>
        <v>20.654928820233074</v>
      </c>
      <c r="V240" s="111"/>
    </row>
    <row r="241" spans="1:22" s="38" customFormat="1" ht="18" customHeight="1">
      <c r="A241" s="151">
        <v>284</v>
      </c>
      <c r="B241" s="186" t="s">
        <v>129</v>
      </c>
      <c r="C241" s="151" t="s">
        <v>371</v>
      </c>
      <c r="D241" s="187">
        <v>408.95678600000002</v>
      </c>
      <c r="E241" s="188">
        <v>167.99278756999996</v>
      </c>
      <c r="F241" s="187">
        <v>0</v>
      </c>
      <c r="G241" s="187">
        <v>5.7790977899999998</v>
      </c>
      <c r="H241" s="185">
        <f t="shared" si="18"/>
        <v>235.18490064000005</v>
      </c>
      <c r="I241" s="185"/>
      <c r="J241" s="187">
        <v>112.54652058000001</v>
      </c>
      <c r="K241" s="189">
        <v>61.2952576032</v>
      </c>
      <c r="L241" s="187">
        <v>0</v>
      </c>
      <c r="M241" s="187">
        <v>5.9310776499999998</v>
      </c>
      <c r="N241" s="185">
        <f t="shared" si="19"/>
        <v>45.320185326800008</v>
      </c>
      <c r="O241" s="185">
        <f t="shared" si="17"/>
        <v>-80.72997662542457</v>
      </c>
      <c r="P241" s="109">
        <v>45.931421069999999</v>
      </c>
      <c r="Q241" s="109">
        <v>122.06136649999998</v>
      </c>
      <c r="R241" s="110">
        <f t="shared" si="20"/>
        <v>167.99278756999996</v>
      </c>
      <c r="S241" s="109">
        <v>46.276924919999999</v>
      </c>
      <c r="T241" s="109">
        <v>15.018332683200001</v>
      </c>
      <c r="U241" s="110">
        <f t="shared" si="21"/>
        <v>61.2952576032</v>
      </c>
      <c r="V241" s="111"/>
    </row>
    <row r="242" spans="1:22" s="38" customFormat="1" ht="18" customHeight="1">
      <c r="A242" s="151">
        <v>286</v>
      </c>
      <c r="B242" s="186" t="s">
        <v>133</v>
      </c>
      <c r="C242" s="151" t="s">
        <v>372</v>
      </c>
      <c r="D242" s="187">
        <v>397.8253370000001</v>
      </c>
      <c r="E242" s="188">
        <v>369.09609480999995</v>
      </c>
      <c r="F242" s="187">
        <v>0</v>
      </c>
      <c r="G242" s="187">
        <v>23.813283820000002</v>
      </c>
      <c r="H242" s="185">
        <f t="shared" si="18"/>
        <v>4.9159583700001477</v>
      </c>
      <c r="I242" s="185"/>
      <c r="J242" s="187">
        <v>61.319435630000001</v>
      </c>
      <c r="K242" s="189">
        <v>388.67534171</v>
      </c>
      <c r="L242" s="187">
        <v>0</v>
      </c>
      <c r="M242" s="187">
        <v>32.255888620000007</v>
      </c>
      <c r="N242" s="185">
        <f t="shared" si="19"/>
        <v>-359.61179470000002</v>
      </c>
      <c r="O242" s="185" t="str">
        <f t="shared" si="17"/>
        <v>&lt;-500</v>
      </c>
      <c r="P242" s="109">
        <v>103.74030231</v>
      </c>
      <c r="Q242" s="109">
        <v>265.35579249999995</v>
      </c>
      <c r="R242" s="110">
        <f t="shared" si="20"/>
        <v>369.09609480999995</v>
      </c>
      <c r="S242" s="109">
        <v>103.74030231</v>
      </c>
      <c r="T242" s="109">
        <v>284.93503939999999</v>
      </c>
      <c r="U242" s="110">
        <f t="shared" si="21"/>
        <v>388.67534171</v>
      </c>
      <c r="V242" s="111"/>
    </row>
    <row r="243" spans="1:22" s="38" customFormat="1" ht="18" customHeight="1">
      <c r="A243" s="151">
        <v>288</v>
      </c>
      <c r="B243" s="186" t="s">
        <v>233</v>
      </c>
      <c r="C243" s="151" t="s">
        <v>373</v>
      </c>
      <c r="D243" s="187">
        <v>109.21610750000001</v>
      </c>
      <c r="E243" s="188">
        <v>31.747594680000002</v>
      </c>
      <c r="F243" s="187">
        <v>0</v>
      </c>
      <c r="G243" s="187">
        <v>8.4655316200000019</v>
      </c>
      <c r="H243" s="185">
        <f t="shared" si="18"/>
        <v>69.002981199999994</v>
      </c>
      <c r="I243" s="185"/>
      <c r="J243" s="187">
        <v>66.567874492050152</v>
      </c>
      <c r="K243" s="189">
        <v>26.793914114743195</v>
      </c>
      <c r="L243" s="187">
        <v>0</v>
      </c>
      <c r="M243" s="187">
        <v>9.9989794199999995</v>
      </c>
      <c r="N243" s="185">
        <f t="shared" si="19"/>
        <v>29.774980957306958</v>
      </c>
      <c r="O243" s="185">
        <f t="shared" si="17"/>
        <v>-56.849718027390153</v>
      </c>
      <c r="P243" s="109">
        <v>22.067822680000003</v>
      </c>
      <c r="Q243" s="109">
        <v>9.6797719999999998</v>
      </c>
      <c r="R243" s="110">
        <f t="shared" si="20"/>
        <v>31.747594680000002</v>
      </c>
      <c r="S243" s="109">
        <v>22.203884380000002</v>
      </c>
      <c r="T243" s="109">
        <v>4.5900297347431946</v>
      </c>
      <c r="U243" s="110">
        <f t="shared" si="21"/>
        <v>26.793914114743195</v>
      </c>
      <c r="V243" s="111"/>
    </row>
    <row r="244" spans="1:22" s="38" customFormat="1" ht="18" customHeight="1">
      <c r="A244" s="151">
        <v>292</v>
      </c>
      <c r="B244" s="186" t="s">
        <v>145</v>
      </c>
      <c r="C244" s="151" t="s">
        <v>374</v>
      </c>
      <c r="D244" s="187">
        <v>192.52150649999999</v>
      </c>
      <c r="E244" s="188">
        <v>31.52719072</v>
      </c>
      <c r="F244" s="187">
        <v>0</v>
      </c>
      <c r="G244" s="187">
        <v>19.847314189999999</v>
      </c>
      <c r="H244" s="185">
        <f t="shared" si="18"/>
        <v>141.14700159</v>
      </c>
      <c r="I244" s="185"/>
      <c r="J244" s="187">
        <v>70.29750456619881</v>
      </c>
      <c r="K244" s="189">
        <v>39.480991374352541</v>
      </c>
      <c r="L244" s="187">
        <v>0</v>
      </c>
      <c r="M244" s="187">
        <v>22.533944550000001</v>
      </c>
      <c r="N244" s="185">
        <f t="shared" si="19"/>
        <v>8.2825686418462681</v>
      </c>
      <c r="O244" s="185">
        <f t="shared" si="17"/>
        <v>-94.131955657191185</v>
      </c>
      <c r="P244" s="109">
        <v>26.167506719999999</v>
      </c>
      <c r="Q244" s="109">
        <v>5.3596839999999997</v>
      </c>
      <c r="R244" s="110">
        <f t="shared" si="20"/>
        <v>31.52719072</v>
      </c>
      <c r="S244" s="109">
        <v>26.167506719999999</v>
      </c>
      <c r="T244" s="109">
        <v>13.313484654352546</v>
      </c>
      <c r="U244" s="110">
        <f t="shared" si="21"/>
        <v>39.480991374352541</v>
      </c>
      <c r="V244" s="111"/>
    </row>
    <row r="245" spans="1:22" s="38" customFormat="1" ht="18" customHeight="1">
      <c r="A245" s="151">
        <v>293</v>
      </c>
      <c r="B245" s="186" t="s">
        <v>233</v>
      </c>
      <c r="C245" s="151" t="s">
        <v>375</v>
      </c>
      <c r="D245" s="187">
        <v>235.96524999999997</v>
      </c>
      <c r="E245" s="188">
        <v>67.94949480999999</v>
      </c>
      <c r="F245" s="187">
        <v>0</v>
      </c>
      <c r="G245" s="187">
        <v>7.9038559900000003</v>
      </c>
      <c r="H245" s="185">
        <f t="shared" si="18"/>
        <v>160.11189919999998</v>
      </c>
      <c r="I245" s="185"/>
      <c r="J245" s="187">
        <v>52.883074124628308</v>
      </c>
      <c r="K245" s="189">
        <v>41.175737826908851</v>
      </c>
      <c r="L245" s="187">
        <v>0</v>
      </c>
      <c r="M245" s="187">
        <v>11.69287802</v>
      </c>
      <c r="N245" s="185">
        <f t="shared" si="19"/>
        <v>1.4458277719457513E-2</v>
      </c>
      <c r="O245" s="185">
        <f t="shared" si="17"/>
        <v>-99.990969891812099</v>
      </c>
      <c r="P245" s="109">
        <v>56.069744809999996</v>
      </c>
      <c r="Q245" s="109">
        <v>11.879749999999998</v>
      </c>
      <c r="R245" s="110">
        <f t="shared" si="20"/>
        <v>67.94949480999999</v>
      </c>
      <c r="S245" s="109">
        <v>8.4104617099999999</v>
      </c>
      <c r="T245" s="109">
        <v>32.765276116908851</v>
      </c>
      <c r="U245" s="110">
        <f t="shared" si="21"/>
        <v>41.175737826908851</v>
      </c>
      <c r="V245" s="111"/>
    </row>
    <row r="246" spans="1:22" s="38" customFormat="1" ht="18" customHeight="1">
      <c r="A246" s="151">
        <v>294</v>
      </c>
      <c r="B246" s="186" t="s">
        <v>233</v>
      </c>
      <c r="C246" s="151" t="s">
        <v>376</v>
      </c>
      <c r="D246" s="187">
        <v>123.33825</v>
      </c>
      <c r="E246" s="188">
        <v>57.518427169999995</v>
      </c>
      <c r="F246" s="187">
        <v>0</v>
      </c>
      <c r="G246" s="187">
        <v>5.8154235200000013</v>
      </c>
      <c r="H246" s="185">
        <f t="shared" si="18"/>
        <v>60.004399310000004</v>
      </c>
      <c r="I246" s="185"/>
      <c r="J246" s="187">
        <v>31.460748000684092</v>
      </c>
      <c r="K246" s="189">
        <v>23.375299192672756</v>
      </c>
      <c r="L246" s="187">
        <v>0</v>
      </c>
      <c r="M246" s="187">
        <v>8.0535930399999991</v>
      </c>
      <c r="N246" s="185">
        <f t="shared" si="19"/>
        <v>3.1855768011336494E-2</v>
      </c>
      <c r="O246" s="185">
        <f t="shared" si="17"/>
        <v>-99.946910945901223</v>
      </c>
      <c r="P246" s="109">
        <v>38.60717717</v>
      </c>
      <c r="Q246" s="109">
        <v>18.911249999999999</v>
      </c>
      <c r="R246" s="110">
        <f t="shared" si="20"/>
        <v>57.518427169999995</v>
      </c>
      <c r="S246" s="109">
        <v>6.8024108699999992</v>
      </c>
      <c r="T246" s="109">
        <v>16.572888322672757</v>
      </c>
      <c r="U246" s="110">
        <f t="shared" si="21"/>
        <v>23.375299192672756</v>
      </c>
      <c r="V246" s="111"/>
    </row>
    <row r="247" spans="1:22" s="38" customFormat="1" ht="18" customHeight="1">
      <c r="A247" s="151">
        <v>295</v>
      </c>
      <c r="B247" s="186" t="s">
        <v>233</v>
      </c>
      <c r="C247" s="151" t="s">
        <v>377</v>
      </c>
      <c r="D247" s="187">
        <v>63.509000000000007</v>
      </c>
      <c r="E247" s="188">
        <v>16.925378000000002</v>
      </c>
      <c r="F247" s="187">
        <v>0</v>
      </c>
      <c r="G247" s="187">
        <v>2.7951533399999997</v>
      </c>
      <c r="H247" s="185">
        <f t="shared" si="18"/>
        <v>43.788468660000007</v>
      </c>
      <c r="I247" s="185"/>
      <c r="J247" s="187">
        <v>49.584895313760704</v>
      </c>
      <c r="K247" s="189">
        <v>5.7445936744712878</v>
      </c>
      <c r="L247" s="187">
        <v>0</v>
      </c>
      <c r="M247" s="187">
        <v>3.4997582499999997</v>
      </c>
      <c r="N247" s="185">
        <f t="shared" si="19"/>
        <v>40.340543389289415</v>
      </c>
      <c r="O247" s="185">
        <f t="shared" si="17"/>
        <v>-7.8740485251547749</v>
      </c>
      <c r="P247" s="109">
        <v>14.106628000000001</v>
      </c>
      <c r="Q247" s="109">
        <v>2.8187500000000001</v>
      </c>
      <c r="R247" s="110">
        <f t="shared" si="20"/>
        <v>16.925378000000002</v>
      </c>
      <c r="S247" s="109">
        <v>2.8024940599999995</v>
      </c>
      <c r="T247" s="109">
        <v>2.9420996144712883</v>
      </c>
      <c r="U247" s="110">
        <f t="shared" si="21"/>
        <v>5.7445936744712878</v>
      </c>
      <c r="V247" s="111"/>
    </row>
    <row r="248" spans="1:22" s="38" customFormat="1" ht="18" customHeight="1">
      <c r="A248" s="151">
        <v>296</v>
      </c>
      <c r="B248" s="186" t="s">
        <v>131</v>
      </c>
      <c r="C248" s="151" t="s">
        <v>378</v>
      </c>
      <c r="D248" s="187">
        <v>3775.5361170000001</v>
      </c>
      <c r="E248" s="188">
        <v>2901.8076481338571</v>
      </c>
      <c r="F248" s="187">
        <v>0</v>
      </c>
      <c r="G248" s="187">
        <v>208.51210370084002</v>
      </c>
      <c r="H248" s="185">
        <f t="shared" si="18"/>
        <v>665.21636516530293</v>
      </c>
      <c r="I248" s="185"/>
      <c r="J248" s="187">
        <v>1843.5229482800005</v>
      </c>
      <c r="K248" s="189">
        <v>1802.3857575</v>
      </c>
      <c r="L248" s="187">
        <v>0</v>
      </c>
      <c r="M248" s="187">
        <v>242.15418949000002</v>
      </c>
      <c r="N248" s="185">
        <f t="shared" si="19"/>
        <v>-201.01699870999948</v>
      </c>
      <c r="O248" s="185">
        <f t="shared" si="17"/>
        <v>-130.21828824972573</v>
      </c>
      <c r="P248" s="109">
        <v>373.88771413385712</v>
      </c>
      <c r="Q248" s="109">
        <v>2527.919934</v>
      </c>
      <c r="R248" s="110">
        <f t="shared" si="20"/>
        <v>2901.8076481338571</v>
      </c>
      <c r="S248" s="109">
        <v>355.68033149999997</v>
      </c>
      <c r="T248" s="109">
        <v>1446.705426</v>
      </c>
      <c r="U248" s="110">
        <f t="shared" si="21"/>
        <v>1802.3857575</v>
      </c>
      <c r="V248" s="111"/>
    </row>
    <row r="249" spans="1:22" s="38" customFormat="1" ht="18" customHeight="1">
      <c r="A249" s="151">
        <v>297</v>
      </c>
      <c r="B249" s="186" t="s">
        <v>141</v>
      </c>
      <c r="C249" s="151" t="s">
        <v>379</v>
      </c>
      <c r="D249" s="187">
        <v>282.19408249999998</v>
      </c>
      <c r="E249" s="188">
        <v>28.761931340000004</v>
      </c>
      <c r="F249" s="187">
        <v>0</v>
      </c>
      <c r="G249" s="187">
        <v>43.014933049999996</v>
      </c>
      <c r="H249" s="185">
        <f t="shared" si="18"/>
        <v>210.41721810999999</v>
      </c>
      <c r="I249" s="185"/>
      <c r="J249" s="187">
        <v>96.010959601325013</v>
      </c>
      <c r="K249" s="189">
        <v>23.558357015183837</v>
      </c>
      <c r="L249" s="187">
        <v>0</v>
      </c>
      <c r="M249" s="187">
        <v>42.877912099999989</v>
      </c>
      <c r="N249" s="185">
        <f t="shared" si="19"/>
        <v>29.574690486141193</v>
      </c>
      <c r="O249" s="185">
        <f t="shared" si="17"/>
        <v>-85.944738386057168</v>
      </c>
      <c r="P249" s="109">
        <v>12.735328340000002</v>
      </c>
      <c r="Q249" s="109">
        <v>16.026603000000001</v>
      </c>
      <c r="R249" s="110">
        <f t="shared" si="20"/>
        <v>28.761931340000004</v>
      </c>
      <c r="S249" s="109">
        <v>12.735328340000002</v>
      </c>
      <c r="T249" s="109">
        <v>10.823028675183835</v>
      </c>
      <c r="U249" s="110">
        <f t="shared" si="21"/>
        <v>23.558357015183837</v>
      </c>
      <c r="V249" s="111"/>
    </row>
    <row r="250" spans="1:22" s="38" customFormat="1" ht="18" customHeight="1">
      <c r="A250" s="151">
        <v>298</v>
      </c>
      <c r="B250" s="186" t="s">
        <v>131</v>
      </c>
      <c r="C250" s="151" t="s">
        <v>380</v>
      </c>
      <c r="D250" s="187">
        <v>5087.1408155000008</v>
      </c>
      <c r="E250" s="188">
        <v>2922.1254019999997</v>
      </c>
      <c r="F250" s="187">
        <v>0</v>
      </c>
      <c r="G250" s="187">
        <v>294.09924623711998</v>
      </c>
      <c r="H250" s="185">
        <f t="shared" si="18"/>
        <v>1870.9161672628811</v>
      </c>
      <c r="I250" s="185"/>
      <c r="J250" s="187">
        <v>2303.9557273399996</v>
      </c>
      <c r="K250" s="189">
        <v>1433.5046039999997</v>
      </c>
      <c r="L250" s="187">
        <v>0</v>
      </c>
      <c r="M250" s="187">
        <v>0</v>
      </c>
      <c r="N250" s="185">
        <f t="shared" si="19"/>
        <v>870.45112333999987</v>
      </c>
      <c r="O250" s="185">
        <f t="shared" si="17"/>
        <v>-53.474605726805216</v>
      </c>
      <c r="P250" s="109">
        <v>362.99721099999965</v>
      </c>
      <c r="Q250" s="109">
        <v>2559.1281910000002</v>
      </c>
      <c r="R250" s="110">
        <f t="shared" si="20"/>
        <v>2922.1254019999997</v>
      </c>
      <c r="S250" s="109">
        <v>0</v>
      </c>
      <c r="T250" s="109">
        <v>1433.5046039999997</v>
      </c>
      <c r="U250" s="110">
        <f t="shared" si="21"/>
        <v>1433.5046039999997</v>
      </c>
      <c r="V250" s="111"/>
    </row>
    <row r="251" spans="1:22" s="38" customFormat="1" ht="18" customHeight="1">
      <c r="A251" s="151">
        <v>300</v>
      </c>
      <c r="B251" s="186" t="s">
        <v>141</v>
      </c>
      <c r="C251" s="151" t="s">
        <v>381</v>
      </c>
      <c r="D251" s="187">
        <v>55.178036000000006</v>
      </c>
      <c r="E251" s="188">
        <v>32.031942439999995</v>
      </c>
      <c r="F251" s="187">
        <v>0</v>
      </c>
      <c r="G251" s="187">
        <v>9.5029563099999983</v>
      </c>
      <c r="H251" s="185">
        <f t="shared" si="18"/>
        <v>13.643137250000013</v>
      </c>
      <c r="I251" s="185"/>
      <c r="J251" s="187">
        <v>57.560880336476551</v>
      </c>
      <c r="K251" s="189">
        <v>31.105855166816781</v>
      </c>
      <c r="L251" s="187">
        <v>0</v>
      </c>
      <c r="M251" s="187">
        <v>11.738038679999999</v>
      </c>
      <c r="N251" s="185">
        <f t="shared" si="19"/>
        <v>14.716986489659771</v>
      </c>
      <c r="O251" s="185">
        <f t="shared" si="17"/>
        <v>7.870984656844648</v>
      </c>
      <c r="P251" s="109">
        <v>24.645412939999996</v>
      </c>
      <c r="Q251" s="109">
        <v>7.3865295</v>
      </c>
      <c r="R251" s="110">
        <f t="shared" si="20"/>
        <v>32.031942439999995</v>
      </c>
      <c r="S251" s="109">
        <v>24.645412939999996</v>
      </c>
      <c r="T251" s="109">
        <v>6.4604422268167836</v>
      </c>
      <c r="U251" s="110">
        <f t="shared" si="21"/>
        <v>31.105855166816781</v>
      </c>
      <c r="V251" s="111"/>
    </row>
    <row r="252" spans="1:22" s="38" customFormat="1" ht="18" customHeight="1">
      <c r="A252" s="151">
        <v>305</v>
      </c>
      <c r="B252" s="186" t="s">
        <v>145</v>
      </c>
      <c r="C252" s="151" t="s">
        <v>382</v>
      </c>
      <c r="D252" s="187">
        <v>34.491250000000001</v>
      </c>
      <c r="E252" s="188">
        <v>7.5748079199999996</v>
      </c>
      <c r="F252" s="187">
        <v>0</v>
      </c>
      <c r="G252" s="187">
        <v>0.91462257999999985</v>
      </c>
      <c r="H252" s="185">
        <f t="shared" si="18"/>
        <v>26.001819500000003</v>
      </c>
      <c r="I252" s="185"/>
      <c r="J252" s="187">
        <v>31.022544714721398</v>
      </c>
      <c r="K252" s="189">
        <v>7.5809520242366668</v>
      </c>
      <c r="L252" s="187">
        <v>0</v>
      </c>
      <c r="M252" s="187">
        <v>1.3530826200000001</v>
      </c>
      <c r="N252" s="185">
        <f t="shared" si="19"/>
        <v>22.088510070484734</v>
      </c>
      <c r="O252" s="185">
        <f t="shared" si="17"/>
        <v>-15.050136893363439</v>
      </c>
      <c r="P252" s="109">
        <v>6.4883079199999996</v>
      </c>
      <c r="Q252" s="109">
        <v>1.0865</v>
      </c>
      <c r="R252" s="110">
        <f t="shared" si="20"/>
        <v>7.5748079199999996</v>
      </c>
      <c r="S252" s="109">
        <v>0.9732462300000001</v>
      </c>
      <c r="T252" s="109">
        <v>6.6077057942366668</v>
      </c>
      <c r="U252" s="110">
        <f t="shared" si="21"/>
        <v>7.5809520242366668</v>
      </c>
      <c r="V252" s="111"/>
    </row>
    <row r="253" spans="1:22" s="38" customFormat="1" ht="18" customHeight="1">
      <c r="A253" s="151">
        <v>306</v>
      </c>
      <c r="B253" s="186" t="s">
        <v>145</v>
      </c>
      <c r="C253" s="151" t="s">
        <v>383</v>
      </c>
      <c r="D253" s="187">
        <v>1225.2645</v>
      </c>
      <c r="E253" s="188">
        <v>43.178348560000003</v>
      </c>
      <c r="F253" s="187">
        <v>0</v>
      </c>
      <c r="G253" s="187">
        <v>21.784370580000001</v>
      </c>
      <c r="H253" s="185">
        <f t="shared" si="18"/>
        <v>1160.30178086</v>
      </c>
      <c r="I253" s="185"/>
      <c r="J253" s="187">
        <v>89.93908174601701</v>
      </c>
      <c r="K253" s="189">
        <v>57.52224315923236</v>
      </c>
      <c r="L253" s="187">
        <v>0</v>
      </c>
      <c r="M253" s="187">
        <v>23.188711239999996</v>
      </c>
      <c r="N253" s="185">
        <f t="shared" si="19"/>
        <v>9.2281273467846532</v>
      </c>
      <c r="O253" s="185">
        <f t="shared" si="17"/>
        <v>-99.204678687992271</v>
      </c>
      <c r="P253" s="109">
        <v>34.373598560000005</v>
      </c>
      <c r="Q253" s="109">
        <v>8.8047500000000003</v>
      </c>
      <c r="R253" s="110">
        <f t="shared" si="20"/>
        <v>43.178348560000003</v>
      </c>
      <c r="S253" s="109">
        <v>32.862802459999997</v>
      </c>
      <c r="T253" s="109">
        <v>24.659440699232359</v>
      </c>
      <c r="U253" s="110">
        <f t="shared" si="21"/>
        <v>57.52224315923236</v>
      </c>
      <c r="V253" s="111"/>
    </row>
    <row r="254" spans="1:22" s="38" customFormat="1" ht="18" customHeight="1">
      <c r="A254" s="151">
        <v>307</v>
      </c>
      <c r="B254" s="186" t="s">
        <v>233</v>
      </c>
      <c r="C254" s="151" t="s">
        <v>384</v>
      </c>
      <c r="D254" s="187">
        <v>234.92167700000002</v>
      </c>
      <c r="E254" s="188">
        <v>45.311613610000002</v>
      </c>
      <c r="F254" s="187">
        <v>0</v>
      </c>
      <c r="G254" s="187">
        <v>29.895625200000005</v>
      </c>
      <c r="H254" s="185">
        <f t="shared" si="18"/>
        <v>159.71443819000001</v>
      </c>
      <c r="I254" s="185"/>
      <c r="J254" s="187">
        <v>95.828740572000001</v>
      </c>
      <c r="K254" s="189">
        <v>51.194692611949137</v>
      </c>
      <c r="L254" s="187">
        <v>0</v>
      </c>
      <c r="M254" s="187">
        <v>30.672867149999995</v>
      </c>
      <c r="N254" s="185">
        <f t="shared" si="19"/>
        <v>13.96118081005087</v>
      </c>
      <c r="O254" s="185">
        <f t="shared" si="17"/>
        <v>-91.258660789676185</v>
      </c>
      <c r="P254" s="109">
        <v>37.495322110000004</v>
      </c>
      <c r="Q254" s="109">
        <v>7.8162915000000011</v>
      </c>
      <c r="R254" s="110">
        <f t="shared" si="20"/>
        <v>45.311613610000002</v>
      </c>
      <c r="S254" s="109">
        <v>37.495322110000004</v>
      </c>
      <c r="T254" s="109">
        <v>13.699370501949133</v>
      </c>
      <c r="U254" s="110">
        <f t="shared" si="21"/>
        <v>51.194692611949137</v>
      </c>
      <c r="V254" s="111"/>
    </row>
    <row r="255" spans="1:22" s="38" customFormat="1" ht="18" customHeight="1">
      <c r="A255" s="151">
        <v>308</v>
      </c>
      <c r="B255" s="186" t="s">
        <v>233</v>
      </c>
      <c r="C255" s="151" t="s">
        <v>385</v>
      </c>
      <c r="D255" s="187">
        <v>252.44725</v>
      </c>
      <c r="E255" s="188">
        <v>76.558810400000013</v>
      </c>
      <c r="F255" s="187">
        <v>0</v>
      </c>
      <c r="G255" s="187">
        <v>10.668157600000001</v>
      </c>
      <c r="H255" s="185">
        <f t="shared" si="18"/>
        <v>165.22028199999997</v>
      </c>
      <c r="I255" s="185"/>
      <c r="J255" s="187">
        <v>109.73190874741378</v>
      </c>
      <c r="K255" s="189">
        <v>70.246253996293461</v>
      </c>
      <c r="L255" s="187">
        <v>0</v>
      </c>
      <c r="M255" s="187">
        <v>13.192363980000001</v>
      </c>
      <c r="N255" s="185">
        <f t="shared" si="19"/>
        <v>26.293290771120319</v>
      </c>
      <c r="O255" s="185">
        <f t="shared" si="17"/>
        <v>-84.085918234227236</v>
      </c>
      <c r="P255" s="109">
        <v>49.755060400000012</v>
      </c>
      <c r="Q255" s="109">
        <v>26.803750000000004</v>
      </c>
      <c r="R255" s="110">
        <f t="shared" si="20"/>
        <v>76.558810400000013</v>
      </c>
      <c r="S255" s="109">
        <v>49.350608780000009</v>
      </c>
      <c r="T255" s="109">
        <v>20.895645216293456</v>
      </c>
      <c r="U255" s="110">
        <f t="shared" si="21"/>
        <v>70.246253996293461</v>
      </c>
      <c r="V255" s="111"/>
    </row>
    <row r="256" spans="1:22" s="38" customFormat="1" ht="18" customHeight="1">
      <c r="A256" s="151">
        <v>309</v>
      </c>
      <c r="B256" s="186" t="s">
        <v>233</v>
      </c>
      <c r="C256" s="151" t="s">
        <v>386</v>
      </c>
      <c r="D256" s="187">
        <v>121.070858</v>
      </c>
      <c r="E256" s="188">
        <v>85.511961189999994</v>
      </c>
      <c r="F256" s="187">
        <v>0</v>
      </c>
      <c r="G256" s="187">
        <v>24.064646</v>
      </c>
      <c r="H256" s="185">
        <f t="shared" si="18"/>
        <v>11.494250810000008</v>
      </c>
      <c r="I256" s="185"/>
      <c r="J256" s="187">
        <v>73.323925320912977</v>
      </c>
      <c r="K256" s="189">
        <v>41.083657036375541</v>
      </c>
      <c r="L256" s="187">
        <v>0</v>
      </c>
      <c r="M256" s="187">
        <v>23.757485289999995</v>
      </c>
      <c r="N256" s="185">
        <f t="shared" si="19"/>
        <v>8.4827829945374411</v>
      </c>
      <c r="O256" s="185">
        <f t="shared" si="17"/>
        <v>-26.199774698169865</v>
      </c>
      <c r="P256" s="109">
        <v>33.910119690000002</v>
      </c>
      <c r="Q256" s="109">
        <v>51.601841499999999</v>
      </c>
      <c r="R256" s="110">
        <f t="shared" si="20"/>
        <v>85.511961189999994</v>
      </c>
      <c r="S256" s="109">
        <v>34.620776910000004</v>
      </c>
      <c r="T256" s="109">
        <v>6.4628801263755342</v>
      </c>
      <c r="U256" s="110">
        <f t="shared" si="21"/>
        <v>41.083657036375541</v>
      </c>
      <c r="V256" s="111"/>
    </row>
    <row r="257" spans="1:22" s="38" customFormat="1" ht="18" customHeight="1">
      <c r="A257" s="151">
        <v>310</v>
      </c>
      <c r="B257" s="186" t="s">
        <v>233</v>
      </c>
      <c r="C257" s="151" t="s">
        <v>387</v>
      </c>
      <c r="D257" s="187">
        <v>181.67313199999998</v>
      </c>
      <c r="E257" s="188">
        <v>37.703668300000004</v>
      </c>
      <c r="F257" s="187">
        <v>0</v>
      </c>
      <c r="G257" s="187">
        <v>14.427652809999998</v>
      </c>
      <c r="H257" s="185">
        <f t="shared" si="18"/>
        <v>129.54181088999997</v>
      </c>
      <c r="I257" s="185"/>
      <c r="J257" s="187">
        <v>59.918366357616307</v>
      </c>
      <c r="K257" s="189">
        <v>18.455810309035606</v>
      </c>
      <c r="L257" s="187">
        <v>0</v>
      </c>
      <c r="M257" s="187">
        <v>15.296053779999999</v>
      </c>
      <c r="N257" s="185">
        <f t="shared" si="19"/>
        <v>26.1665022685807</v>
      </c>
      <c r="O257" s="185">
        <f t="shared" si="17"/>
        <v>-79.800728360359344</v>
      </c>
      <c r="P257" s="109">
        <v>10.336875299999999</v>
      </c>
      <c r="Q257" s="109">
        <v>27.366793000000001</v>
      </c>
      <c r="R257" s="110">
        <f t="shared" si="20"/>
        <v>37.703668300000004</v>
      </c>
      <c r="S257" s="109">
        <v>10.336875299999999</v>
      </c>
      <c r="T257" s="109">
        <v>8.1189350090356047</v>
      </c>
      <c r="U257" s="110">
        <f t="shared" si="21"/>
        <v>18.455810309035606</v>
      </c>
      <c r="V257" s="111"/>
    </row>
    <row r="258" spans="1:22" s="38" customFormat="1" ht="18" customHeight="1">
      <c r="A258" s="151">
        <v>311</v>
      </c>
      <c r="B258" s="186" t="s">
        <v>210</v>
      </c>
      <c r="C258" s="151" t="s">
        <v>388</v>
      </c>
      <c r="D258" s="187">
        <v>577.00207149999994</v>
      </c>
      <c r="E258" s="188">
        <v>212.49542337857145</v>
      </c>
      <c r="F258" s="187">
        <v>0</v>
      </c>
      <c r="G258" s="187">
        <v>86.884984791428536</v>
      </c>
      <c r="H258" s="185">
        <f t="shared" si="18"/>
        <v>277.62166332999993</v>
      </c>
      <c r="I258" s="185"/>
      <c r="J258" s="187">
        <v>3976.0844227000002</v>
      </c>
      <c r="K258" s="189">
        <v>201.38108036</v>
      </c>
      <c r="L258" s="187">
        <v>0</v>
      </c>
      <c r="M258" s="187">
        <v>157.04482579999998</v>
      </c>
      <c r="N258" s="185">
        <f t="shared" si="19"/>
        <v>3617.6585165400002</v>
      </c>
      <c r="O258" s="185" t="str">
        <f t="shared" si="17"/>
        <v>500&lt;</v>
      </c>
      <c r="P258" s="109">
        <v>212.49542337857145</v>
      </c>
      <c r="Q258" s="109">
        <v>0</v>
      </c>
      <c r="R258" s="110">
        <f t="shared" si="20"/>
        <v>212.49542337857145</v>
      </c>
      <c r="S258" s="109">
        <v>201.38108036</v>
      </c>
      <c r="T258" s="109">
        <v>0</v>
      </c>
      <c r="U258" s="110">
        <f t="shared" si="21"/>
        <v>201.38108036</v>
      </c>
      <c r="V258" s="111"/>
    </row>
    <row r="259" spans="1:22" s="38" customFormat="1" ht="18" customHeight="1">
      <c r="A259" s="151">
        <v>312</v>
      </c>
      <c r="B259" s="186" t="s">
        <v>210</v>
      </c>
      <c r="C259" s="151" t="s">
        <v>389</v>
      </c>
      <c r="D259" s="187">
        <v>29.369868500000003</v>
      </c>
      <c r="E259" s="188">
        <v>21.576162650000001</v>
      </c>
      <c r="F259" s="187">
        <v>0</v>
      </c>
      <c r="G259" s="187">
        <v>10.06287165</v>
      </c>
      <c r="H259" s="185">
        <f t="shared" si="18"/>
        <v>-2.2691657999999979</v>
      </c>
      <c r="I259" s="185"/>
      <c r="J259" s="187">
        <v>503.88892935322031</v>
      </c>
      <c r="K259" s="189">
        <v>21.870722569999998</v>
      </c>
      <c r="L259" s="187">
        <v>0</v>
      </c>
      <c r="M259" s="187">
        <v>11.51487717</v>
      </c>
      <c r="N259" s="185">
        <f t="shared" si="19"/>
        <v>470.50332961322033</v>
      </c>
      <c r="O259" s="185" t="str">
        <f t="shared" si="17"/>
        <v>&lt;-500</v>
      </c>
      <c r="P259" s="109">
        <v>21.576162650000001</v>
      </c>
      <c r="Q259" s="109">
        <v>0</v>
      </c>
      <c r="R259" s="110">
        <f t="shared" si="20"/>
        <v>21.576162650000001</v>
      </c>
      <c r="S259" s="109">
        <v>21.870722569999998</v>
      </c>
      <c r="T259" s="109">
        <v>0</v>
      </c>
      <c r="U259" s="110">
        <f t="shared" si="21"/>
        <v>21.870722569999998</v>
      </c>
      <c r="V259" s="111"/>
    </row>
    <row r="260" spans="1:22" s="38" customFormat="1" ht="18" customHeight="1">
      <c r="A260" s="151">
        <v>313</v>
      </c>
      <c r="B260" s="186" t="s">
        <v>131</v>
      </c>
      <c r="C260" s="151" t="s">
        <v>390</v>
      </c>
      <c r="D260" s="187">
        <v>459.68308249999995</v>
      </c>
      <c r="E260" s="188">
        <v>85.833590871428569</v>
      </c>
      <c r="F260" s="187">
        <v>0</v>
      </c>
      <c r="G260" s="187">
        <v>199.78638538199996</v>
      </c>
      <c r="H260" s="185">
        <f t="shared" si="18"/>
        <v>174.06310624657144</v>
      </c>
      <c r="I260" s="185"/>
      <c r="J260" s="187">
        <v>2182.0136993100004</v>
      </c>
      <c r="K260" s="189">
        <v>0</v>
      </c>
      <c r="L260" s="187">
        <v>0</v>
      </c>
      <c r="M260" s="187">
        <v>191.66875675000003</v>
      </c>
      <c r="N260" s="185">
        <f t="shared" si="19"/>
        <v>1990.3449425600004</v>
      </c>
      <c r="O260" s="185" t="str">
        <f t="shared" si="17"/>
        <v>500&lt;</v>
      </c>
      <c r="P260" s="109">
        <v>12.50770437142857</v>
      </c>
      <c r="Q260" s="109">
        <v>73.325886499999996</v>
      </c>
      <c r="R260" s="110">
        <f t="shared" si="20"/>
        <v>85.833590871428569</v>
      </c>
      <c r="S260" s="109">
        <v>0</v>
      </c>
      <c r="T260" s="109">
        <v>0</v>
      </c>
      <c r="U260" s="110">
        <f t="shared" si="21"/>
        <v>0</v>
      </c>
      <c r="V260" s="111"/>
    </row>
    <row r="261" spans="1:22" s="38" customFormat="1" ht="18" customHeight="1">
      <c r="A261" s="151">
        <v>314</v>
      </c>
      <c r="B261" s="186" t="s">
        <v>141</v>
      </c>
      <c r="C261" s="151" t="s">
        <v>391</v>
      </c>
      <c r="D261" s="187">
        <v>257.088235</v>
      </c>
      <c r="E261" s="188">
        <v>19.20521295</v>
      </c>
      <c r="F261" s="187">
        <v>0</v>
      </c>
      <c r="G261" s="187">
        <v>44.17638659</v>
      </c>
      <c r="H261" s="185">
        <f t="shared" si="18"/>
        <v>193.70663546</v>
      </c>
      <c r="I261" s="185"/>
      <c r="J261" s="187">
        <v>132.97842026058385</v>
      </c>
      <c r="K261" s="189">
        <v>50.645676642081014</v>
      </c>
      <c r="L261" s="187">
        <v>0</v>
      </c>
      <c r="M261" s="187">
        <v>43.896851300000002</v>
      </c>
      <c r="N261" s="185">
        <f t="shared" si="19"/>
        <v>38.43589231850283</v>
      </c>
      <c r="O261" s="185">
        <f t="shared" si="17"/>
        <v>-80.157679045310886</v>
      </c>
      <c r="P261" s="109">
        <v>3.1786099499999998</v>
      </c>
      <c r="Q261" s="109">
        <v>16.026603000000001</v>
      </c>
      <c r="R261" s="110">
        <f t="shared" si="20"/>
        <v>19.20521295</v>
      </c>
      <c r="S261" s="109">
        <v>3.1914996900000001</v>
      </c>
      <c r="T261" s="109">
        <v>47.454176952081013</v>
      </c>
      <c r="U261" s="110">
        <f t="shared" si="21"/>
        <v>50.645676642081014</v>
      </c>
      <c r="V261" s="111"/>
    </row>
    <row r="262" spans="1:22" s="38" customFormat="1" ht="18" customHeight="1">
      <c r="A262" s="151">
        <v>316</v>
      </c>
      <c r="B262" s="186" t="s">
        <v>145</v>
      </c>
      <c r="C262" s="151" t="s">
        <v>392</v>
      </c>
      <c r="D262" s="187">
        <v>64.629427499999991</v>
      </c>
      <c r="E262" s="188">
        <v>16.59447827</v>
      </c>
      <c r="F262" s="187">
        <v>0</v>
      </c>
      <c r="G262" s="187">
        <v>5.9142861699999996</v>
      </c>
      <c r="H262" s="185">
        <f t="shared" si="18"/>
        <v>42.120663059999998</v>
      </c>
      <c r="I262" s="185"/>
      <c r="J262" s="187">
        <v>44.215965257732769</v>
      </c>
      <c r="K262" s="189">
        <v>19.689030436796838</v>
      </c>
      <c r="L262" s="187">
        <v>0</v>
      </c>
      <c r="M262" s="187">
        <v>6.6138457400000012</v>
      </c>
      <c r="N262" s="185">
        <f t="shared" si="19"/>
        <v>17.913089080935929</v>
      </c>
      <c r="O262" s="185">
        <f t="shared" si="17"/>
        <v>-57.47196796161753</v>
      </c>
      <c r="P262" s="109">
        <v>6.9630452699999994</v>
      </c>
      <c r="Q262" s="109">
        <v>9.6314329999999995</v>
      </c>
      <c r="R262" s="110">
        <f t="shared" si="20"/>
        <v>16.59447827</v>
      </c>
      <c r="S262" s="109">
        <v>6.9630452699999994</v>
      </c>
      <c r="T262" s="109">
        <v>12.725985166796837</v>
      </c>
      <c r="U262" s="110">
        <f t="shared" si="21"/>
        <v>19.689030436796838</v>
      </c>
      <c r="V262" s="111"/>
    </row>
    <row r="263" spans="1:22" s="38" customFormat="1" ht="18" customHeight="1">
      <c r="A263" s="151">
        <v>317</v>
      </c>
      <c r="B263" s="186" t="s">
        <v>233</v>
      </c>
      <c r="C263" s="151" t="s">
        <v>393</v>
      </c>
      <c r="D263" s="187">
        <v>208.569378</v>
      </c>
      <c r="E263" s="188">
        <v>37.667883000000003</v>
      </c>
      <c r="F263" s="187">
        <v>0</v>
      </c>
      <c r="G263" s="187">
        <v>21.159317240000004</v>
      </c>
      <c r="H263" s="185">
        <f t="shared" si="18"/>
        <v>149.74217776</v>
      </c>
      <c r="I263" s="185"/>
      <c r="J263" s="187">
        <v>98.832757915061563</v>
      </c>
      <c r="K263" s="189">
        <v>74.948971523635862</v>
      </c>
      <c r="L263" s="187">
        <v>0</v>
      </c>
      <c r="M263" s="187">
        <v>23.803183879999999</v>
      </c>
      <c r="N263" s="185">
        <f t="shared" si="19"/>
        <v>8.0602511425702517E-2</v>
      </c>
      <c r="O263" s="185">
        <f t="shared" si="17"/>
        <v>-99.946172472825339</v>
      </c>
      <c r="P263" s="109">
        <v>31.7574355</v>
      </c>
      <c r="Q263" s="109">
        <v>5.910447500000001</v>
      </c>
      <c r="R263" s="110">
        <f t="shared" si="20"/>
        <v>37.667883000000003</v>
      </c>
      <c r="S263" s="109">
        <v>31.7574355</v>
      </c>
      <c r="T263" s="109">
        <v>43.191536023635862</v>
      </c>
      <c r="U263" s="110">
        <f t="shared" si="21"/>
        <v>74.948971523635862</v>
      </c>
      <c r="V263" s="111"/>
    </row>
    <row r="264" spans="1:22" s="38" customFormat="1" ht="18" customHeight="1">
      <c r="A264" s="151">
        <v>318</v>
      </c>
      <c r="B264" s="186" t="s">
        <v>145</v>
      </c>
      <c r="C264" s="151" t="s">
        <v>394</v>
      </c>
      <c r="D264" s="187">
        <v>76.526499999999999</v>
      </c>
      <c r="E264" s="188">
        <v>26.537161499999996</v>
      </c>
      <c r="F264" s="187">
        <v>0</v>
      </c>
      <c r="G264" s="187">
        <v>3.0291977000000001</v>
      </c>
      <c r="H264" s="185">
        <f t="shared" si="18"/>
        <v>46.960140800000005</v>
      </c>
      <c r="I264" s="185"/>
      <c r="J264" s="187">
        <v>52.584726372072211</v>
      </c>
      <c r="K264" s="189">
        <v>34.238373275662738</v>
      </c>
      <c r="L264" s="187">
        <v>0</v>
      </c>
      <c r="M264" s="187">
        <v>3.7159055300000006</v>
      </c>
      <c r="N264" s="185">
        <f t="shared" si="19"/>
        <v>14.630447566409472</v>
      </c>
      <c r="O264" s="185">
        <f t="shared" si="17"/>
        <v>-68.844966567030667</v>
      </c>
      <c r="P264" s="109">
        <v>14.103911499999999</v>
      </c>
      <c r="Q264" s="109">
        <v>12.433249999999997</v>
      </c>
      <c r="R264" s="110">
        <f t="shared" si="20"/>
        <v>26.537161499999996</v>
      </c>
      <c r="S264" s="109">
        <v>14.103911499999999</v>
      </c>
      <c r="T264" s="109">
        <v>20.134461775662736</v>
      </c>
      <c r="U264" s="110">
        <f t="shared" si="21"/>
        <v>34.238373275662738</v>
      </c>
      <c r="V264" s="111"/>
    </row>
    <row r="265" spans="1:22" s="38" customFormat="1" ht="18" customHeight="1">
      <c r="A265" s="151">
        <v>319</v>
      </c>
      <c r="B265" s="186" t="s">
        <v>233</v>
      </c>
      <c r="C265" s="151" t="s">
        <v>395</v>
      </c>
      <c r="D265" s="187">
        <v>186.97720999999999</v>
      </c>
      <c r="E265" s="188">
        <v>56.3859675</v>
      </c>
      <c r="F265" s="187">
        <v>0</v>
      </c>
      <c r="G265" s="187">
        <v>10.59163118</v>
      </c>
      <c r="H265" s="185">
        <f t="shared" si="18"/>
        <v>119.99961131999999</v>
      </c>
      <c r="I265" s="185"/>
      <c r="J265" s="187">
        <v>80.117288234809408</v>
      </c>
      <c r="K265" s="189">
        <v>55.873821774519023</v>
      </c>
      <c r="L265" s="187">
        <v>0</v>
      </c>
      <c r="M265" s="187">
        <v>15.138763679999999</v>
      </c>
      <c r="N265" s="185">
        <f t="shared" si="19"/>
        <v>9.1047027802903866</v>
      </c>
      <c r="O265" s="185">
        <f t="shared" si="17"/>
        <v>-92.412723107901499</v>
      </c>
      <c r="P265" s="109">
        <v>42.240003999999999</v>
      </c>
      <c r="Q265" s="109">
        <v>14.145963499999999</v>
      </c>
      <c r="R265" s="110">
        <f t="shared" si="20"/>
        <v>56.3859675</v>
      </c>
      <c r="S265" s="109">
        <v>42.149315219999998</v>
      </c>
      <c r="T265" s="109">
        <v>13.724506554519026</v>
      </c>
      <c r="U265" s="110">
        <f t="shared" si="21"/>
        <v>55.873821774519023</v>
      </c>
      <c r="V265" s="111"/>
    </row>
    <row r="266" spans="1:22" s="38" customFormat="1" ht="18" customHeight="1">
      <c r="A266" s="151">
        <v>320</v>
      </c>
      <c r="B266" s="186" t="s">
        <v>141</v>
      </c>
      <c r="C266" s="151" t="s">
        <v>396</v>
      </c>
      <c r="D266" s="187">
        <v>189.256</v>
      </c>
      <c r="E266" s="188">
        <v>37.053994880000005</v>
      </c>
      <c r="F266" s="187">
        <v>0</v>
      </c>
      <c r="G266" s="187">
        <v>20.975129379999995</v>
      </c>
      <c r="H266" s="185">
        <f t="shared" si="18"/>
        <v>131.22687574</v>
      </c>
      <c r="I266" s="185"/>
      <c r="J266" s="187">
        <v>55.609113199373056</v>
      </c>
      <c r="K266" s="189">
        <v>32.911419172353078</v>
      </c>
      <c r="L266" s="187">
        <v>0</v>
      </c>
      <c r="M266" s="187">
        <v>22.672539239999999</v>
      </c>
      <c r="N266" s="185">
        <f t="shared" si="19"/>
        <v>2.5154787019978642E-2</v>
      </c>
      <c r="O266" s="185">
        <f t="shared" si="17"/>
        <v>-99.980831070710082</v>
      </c>
      <c r="P266" s="109">
        <v>20.377244879999999</v>
      </c>
      <c r="Q266" s="109">
        <v>16.676750000000002</v>
      </c>
      <c r="R266" s="110">
        <f t="shared" si="20"/>
        <v>37.053994880000005</v>
      </c>
      <c r="S266" s="109">
        <v>20.377244879999999</v>
      </c>
      <c r="T266" s="109">
        <v>12.534174292353079</v>
      </c>
      <c r="U266" s="110">
        <f t="shared" si="21"/>
        <v>32.911419172353078</v>
      </c>
      <c r="V266" s="111"/>
    </row>
    <row r="267" spans="1:22" s="38" customFormat="1" ht="18" customHeight="1">
      <c r="A267" s="151">
        <v>321</v>
      </c>
      <c r="B267" s="186" t="s">
        <v>233</v>
      </c>
      <c r="C267" s="151" t="s">
        <v>397</v>
      </c>
      <c r="D267" s="187">
        <v>101.18441250000001</v>
      </c>
      <c r="E267" s="188">
        <v>62.449467409928573</v>
      </c>
      <c r="F267" s="187">
        <v>0</v>
      </c>
      <c r="G267" s="187">
        <v>11.894332879540002</v>
      </c>
      <c r="H267" s="185">
        <f t="shared" si="18"/>
        <v>26.840612210531432</v>
      </c>
      <c r="I267" s="185"/>
      <c r="J267" s="187">
        <v>332.96995391134931</v>
      </c>
      <c r="K267" s="189">
        <v>32.727167460722569</v>
      </c>
      <c r="L267" s="187">
        <v>0</v>
      </c>
      <c r="M267" s="187">
        <v>14.119786270000002</v>
      </c>
      <c r="N267" s="185">
        <f t="shared" si="19"/>
        <v>286.12300018062672</v>
      </c>
      <c r="O267" s="185" t="str">
        <f t="shared" si="17"/>
        <v>500&lt;</v>
      </c>
      <c r="P267" s="109">
        <v>19.702477909928568</v>
      </c>
      <c r="Q267" s="109">
        <v>42.746989500000005</v>
      </c>
      <c r="R267" s="110">
        <f t="shared" si="20"/>
        <v>62.449467409928573</v>
      </c>
      <c r="S267" s="109">
        <v>21.365694380000001</v>
      </c>
      <c r="T267" s="109">
        <v>11.361473080722572</v>
      </c>
      <c r="U267" s="110">
        <f t="shared" si="21"/>
        <v>32.727167460722569</v>
      </c>
      <c r="V267" s="111"/>
    </row>
    <row r="268" spans="1:22" s="38" customFormat="1" ht="18" customHeight="1">
      <c r="A268" s="151">
        <v>322</v>
      </c>
      <c r="B268" s="186" t="s">
        <v>233</v>
      </c>
      <c r="C268" s="151" t="s">
        <v>398</v>
      </c>
      <c r="D268" s="187">
        <v>951.34712849999983</v>
      </c>
      <c r="E268" s="188">
        <v>219.89430965</v>
      </c>
      <c r="F268" s="187">
        <v>0</v>
      </c>
      <c r="G268" s="187">
        <v>163.90737015000002</v>
      </c>
      <c r="H268" s="185">
        <f t="shared" si="18"/>
        <v>567.54544869999984</v>
      </c>
      <c r="I268" s="185"/>
      <c r="J268" s="187">
        <v>369.5178794025926</v>
      </c>
      <c r="K268" s="189">
        <v>202.97845401071814</v>
      </c>
      <c r="L268" s="187">
        <v>0</v>
      </c>
      <c r="M268" s="187">
        <v>166.46224914999996</v>
      </c>
      <c r="N268" s="185">
        <f t="shared" si="19"/>
        <v>7.7176241874497009E-2</v>
      </c>
      <c r="O268" s="185">
        <f t="shared" si="17"/>
        <v>-99.986401751251591</v>
      </c>
      <c r="P268" s="109">
        <v>155.74183514999999</v>
      </c>
      <c r="Q268" s="109">
        <v>64.152474500000011</v>
      </c>
      <c r="R268" s="110">
        <f t="shared" si="20"/>
        <v>219.89430965</v>
      </c>
      <c r="S268" s="109">
        <v>157.57656083999998</v>
      </c>
      <c r="T268" s="109">
        <v>45.401893170718161</v>
      </c>
      <c r="U268" s="110">
        <f t="shared" si="21"/>
        <v>202.97845401071814</v>
      </c>
      <c r="V268" s="111"/>
    </row>
    <row r="269" spans="1:22" s="38" customFormat="1" ht="18" customHeight="1">
      <c r="A269" s="151">
        <v>327</v>
      </c>
      <c r="B269" s="186" t="s">
        <v>129</v>
      </c>
      <c r="C269" s="151" t="s">
        <v>399</v>
      </c>
      <c r="D269" s="187">
        <v>163.348715</v>
      </c>
      <c r="E269" s="188">
        <v>3.0750000000000002</v>
      </c>
      <c r="F269" s="187">
        <v>0</v>
      </c>
      <c r="G269" s="187">
        <v>18.082374920000003</v>
      </c>
      <c r="H269" s="185">
        <f t="shared" si="18"/>
        <v>142.19134008</v>
      </c>
      <c r="I269" s="185"/>
      <c r="J269" s="187">
        <v>102.54904645618588</v>
      </c>
      <c r="K269" s="189">
        <v>26.468172590000002</v>
      </c>
      <c r="L269" s="187">
        <v>0</v>
      </c>
      <c r="M269" s="187">
        <v>15.409536889999998</v>
      </c>
      <c r="N269" s="185">
        <f t="shared" si="19"/>
        <v>60.67133697618587</v>
      </c>
      <c r="O269" s="185">
        <f t="shared" si="17"/>
        <v>-57.331201082955666</v>
      </c>
      <c r="P269" s="109">
        <v>3.0750000000000002</v>
      </c>
      <c r="Q269" s="109">
        <v>0</v>
      </c>
      <c r="R269" s="110">
        <f t="shared" si="20"/>
        <v>3.0750000000000002</v>
      </c>
      <c r="S269" s="109">
        <v>0.82134208999999991</v>
      </c>
      <c r="T269" s="109">
        <v>25.646830500000004</v>
      </c>
      <c r="U269" s="110">
        <f t="shared" si="21"/>
        <v>26.468172590000002</v>
      </c>
      <c r="V269" s="111"/>
    </row>
    <row r="270" spans="1:22" s="38" customFormat="1" ht="18" customHeight="1">
      <c r="A270" s="151">
        <v>328</v>
      </c>
      <c r="B270" s="186" t="s">
        <v>141</v>
      </c>
      <c r="C270" s="151" t="s">
        <v>400</v>
      </c>
      <c r="D270" s="187">
        <v>9.5197695000000007</v>
      </c>
      <c r="E270" s="188">
        <v>3.64085144</v>
      </c>
      <c r="F270" s="187">
        <v>0</v>
      </c>
      <c r="G270" s="187">
        <v>2.08009544</v>
      </c>
      <c r="H270" s="185">
        <f t="shared" si="18"/>
        <v>3.7988226200000001</v>
      </c>
      <c r="I270" s="185"/>
      <c r="J270" s="187">
        <v>34.515002220896939</v>
      </c>
      <c r="K270" s="189">
        <v>3.3282410514675922</v>
      </c>
      <c r="L270" s="187">
        <v>0</v>
      </c>
      <c r="M270" s="187">
        <v>2.1413510600000003</v>
      </c>
      <c r="N270" s="185">
        <f t="shared" si="19"/>
        <v>29.045410109429344</v>
      </c>
      <c r="O270" s="185" t="str">
        <f t="shared" si="17"/>
        <v>500&lt;</v>
      </c>
      <c r="P270" s="109">
        <v>3.06162394</v>
      </c>
      <c r="Q270" s="109">
        <v>0.57922750000000001</v>
      </c>
      <c r="R270" s="110">
        <f t="shared" si="20"/>
        <v>3.64085144</v>
      </c>
      <c r="S270" s="109">
        <v>3.16136616</v>
      </c>
      <c r="T270" s="109">
        <v>0.16687489146759216</v>
      </c>
      <c r="U270" s="110">
        <f t="shared" si="21"/>
        <v>3.3282410514675922</v>
      </c>
      <c r="V270" s="111"/>
    </row>
    <row r="271" spans="1:22" s="38" customFormat="1" ht="18" customHeight="1">
      <c r="A271" s="151">
        <v>336</v>
      </c>
      <c r="B271" s="186" t="s">
        <v>233</v>
      </c>
      <c r="C271" s="151" t="s">
        <v>401</v>
      </c>
      <c r="D271" s="187">
        <v>594.26828850000004</v>
      </c>
      <c r="E271" s="188">
        <v>39.243342130000002</v>
      </c>
      <c r="F271" s="187">
        <v>0</v>
      </c>
      <c r="G271" s="187">
        <v>30.087116380000001</v>
      </c>
      <c r="H271" s="185">
        <f t="shared" si="18"/>
        <v>524.93782999000007</v>
      </c>
      <c r="I271" s="185"/>
      <c r="J271" s="187">
        <v>119.44294534347075</v>
      </c>
      <c r="K271" s="189">
        <v>75.379839852637701</v>
      </c>
      <c r="L271" s="187">
        <v>0</v>
      </c>
      <c r="M271" s="187">
        <v>30.509996420000004</v>
      </c>
      <c r="N271" s="185">
        <f t="shared" si="19"/>
        <v>13.553109070833049</v>
      </c>
      <c r="O271" s="185">
        <f t="shared" si="17"/>
        <v>-97.41814967477363</v>
      </c>
      <c r="P271" s="109">
        <v>29.538467630000003</v>
      </c>
      <c r="Q271" s="109">
        <v>9.704874499999999</v>
      </c>
      <c r="R271" s="110">
        <f t="shared" si="20"/>
        <v>39.243342130000002</v>
      </c>
      <c r="S271" s="109">
        <v>29.759880420000005</v>
      </c>
      <c r="T271" s="109">
        <v>45.619959432637692</v>
      </c>
      <c r="U271" s="110">
        <f t="shared" si="21"/>
        <v>75.379839852637701</v>
      </c>
      <c r="V271" s="111"/>
    </row>
    <row r="272" spans="1:22" s="38" customFormat="1" ht="18" customHeight="1">
      <c r="A272" s="151">
        <v>337</v>
      </c>
      <c r="B272" s="186" t="s">
        <v>233</v>
      </c>
      <c r="C272" s="151" t="s">
        <v>402</v>
      </c>
      <c r="D272" s="187">
        <v>655.14036350000003</v>
      </c>
      <c r="E272" s="188">
        <v>70.268944368785711</v>
      </c>
      <c r="F272" s="187">
        <v>0</v>
      </c>
      <c r="G272" s="187">
        <v>32.558840472179995</v>
      </c>
      <c r="H272" s="185">
        <f t="shared" si="18"/>
        <v>552.31257865903433</v>
      </c>
      <c r="I272" s="185"/>
      <c r="J272" s="187">
        <v>171.7013751350286</v>
      </c>
      <c r="K272" s="189">
        <v>109.06134704572925</v>
      </c>
      <c r="L272" s="187">
        <v>0</v>
      </c>
      <c r="M272" s="187">
        <v>35.787140919999999</v>
      </c>
      <c r="N272" s="185">
        <f t="shared" si="19"/>
        <v>26.85288716929935</v>
      </c>
      <c r="O272" s="185">
        <f t="shared" si="17"/>
        <v>-95.138099654638353</v>
      </c>
      <c r="P272" s="109">
        <v>58.633256868785708</v>
      </c>
      <c r="Q272" s="109">
        <v>11.635687500000001</v>
      </c>
      <c r="R272" s="110">
        <f t="shared" si="20"/>
        <v>70.268944368785711</v>
      </c>
      <c r="S272" s="109">
        <v>58.569936639999995</v>
      </c>
      <c r="T272" s="109">
        <v>50.491410405729255</v>
      </c>
      <c r="U272" s="110">
        <f t="shared" si="21"/>
        <v>109.06134704572925</v>
      </c>
      <c r="V272" s="111"/>
    </row>
    <row r="273" spans="1:22" s="38" customFormat="1" ht="18" customHeight="1">
      <c r="A273" s="151">
        <v>338</v>
      </c>
      <c r="B273" s="186" t="s">
        <v>233</v>
      </c>
      <c r="C273" s="151" t="s">
        <v>403</v>
      </c>
      <c r="D273" s="187">
        <v>178.21141</v>
      </c>
      <c r="E273" s="188">
        <v>17.575420719999997</v>
      </c>
      <c r="F273" s="187">
        <v>0</v>
      </c>
      <c r="G273" s="187">
        <v>14.168248379999998</v>
      </c>
      <c r="H273" s="185">
        <f t="shared" si="18"/>
        <v>146.4677409</v>
      </c>
      <c r="I273" s="185"/>
      <c r="J273" s="187">
        <v>287.26658092189678</v>
      </c>
      <c r="K273" s="189">
        <v>44.993228684604787</v>
      </c>
      <c r="L273" s="187">
        <v>0</v>
      </c>
      <c r="M273" s="187">
        <v>15.180788539999998</v>
      </c>
      <c r="N273" s="185">
        <f t="shared" si="19"/>
        <v>227.09256369729198</v>
      </c>
      <c r="O273" s="185">
        <f t="shared" si="17"/>
        <v>55.046129817990504</v>
      </c>
      <c r="P273" s="109">
        <v>17.524611219999997</v>
      </c>
      <c r="Q273" s="109">
        <v>5.0809499999999994E-2</v>
      </c>
      <c r="R273" s="110">
        <f t="shared" si="20"/>
        <v>17.575420719999997</v>
      </c>
      <c r="S273" s="109">
        <v>17.831303729999995</v>
      </c>
      <c r="T273" s="109">
        <v>27.161924954604793</v>
      </c>
      <c r="U273" s="110">
        <f t="shared" si="21"/>
        <v>44.993228684604787</v>
      </c>
      <c r="V273" s="111"/>
    </row>
    <row r="274" spans="1:22" s="38" customFormat="1" ht="18" customHeight="1">
      <c r="A274" s="151">
        <v>339</v>
      </c>
      <c r="B274" s="186" t="s">
        <v>233</v>
      </c>
      <c r="C274" s="151" t="s">
        <v>404</v>
      </c>
      <c r="D274" s="187">
        <v>1147.9689939999998</v>
      </c>
      <c r="E274" s="188">
        <v>388.35460955999997</v>
      </c>
      <c r="F274" s="187">
        <v>0</v>
      </c>
      <c r="G274" s="187">
        <v>238.65348728000001</v>
      </c>
      <c r="H274" s="185">
        <f t="shared" si="18"/>
        <v>520.96089715999983</v>
      </c>
      <c r="I274" s="185"/>
      <c r="J274" s="187">
        <v>691.93222849882534</v>
      </c>
      <c r="K274" s="189">
        <v>405.68239232485337</v>
      </c>
      <c r="L274" s="187">
        <v>0</v>
      </c>
      <c r="M274" s="187">
        <v>242.03325766999995</v>
      </c>
      <c r="N274" s="185">
        <f t="shared" si="19"/>
        <v>44.216578503972016</v>
      </c>
      <c r="O274" s="185">
        <f t="shared" ref="O274:O277" si="22">IF(OR(H274=0,N274=0),"N.A.",IF((((N274-H274)/H274))*100&gt;=500,"500&lt;",IF((((N274-H274)/H274))*100&lt;=-500,"&lt;-500",(((N274-H274)/H274))*100)))</f>
        <v>-91.51249570840784</v>
      </c>
      <c r="P274" s="109">
        <v>321.58461305999998</v>
      </c>
      <c r="Q274" s="109">
        <v>66.769996500000005</v>
      </c>
      <c r="R274" s="110">
        <f t="shared" si="20"/>
        <v>388.35460955999997</v>
      </c>
      <c r="S274" s="109">
        <v>327.25116437000008</v>
      </c>
      <c r="T274" s="109">
        <v>78.431227954853256</v>
      </c>
      <c r="U274" s="110">
        <f t="shared" si="21"/>
        <v>405.68239232485337</v>
      </c>
      <c r="V274" s="111"/>
    </row>
    <row r="275" spans="1:22" s="38" customFormat="1" ht="18" customHeight="1">
      <c r="A275" s="151">
        <v>348</v>
      </c>
      <c r="B275" s="186" t="s">
        <v>145</v>
      </c>
      <c r="C275" s="151" t="s">
        <v>405</v>
      </c>
      <c r="D275" s="187">
        <v>24.798747500000001</v>
      </c>
      <c r="E275" s="188">
        <v>0.8371075</v>
      </c>
      <c r="F275" s="187">
        <v>0</v>
      </c>
      <c r="G275" s="187">
        <v>2.7330724300000004</v>
      </c>
      <c r="H275" s="185">
        <f t="shared" ref="H275:H277" si="23">D275-E275-G275</f>
        <v>21.228567570000003</v>
      </c>
      <c r="I275" s="185"/>
      <c r="J275" s="187">
        <v>10.880756538571237</v>
      </c>
      <c r="K275" s="189">
        <v>4.507397632543535</v>
      </c>
      <c r="L275" s="187">
        <v>0</v>
      </c>
      <c r="M275" s="187">
        <v>2.7859207200000005</v>
      </c>
      <c r="N275" s="185">
        <f t="shared" ref="N275:N277" si="24">J275-K275-M275</f>
        <v>3.5874381860277018</v>
      </c>
      <c r="O275" s="185">
        <f t="shared" si="22"/>
        <v>-83.100893764036016</v>
      </c>
      <c r="P275" s="109">
        <v>0</v>
      </c>
      <c r="Q275" s="109">
        <v>0.8371075</v>
      </c>
      <c r="R275" s="110">
        <f t="shared" ref="R275:R277" si="25">P275+Q275</f>
        <v>0.8371075</v>
      </c>
      <c r="S275" s="109">
        <v>3.0213799999999996E-2</v>
      </c>
      <c r="T275" s="109">
        <v>4.4771838325435347</v>
      </c>
      <c r="U275" s="110">
        <f t="shared" ref="U275:U277" si="26">S275+T275</f>
        <v>4.507397632543535</v>
      </c>
      <c r="V275" s="111"/>
    </row>
    <row r="276" spans="1:22" s="38" customFormat="1" ht="18" customHeight="1">
      <c r="A276" s="151">
        <v>349</v>
      </c>
      <c r="B276" s="186" t="s">
        <v>233</v>
      </c>
      <c r="C276" s="151" t="s">
        <v>406</v>
      </c>
      <c r="D276" s="187">
        <v>83.866545500000001</v>
      </c>
      <c r="E276" s="188">
        <v>11.173684710000011</v>
      </c>
      <c r="F276" s="187">
        <v>0</v>
      </c>
      <c r="G276" s="187">
        <v>3.6179506019827641</v>
      </c>
      <c r="H276" s="185">
        <f t="shared" si="23"/>
        <v>69.074910188017228</v>
      </c>
      <c r="I276" s="185"/>
      <c r="J276" s="187">
        <v>45.296564273673603</v>
      </c>
      <c r="K276" s="189">
        <v>8.792817641498349</v>
      </c>
      <c r="L276" s="187">
        <v>0</v>
      </c>
      <c r="M276" s="187">
        <v>3.3756629999999999</v>
      </c>
      <c r="N276" s="185">
        <f t="shared" si="24"/>
        <v>33.128083632175247</v>
      </c>
      <c r="O276" s="185">
        <f t="shared" si="22"/>
        <v>-52.040352217610064</v>
      </c>
      <c r="P276" s="109">
        <v>4.0854712100000095</v>
      </c>
      <c r="Q276" s="109">
        <v>7.0882135000000011</v>
      </c>
      <c r="R276" s="110">
        <f t="shared" si="25"/>
        <v>11.173684710000011</v>
      </c>
      <c r="S276" s="109">
        <v>5.0936205400000008</v>
      </c>
      <c r="T276" s="109">
        <v>3.6991971014983491</v>
      </c>
      <c r="U276" s="110">
        <f t="shared" si="26"/>
        <v>8.792817641498349</v>
      </c>
      <c r="V276" s="111"/>
    </row>
    <row r="277" spans="1:22" s="38" customFormat="1" ht="18" customHeight="1" thickBot="1">
      <c r="A277" s="190">
        <v>350</v>
      </c>
      <c r="B277" s="191" t="s">
        <v>233</v>
      </c>
      <c r="C277" s="190" t="s">
        <v>407</v>
      </c>
      <c r="D277" s="192">
        <v>303.43843750000002</v>
      </c>
      <c r="E277" s="193">
        <v>59.593110160000002</v>
      </c>
      <c r="F277" s="192">
        <v>0</v>
      </c>
      <c r="G277" s="192">
        <v>33.820556024002144</v>
      </c>
      <c r="H277" s="194">
        <f t="shared" si="23"/>
        <v>210.02477131599787</v>
      </c>
      <c r="I277" s="194"/>
      <c r="J277" s="192">
        <v>116.25608076891959</v>
      </c>
      <c r="K277" s="194">
        <v>61.220235737905412</v>
      </c>
      <c r="L277" s="192">
        <v>0</v>
      </c>
      <c r="M277" s="192">
        <v>35.448351530000004</v>
      </c>
      <c r="N277" s="194">
        <f t="shared" si="24"/>
        <v>19.587493501014173</v>
      </c>
      <c r="O277" s="194">
        <f t="shared" si="22"/>
        <v>-90.673722257483931</v>
      </c>
      <c r="P277" s="109">
        <v>50.952257660000001</v>
      </c>
      <c r="Q277" s="109">
        <v>8.6408524999999994</v>
      </c>
      <c r="R277" s="110">
        <f t="shared" si="25"/>
        <v>59.593110160000002</v>
      </c>
      <c r="S277" s="109">
        <v>52.812782769999998</v>
      </c>
      <c r="T277" s="109">
        <v>8.4074529679054137</v>
      </c>
      <c r="U277" s="110">
        <f t="shared" si="26"/>
        <v>61.220235737905412</v>
      </c>
      <c r="V277" s="111"/>
    </row>
    <row r="278" spans="1:22" ht="16.5" customHeight="1">
      <c r="A278" s="128" t="s">
        <v>924</v>
      </c>
      <c r="B278" s="128"/>
      <c r="C278" s="128"/>
      <c r="D278" s="129"/>
      <c r="E278" s="129"/>
      <c r="F278" s="129"/>
      <c r="G278" s="129"/>
      <c r="H278" s="129"/>
      <c r="I278" s="129"/>
      <c r="J278" s="129"/>
      <c r="K278" s="129"/>
      <c r="L278" s="129"/>
      <c r="M278" s="129"/>
      <c r="N278" s="129"/>
      <c r="O278" s="129"/>
      <c r="P278" s="112"/>
      <c r="Q278" s="112"/>
      <c r="R278" s="112"/>
      <c r="S278" s="112"/>
      <c r="T278" s="112"/>
      <c r="U278" s="112"/>
      <c r="V278" s="112"/>
    </row>
    <row r="279" spans="1:22">
      <c r="A279" s="160" t="s">
        <v>408</v>
      </c>
      <c r="B279" s="161"/>
      <c r="C279" s="124"/>
      <c r="D279" s="124"/>
      <c r="E279" s="124"/>
      <c r="F279" s="124"/>
      <c r="G279" s="124"/>
      <c r="H279" s="124"/>
      <c r="I279" s="124"/>
      <c r="J279" s="124"/>
      <c r="K279" s="124"/>
      <c r="L279" s="124"/>
      <c r="M279" s="124"/>
      <c r="N279" s="124"/>
      <c r="O279" s="124"/>
    </row>
    <row r="280" spans="1:22">
      <c r="A280" s="160" t="s">
        <v>409</v>
      </c>
      <c r="B280" s="161"/>
      <c r="C280" s="124"/>
      <c r="D280" s="124"/>
      <c r="E280" s="124"/>
      <c r="F280" s="124"/>
      <c r="G280" s="124"/>
      <c r="H280" s="124"/>
      <c r="I280" s="124"/>
      <c r="J280" s="124"/>
      <c r="K280" s="124"/>
      <c r="L280" s="124"/>
      <c r="M280" s="124"/>
      <c r="N280" s="124"/>
      <c r="O280" s="124"/>
    </row>
    <row r="281" spans="1:22">
      <c r="A281" s="160" t="s">
        <v>932</v>
      </c>
      <c r="B281" s="161"/>
      <c r="C281" s="124"/>
      <c r="D281" s="124"/>
      <c r="E281" s="124"/>
      <c r="F281" s="124"/>
      <c r="G281" s="124"/>
      <c r="H281" s="124"/>
      <c r="I281" s="124"/>
      <c r="J281" s="124"/>
      <c r="K281" s="124"/>
      <c r="L281" s="124"/>
      <c r="M281" s="124"/>
      <c r="N281" s="124"/>
      <c r="O281" s="124"/>
    </row>
    <row r="282" spans="1:22">
      <c r="A282" s="160" t="s">
        <v>933</v>
      </c>
      <c r="B282" s="161"/>
      <c r="C282" s="124"/>
      <c r="D282" s="124"/>
      <c r="E282" s="124"/>
      <c r="F282" s="124"/>
      <c r="G282" s="124"/>
      <c r="H282" s="124"/>
      <c r="I282" s="124"/>
      <c r="J282" s="124"/>
      <c r="K282" s="124"/>
      <c r="L282" s="124"/>
      <c r="M282" s="124"/>
      <c r="N282" s="124"/>
      <c r="O282" s="124"/>
    </row>
    <row r="283" spans="1:22">
      <c r="A283" s="162" t="s">
        <v>410</v>
      </c>
      <c r="B283" s="164"/>
      <c r="C283" s="124"/>
      <c r="D283" s="124"/>
      <c r="E283" s="124"/>
      <c r="F283" s="124"/>
      <c r="G283" s="124"/>
      <c r="H283" s="124"/>
      <c r="I283" s="124"/>
      <c r="J283" s="124"/>
      <c r="K283" s="124"/>
      <c r="L283" s="124"/>
      <c r="M283" s="124"/>
      <c r="N283" s="124"/>
      <c r="O283" s="124"/>
    </row>
    <row r="284" spans="1:22">
      <c r="A284" s="163" t="s">
        <v>89</v>
      </c>
      <c r="B284" s="165"/>
      <c r="C284" s="124"/>
      <c r="D284" s="124"/>
      <c r="E284" s="124"/>
      <c r="F284" s="124"/>
      <c r="G284" s="124"/>
      <c r="H284" s="124"/>
      <c r="I284" s="124"/>
      <c r="J284" s="124"/>
      <c r="K284" s="124"/>
      <c r="L284" s="124"/>
      <c r="M284" s="124"/>
      <c r="N284" s="124"/>
      <c r="O284" s="124"/>
    </row>
    <row r="285" spans="1:22">
      <c r="A285" s="124"/>
      <c r="B285" s="124"/>
      <c r="C285" s="124"/>
      <c r="D285" s="124"/>
      <c r="E285" s="124"/>
      <c r="F285" s="124"/>
      <c r="G285" s="124"/>
      <c r="H285" s="124"/>
      <c r="I285" s="124"/>
      <c r="J285" s="124"/>
      <c r="K285" s="124"/>
      <c r="L285" s="124"/>
      <c r="M285" s="124"/>
      <c r="N285" s="124"/>
      <c r="O285" s="124"/>
    </row>
    <row r="286" spans="1:22">
      <c r="A286" s="124"/>
      <c r="B286" s="124"/>
      <c r="C286" s="124"/>
      <c r="D286" s="124"/>
      <c r="E286" s="124"/>
      <c r="F286" s="124"/>
      <c r="G286" s="124"/>
      <c r="H286" s="124"/>
      <c r="I286" s="124"/>
      <c r="J286" s="124"/>
      <c r="K286" s="124"/>
      <c r="L286" s="124"/>
      <c r="M286" s="124"/>
      <c r="N286" s="124"/>
      <c r="O286" s="124"/>
    </row>
  </sheetData>
  <mergeCells count="29">
    <mergeCell ref="O11:O14"/>
    <mergeCell ref="S11:S14"/>
    <mergeCell ref="T11:T14"/>
    <mergeCell ref="U11:U14"/>
    <mergeCell ref="P10:R10"/>
    <mergeCell ref="S10:U10"/>
    <mergeCell ref="P11:P14"/>
    <mergeCell ref="Q11:Q14"/>
    <mergeCell ref="R11:R14"/>
    <mergeCell ref="A4:M4"/>
    <mergeCell ref="A5:M5"/>
    <mergeCell ref="A6:M6"/>
    <mergeCell ref="A7:M7"/>
    <mergeCell ref="A8:M8"/>
    <mergeCell ref="A9:C15"/>
    <mergeCell ref="D9:H9"/>
    <mergeCell ref="J9:N9"/>
    <mergeCell ref="E10:G10"/>
    <mergeCell ref="K10:M10"/>
    <mergeCell ref="D11:D14"/>
    <mergeCell ref="H11:H14"/>
    <mergeCell ref="J11:J14"/>
    <mergeCell ref="N11:N14"/>
    <mergeCell ref="A1:D1"/>
    <mergeCell ref="E1:O1"/>
    <mergeCell ref="A2:O2"/>
    <mergeCell ref="A3:F3"/>
    <mergeCell ref="G3:L3"/>
    <mergeCell ref="M3:O3"/>
  </mergeCells>
  <printOptions horizontalCentered="1"/>
  <pageMargins left="0.39370078740157483" right="0.39370078740157483" top="0.59055118110236227" bottom="0.39370078740157483" header="0" footer="0"/>
  <pageSetup scale="53" orientation="landscape" r:id="rId1"/>
  <colBreaks count="1" manualBreakCount="1">
    <brk id="21" max="1048575" man="1"/>
  </colBreaks>
  <ignoredErrors>
    <ignoredError sqref="D15:O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2C7ED-E828-4AA6-A6D0-A0FF7F547754}">
  <dimension ref="A1:M55"/>
  <sheetViews>
    <sheetView showGridLines="0" topLeftCell="B1" zoomScale="90" zoomScaleNormal="90" workbookViewId="0">
      <selection activeCell="N4" sqref="N4"/>
    </sheetView>
  </sheetViews>
  <sheetFormatPr baseColWidth="10" defaultColWidth="11.42578125" defaultRowHeight="14.25"/>
  <cols>
    <col min="1" max="1" width="11.42578125" style="39" hidden="1" customWidth="1"/>
    <col min="2" max="2" width="4.5703125" style="39" customWidth="1"/>
    <col min="3" max="3" width="59.28515625" style="39" bestFit="1" customWidth="1"/>
    <col min="4" max="4" width="15.7109375" style="39" customWidth="1"/>
    <col min="5" max="5" width="14.140625" style="39" customWidth="1"/>
    <col min="6" max="6" width="14.5703125" style="39" customWidth="1"/>
    <col min="7" max="7" width="17.140625" style="39" bestFit="1" customWidth="1"/>
    <col min="8" max="8" width="15.140625" style="39" customWidth="1"/>
    <col min="9" max="9" width="13.7109375" style="39" customWidth="1"/>
    <col min="10" max="10" width="14.28515625" style="39" customWidth="1"/>
    <col min="11" max="12" width="13.85546875" style="39" customWidth="1"/>
    <col min="13" max="14" width="19.7109375" style="39" bestFit="1" customWidth="1"/>
    <col min="15" max="16384" width="11.42578125" style="39"/>
  </cols>
  <sheetData>
    <row r="1" spans="1:13" s="195" customFormat="1" ht="48" customHeight="1">
      <c r="A1" s="374" t="s">
        <v>906</v>
      </c>
      <c r="B1" s="374"/>
      <c r="C1" s="374"/>
      <c r="D1" s="374"/>
      <c r="E1" s="387" t="s">
        <v>908</v>
      </c>
      <c r="F1" s="387"/>
      <c r="G1" s="387"/>
      <c r="H1" s="387"/>
      <c r="I1" s="387"/>
      <c r="J1" s="387"/>
      <c r="K1" s="387"/>
      <c r="L1" s="387"/>
    </row>
    <row r="2" spans="1:13" s="1" customFormat="1" ht="36" customHeight="1" thickBot="1">
      <c r="A2" s="388" t="s">
        <v>907</v>
      </c>
      <c r="B2" s="388"/>
      <c r="C2" s="388"/>
      <c r="D2" s="388"/>
      <c r="E2" s="388"/>
      <c r="F2" s="388"/>
      <c r="G2" s="388"/>
      <c r="H2" s="388"/>
      <c r="I2" s="388"/>
      <c r="J2" s="388"/>
      <c r="K2" s="388"/>
      <c r="L2" s="388"/>
    </row>
    <row r="3" spans="1:13" customFormat="1" ht="6" customHeight="1">
      <c r="A3" s="371"/>
      <c r="B3" s="371"/>
      <c r="C3" s="371"/>
      <c r="D3" s="371"/>
      <c r="E3" s="371"/>
      <c r="F3" s="371"/>
      <c r="G3" s="371"/>
      <c r="H3" s="371"/>
      <c r="I3" s="371"/>
      <c r="J3" s="371"/>
      <c r="K3" s="371"/>
      <c r="L3" s="371"/>
    </row>
    <row r="4" spans="1:13" ht="15.75">
      <c r="B4" s="196" t="s">
        <v>411</v>
      </c>
      <c r="C4" s="196"/>
      <c r="D4" s="196"/>
      <c r="E4" s="196"/>
      <c r="F4" s="196"/>
      <c r="G4" s="196"/>
      <c r="H4" s="196"/>
      <c r="I4" s="196"/>
      <c r="J4" s="196"/>
      <c r="K4" s="196"/>
      <c r="L4" s="196"/>
    </row>
    <row r="5" spans="1:13" ht="15.75">
      <c r="A5" s="40" t="s">
        <v>412</v>
      </c>
      <c r="B5" s="196" t="s">
        <v>413</v>
      </c>
      <c r="C5" s="196"/>
      <c r="D5" s="196"/>
      <c r="E5" s="196"/>
      <c r="F5" s="196"/>
      <c r="G5" s="196"/>
      <c r="H5" s="196"/>
      <c r="I5" s="196"/>
      <c r="J5" s="196"/>
      <c r="K5" s="196"/>
      <c r="L5" s="196"/>
    </row>
    <row r="6" spans="1:13" ht="15.75">
      <c r="B6" s="196" t="s">
        <v>1</v>
      </c>
      <c r="C6" s="196"/>
      <c r="D6" s="196"/>
      <c r="E6" s="196"/>
      <c r="F6" s="196"/>
      <c r="G6" s="196"/>
      <c r="H6" s="196"/>
      <c r="I6" s="196"/>
      <c r="J6" s="196"/>
      <c r="K6" s="196"/>
      <c r="L6" s="196"/>
      <c r="M6" s="41"/>
    </row>
    <row r="7" spans="1:13" ht="15.75">
      <c r="B7" s="196" t="s">
        <v>926</v>
      </c>
      <c r="C7" s="196"/>
      <c r="D7" s="196"/>
      <c r="E7" s="196"/>
      <c r="F7" s="196"/>
      <c r="G7" s="196"/>
      <c r="H7" s="196"/>
      <c r="I7" s="196"/>
      <c r="J7" s="196"/>
      <c r="K7" s="196"/>
      <c r="L7" s="196"/>
      <c r="M7" s="42"/>
    </row>
    <row r="8" spans="1:13" ht="15.75">
      <c r="B8" s="196" t="s">
        <v>925</v>
      </c>
      <c r="C8" s="196"/>
      <c r="D8" s="196"/>
      <c r="E8" s="196"/>
      <c r="F8" s="196"/>
      <c r="G8" s="196"/>
      <c r="H8" s="196"/>
      <c r="I8" s="196"/>
      <c r="J8" s="196"/>
      <c r="K8" s="196"/>
      <c r="L8" s="196"/>
      <c r="M8" s="42"/>
    </row>
    <row r="9" spans="1:13">
      <c r="B9" s="404" t="s">
        <v>414</v>
      </c>
      <c r="C9" s="404" t="s">
        <v>3</v>
      </c>
      <c r="D9" s="404" t="s">
        <v>415</v>
      </c>
      <c r="E9" s="404"/>
      <c r="F9" s="404"/>
      <c r="G9" s="404"/>
      <c r="H9" s="404" t="s">
        <v>93</v>
      </c>
      <c r="I9" s="404"/>
      <c r="J9" s="404"/>
      <c r="K9" s="404"/>
      <c r="L9" s="224"/>
    </row>
    <row r="10" spans="1:13">
      <c r="B10" s="404"/>
      <c r="C10" s="404"/>
      <c r="D10" s="199"/>
      <c r="E10" s="405" t="s">
        <v>416</v>
      </c>
      <c r="F10" s="405"/>
      <c r="G10" s="199"/>
      <c r="H10" s="199"/>
      <c r="I10" s="405" t="s">
        <v>416</v>
      </c>
      <c r="J10" s="405"/>
      <c r="K10" s="199"/>
      <c r="L10" s="224"/>
    </row>
    <row r="11" spans="1:13" ht="14.25" customHeight="1">
      <c r="B11" s="404"/>
      <c r="C11" s="404"/>
      <c r="D11" s="406" t="s">
        <v>417</v>
      </c>
      <c r="E11" s="406" t="s">
        <v>418</v>
      </c>
      <c r="F11" s="406" t="s">
        <v>419</v>
      </c>
      <c r="G11" s="406" t="s">
        <v>420</v>
      </c>
      <c r="H11" s="406" t="s">
        <v>98</v>
      </c>
      <c r="I11" s="406" t="s">
        <v>418</v>
      </c>
      <c r="J11" s="406" t="s">
        <v>419</v>
      </c>
      <c r="K11" s="406" t="s">
        <v>421</v>
      </c>
      <c r="L11" s="406" t="s">
        <v>422</v>
      </c>
    </row>
    <row r="12" spans="1:13" ht="14.25" customHeight="1">
      <c r="B12" s="404"/>
      <c r="C12" s="404"/>
      <c r="D12" s="406"/>
      <c r="E12" s="406"/>
      <c r="F12" s="406"/>
      <c r="G12" s="406"/>
      <c r="H12" s="406"/>
      <c r="I12" s="406"/>
      <c r="J12" s="406"/>
      <c r="K12" s="406"/>
      <c r="L12" s="406"/>
    </row>
    <row r="13" spans="1:13" ht="15" thickBot="1">
      <c r="B13" s="224"/>
      <c r="C13" s="224"/>
      <c r="D13" s="225" t="s">
        <v>12</v>
      </c>
      <c r="E13" s="225" t="s">
        <v>13</v>
      </c>
      <c r="F13" s="225" t="s">
        <v>14</v>
      </c>
      <c r="G13" s="225" t="s">
        <v>423</v>
      </c>
      <c r="H13" s="225" t="s">
        <v>424</v>
      </c>
      <c r="I13" s="225" t="s">
        <v>425</v>
      </c>
      <c r="J13" s="225" t="s">
        <v>426</v>
      </c>
      <c r="K13" s="199" t="s">
        <v>427</v>
      </c>
      <c r="L13" s="225" t="s">
        <v>428</v>
      </c>
    </row>
    <row r="14" spans="1:13" s="205" customFormat="1" ht="5.25" customHeight="1" thickBot="1">
      <c r="B14" s="206"/>
      <c r="C14" s="206"/>
      <c r="D14" s="207"/>
      <c r="E14" s="207"/>
      <c r="F14" s="207"/>
      <c r="G14" s="207"/>
      <c r="H14" s="207"/>
      <c r="I14" s="207"/>
      <c r="J14" s="208"/>
      <c r="K14" s="207"/>
      <c r="L14" s="209"/>
    </row>
    <row r="15" spans="1:13">
      <c r="B15" s="210"/>
      <c r="C15" s="211" t="s">
        <v>104</v>
      </c>
      <c r="D15" s="212">
        <f t="shared" ref="D15:K15" si="0">SUM(D16:D49)</f>
        <v>91521.930695999967</v>
      </c>
      <c r="E15" s="212">
        <f t="shared" si="0"/>
        <v>18585.440495999999</v>
      </c>
      <c r="F15" s="212">
        <f t="shared" si="0"/>
        <v>24373.583179999994</v>
      </c>
      <c r="G15" s="212">
        <f t="shared" si="0"/>
        <v>48562.907019999999</v>
      </c>
      <c r="H15" s="212">
        <f t="shared" si="0"/>
        <v>79763.174375332004</v>
      </c>
      <c r="I15" s="212">
        <f t="shared" si="0"/>
        <v>18151.776501</v>
      </c>
      <c r="J15" s="212">
        <f t="shared" si="0"/>
        <v>42970.39680000001</v>
      </c>
      <c r="K15" s="212">
        <f t="shared" si="0"/>
        <v>18641.001074331998</v>
      </c>
      <c r="L15" s="213">
        <f>IF(OR(G15=0,K15=0),"N.A.",IF((((K15-G15)/G15))*100&gt;=ABS(500),"&gt;500",(((K15-G15)/G15))*100))</f>
        <v>-61.614733923043474</v>
      </c>
      <c r="M15" s="43" t="s">
        <v>429</v>
      </c>
    </row>
    <row r="16" spans="1:13">
      <c r="B16" s="214">
        <v>1</v>
      </c>
      <c r="C16" s="215" t="s">
        <v>430</v>
      </c>
      <c r="D16" s="216">
        <v>468.20368799999994</v>
      </c>
      <c r="E16" s="216">
        <v>331.50696900000003</v>
      </c>
      <c r="F16" s="216">
        <v>69.38794</v>
      </c>
      <c r="G16" s="217">
        <f t="shared" ref="G16:G49" si="1">D16-E16-F16</f>
        <v>67.308778999999916</v>
      </c>
      <c r="H16" s="216">
        <v>347.89264766000002</v>
      </c>
      <c r="I16" s="217">
        <v>327.96124800000001</v>
      </c>
      <c r="J16" s="217">
        <v>16.486917999999999</v>
      </c>
      <c r="K16" s="217">
        <f t="shared" ref="K16:K48" si="2">H16-I16-J16</f>
        <v>3.4444816600000117</v>
      </c>
      <c r="L16" s="218">
        <f t="shared" ref="L16:L49" si="3">IF(((K16-G16)/G16)*100&lt;-500,"&lt;-500",IF(((K16-G16)/G16)*100&gt;500,"&gt;500",(((K16-G16)/G16)*100)))</f>
        <v>-94.882567012543774</v>
      </c>
      <c r="M16" s="44"/>
    </row>
    <row r="17" spans="2:13">
      <c r="B17" s="214">
        <v>2</v>
      </c>
      <c r="C17" s="215" t="s">
        <v>431</v>
      </c>
      <c r="D17" s="216">
        <v>4413.4576379999999</v>
      </c>
      <c r="E17" s="216">
        <v>238.162623</v>
      </c>
      <c r="F17" s="216">
        <v>507.83786500000002</v>
      </c>
      <c r="G17" s="217">
        <f t="shared" si="1"/>
        <v>3667.4571499999997</v>
      </c>
      <c r="H17" s="216">
        <v>2369.1743679189995</v>
      </c>
      <c r="I17" s="217">
        <v>234.29933800000001</v>
      </c>
      <c r="J17" s="217">
        <v>1389.570442</v>
      </c>
      <c r="K17" s="217">
        <f t="shared" si="2"/>
        <v>745.30458791899969</v>
      </c>
      <c r="L17" s="218">
        <f t="shared" si="3"/>
        <v>-79.677892407849953</v>
      </c>
      <c r="M17" s="44"/>
    </row>
    <row r="18" spans="2:13">
      <c r="B18" s="214">
        <v>3</v>
      </c>
      <c r="C18" s="215" t="s">
        <v>432</v>
      </c>
      <c r="D18" s="216">
        <v>4685.5889400000005</v>
      </c>
      <c r="E18" s="216">
        <v>185.27781100000001</v>
      </c>
      <c r="F18" s="216">
        <v>1601.584779</v>
      </c>
      <c r="G18" s="217">
        <f t="shared" si="1"/>
        <v>2898.7263500000008</v>
      </c>
      <c r="H18" s="216">
        <v>2849.0299665569992</v>
      </c>
      <c r="I18" s="217">
        <v>212.7259</v>
      </c>
      <c r="J18" s="217">
        <v>2131.7048639999998</v>
      </c>
      <c r="K18" s="217">
        <f t="shared" si="2"/>
        <v>504.59920255699944</v>
      </c>
      <c r="L18" s="218">
        <f t="shared" si="3"/>
        <v>-82.592382252398565</v>
      </c>
      <c r="M18" s="44"/>
    </row>
    <row r="19" spans="2:13">
      <c r="B19" s="214">
        <v>4</v>
      </c>
      <c r="C19" s="215" t="s">
        <v>433</v>
      </c>
      <c r="D19" s="216">
        <v>721.97771399999999</v>
      </c>
      <c r="E19" s="216">
        <v>222.62254300000001</v>
      </c>
      <c r="F19" s="216">
        <v>155.13825800000001</v>
      </c>
      <c r="G19" s="217">
        <f t="shared" si="1"/>
        <v>344.21691299999998</v>
      </c>
      <c r="H19" s="216">
        <v>689.48409934000006</v>
      </c>
      <c r="I19" s="217">
        <v>201.58378099999999</v>
      </c>
      <c r="J19" s="217">
        <v>496.07569899999999</v>
      </c>
      <c r="K19" s="217">
        <f t="shared" si="2"/>
        <v>-8.1753806599999166</v>
      </c>
      <c r="L19" s="218">
        <f t="shared" si="3"/>
        <v>-102.37506652091785</v>
      </c>
      <c r="M19" s="44"/>
    </row>
    <row r="20" spans="2:13">
      <c r="B20" s="214">
        <v>5</v>
      </c>
      <c r="C20" s="215" t="s">
        <v>434</v>
      </c>
      <c r="D20" s="216">
        <v>1170.5351459999999</v>
      </c>
      <c r="E20" s="216">
        <v>382.96240399999999</v>
      </c>
      <c r="F20" s="216">
        <v>358.39033999999998</v>
      </c>
      <c r="G20" s="217">
        <f t="shared" si="1"/>
        <v>429.18240199999997</v>
      </c>
      <c r="H20" s="216">
        <v>1300.7739638839998</v>
      </c>
      <c r="I20" s="217">
        <v>392.09924599999999</v>
      </c>
      <c r="J20" s="217">
        <v>618.78999199999998</v>
      </c>
      <c r="K20" s="217">
        <f t="shared" si="2"/>
        <v>289.88472588399986</v>
      </c>
      <c r="L20" s="218">
        <f t="shared" si="3"/>
        <v>-32.456520926037435</v>
      </c>
      <c r="M20" s="44"/>
    </row>
    <row r="21" spans="2:13">
      <c r="B21" s="214">
        <v>6</v>
      </c>
      <c r="C21" s="215" t="s">
        <v>435</v>
      </c>
      <c r="D21" s="216">
        <v>3572.8300559999998</v>
      </c>
      <c r="E21" s="216">
        <v>420.98183499999999</v>
      </c>
      <c r="F21" s="216">
        <v>1317.097019</v>
      </c>
      <c r="G21" s="217">
        <f t="shared" si="1"/>
        <v>1834.7512019999997</v>
      </c>
      <c r="H21" s="216">
        <v>2584.6695023090001</v>
      </c>
      <c r="I21" s="217">
        <v>303.77482700000002</v>
      </c>
      <c r="J21" s="217">
        <v>1963.009947</v>
      </c>
      <c r="K21" s="217">
        <f t="shared" si="2"/>
        <v>317.88472830899991</v>
      </c>
      <c r="L21" s="218">
        <f t="shared" si="3"/>
        <v>-82.674232453834364</v>
      </c>
      <c r="M21" s="44"/>
    </row>
    <row r="22" spans="2:13">
      <c r="B22" s="214">
        <v>7</v>
      </c>
      <c r="C22" s="215" t="s">
        <v>436</v>
      </c>
      <c r="D22" s="216">
        <v>3733.2468840000001</v>
      </c>
      <c r="E22" s="216">
        <v>199.744303</v>
      </c>
      <c r="F22" s="216">
        <v>251.902581</v>
      </c>
      <c r="G22" s="217">
        <f t="shared" si="1"/>
        <v>3281.6000000000004</v>
      </c>
      <c r="H22" s="216">
        <v>2105.6153497</v>
      </c>
      <c r="I22" s="217">
        <v>206.547314</v>
      </c>
      <c r="J22" s="217">
        <v>1129.775279</v>
      </c>
      <c r="K22" s="217">
        <f t="shared" si="2"/>
        <v>769.29275670000015</v>
      </c>
      <c r="L22" s="218">
        <f t="shared" si="3"/>
        <v>-76.557387960141384</v>
      </c>
      <c r="M22" s="44"/>
    </row>
    <row r="23" spans="2:13">
      <c r="B23" s="214">
        <v>8</v>
      </c>
      <c r="C23" s="215" t="s">
        <v>437</v>
      </c>
      <c r="D23" s="216">
        <v>1271.7051779999999</v>
      </c>
      <c r="E23" s="216">
        <v>415.65873299999998</v>
      </c>
      <c r="F23" s="216">
        <v>117.507195</v>
      </c>
      <c r="G23" s="217">
        <f t="shared" si="1"/>
        <v>738.53924999999992</v>
      </c>
      <c r="H23" s="216">
        <v>1174.302157629</v>
      </c>
      <c r="I23" s="217">
        <v>404.63163200000002</v>
      </c>
      <c r="J23" s="217">
        <v>396.43183900000002</v>
      </c>
      <c r="K23" s="217">
        <f t="shared" si="2"/>
        <v>373.23868662899991</v>
      </c>
      <c r="L23" s="218">
        <f t="shared" si="3"/>
        <v>-49.462579459520946</v>
      </c>
      <c r="M23" s="44"/>
    </row>
    <row r="24" spans="2:13">
      <c r="B24" s="214">
        <v>9</v>
      </c>
      <c r="C24" s="215" t="s">
        <v>438</v>
      </c>
      <c r="D24" s="216">
        <v>1805.203794</v>
      </c>
      <c r="E24" s="216">
        <v>398.73316699999998</v>
      </c>
      <c r="F24" s="216">
        <v>571.90350999999998</v>
      </c>
      <c r="G24" s="217">
        <f t="shared" si="1"/>
        <v>834.56711700000017</v>
      </c>
      <c r="H24" s="216">
        <v>2048.9751849889994</v>
      </c>
      <c r="I24" s="217">
        <v>232.14146199999999</v>
      </c>
      <c r="J24" s="217">
        <v>1140.137473</v>
      </c>
      <c r="K24" s="217">
        <f t="shared" si="2"/>
        <v>676.6962499889994</v>
      </c>
      <c r="L24" s="218">
        <f t="shared" si="3"/>
        <v>-18.916497402688911</v>
      </c>
      <c r="M24" s="44"/>
    </row>
    <row r="25" spans="2:13">
      <c r="B25" s="214">
        <v>10</v>
      </c>
      <c r="C25" s="215" t="s">
        <v>439</v>
      </c>
      <c r="D25" s="216">
        <v>2975.9561700000004</v>
      </c>
      <c r="E25" s="216">
        <v>299.19267200000002</v>
      </c>
      <c r="F25" s="216">
        <v>776.986671</v>
      </c>
      <c r="G25" s="217">
        <f t="shared" si="1"/>
        <v>1899.7768270000001</v>
      </c>
      <c r="H25" s="216">
        <v>2017.7176145160001</v>
      </c>
      <c r="I25" s="217">
        <v>272.75095099999999</v>
      </c>
      <c r="J25" s="217">
        <v>1024.9911219999999</v>
      </c>
      <c r="K25" s="217">
        <f t="shared" si="2"/>
        <v>719.97554151600025</v>
      </c>
      <c r="L25" s="218">
        <f t="shared" si="3"/>
        <v>-62.102098979018649</v>
      </c>
      <c r="M25" s="44"/>
    </row>
    <row r="26" spans="2:13">
      <c r="B26" s="214">
        <v>11</v>
      </c>
      <c r="C26" s="215" t="s">
        <v>440</v>
      </c>
      <c r="D26" s="216">
        <v>874.88176199999998</v>
      </c>
      <c r="E26" s="216">
        <v>378.875001</v>
      </c>
      <c r="F26" s="216">
        <v>89.613005000000001</v>
      </c>
      <c r="G26" s="217">
        <f t="shared" si="1"/>
        <v>406.393756</v>
      </c>
      <c r="H26" s="216">
        <v>1166.764025837</v>
      </c>
      <c r="I26" s="217">
        <v>280.74108699999999</v>
      </c>
      <c r="J26" s="217">
        <v>626.401927</v>
      </c>
      <c r="K26" s="217">
        <f t="shared" si="2"/>
        <v>259.62101183699997</v>
      </c>
      <c r="L26" s="218">
        <f t="shared" si="3"/>
        <v>-36.115895482163864</v>
      </c>
      <c r="M26" s="44"/>
    </row>
    <row r="27" spans="2:13">
      <c r="B27" s="214">
        <v>12</v>
      </c>
      <c r="C27" s="215" t="s">
        <v>441</v>
      </c>
      <c r="D27" s="216">
        <v>1447.1501880000001</v>
      </c>
      <c r="E27" s="216">
        <v>213.609793</v>
      </c>
      <c r="F27" s="216">
        <v>1306.223712</v>
      </c>
      <c r="G27" s="217">
        <f t="shared" si="1"/>
        <v>-72.683316999999988</v>
      </c>
      <c r="H27" s="216">
        <v>2422.9841980579999</v>
      </c>
      <c r="I27" s="217">
        <v>132.496869</v>
      </c>
      <c r="J27" s="217">
        <v>1876.812602</v>
      </c>
      <c r="K27" s="217">
        <f t="shared" si="2"/>
        <v>413.67472705799992</v>
      </c>
      <c r="L27" s="218" t="str">
        <f t="shared" si="3"/>
        <v>&lt;-500</v>
      </c>
      <c r="M27" s="44"/>
    </row>
    <row r="28" spans="2:13">
      <c r="B28" s="214">
        <v>13</v>
      </c>
      <c r="C28" s="215" t="s">
        <v>442</v>
      </c>
      <c r="D28" s="216">
        <v>165.95301599999999</v>
      </c>
      <c r="E28" s="216">
        <v>133.381652</v>
      </c>
      <c r="F28" s="216">
        <v>6.9761540000000002</v>
      </c>
      <c r="G28" s="217">
        <f t="shared" si="1"/>
        <v>25.595209999999987</v>
      </c>
      <c r="H28" s="216">
        <v>808.72609506000003</v>
      </c>
      <c r="I28" s="217">
        <v>697.62361699999997</v>
      </c>
      <c r="J28" s="217">
        <v>30.622574</v>
      </c>
      <c r="K28" s="217">
        <f t="shared" si="2"/>
        <v>80.479904060000067</v>
      </c>
      <c r="L28" s="218">
        <f t="shared" si="3"/>
        <v>214.43345868230855</v>
      </c>
      <c r="M28" s="44"/>
    </row>
    <row r="29" spans="2:13">
      <c r="B29" s="214">
        <v>15</v>
      </c>
      <c r="C29" s="215" t="s">
        <v>443</v>
      </c>
      <c r="D29" s="216">
        <v>3906.780264</v>
      </c>
      <c r="E29" s="216">
        <v>1547.343574</v>
      </c>
      <c r="F29" s="216">
        <v>987.24924099999998</v>
      </c>
      <c r="G29" s="217">
        <f t="shared" si="1"/>
        <v>1372.187449</v>
      </c>
      <c r="H29" s="216">
        <v>4882.8634595110007</v>
      </c>
      <c r="I29" s="217">
        <v>1291.8959150000001</v>
      </c>
      <c r="J29" s="217">
        <v>2553.9565940000002</v>
      </c>
      <c r="K29" s="217">
        <f t="shared" si="2"/>
        <v>1037.0109505110004</v>
      </c>
      <c r="L29" s="218">
        <f t="shared" si="3"/>
        <v>-24.426436689335993</v>
      </c>
      <c r="M29" s="44"/>
    </row>
    <row r="30" spans="2:13">
      <c r="B30" s="214">
        <v>16</v>
      </c>
      <c r="C30" s="215" t="s">
        <v>444</v>
      </c>
      <c r="D30" s="216">
        <v>1965.9929459999998</v>
      </c>
      <c r="E30" s="216">
        <v>271.25169499999998</v>
      </c>
      <c r="F30" s="216">
        <v>410.07881900000001</v>
      </c>
      <c r="G30" s="217">
        <f t="shared" si="1"/>
        <v>1284.6624319999999</v>
      </c>
      <c r="H30" s="216">
        <v>1284.979767066</v>
      </c>
      <c r="I30" s="217">
        <v>280.542416</v>
      </c>
      <c r="J30" s="217">
        <v>699.71351600000003</v>
      </c>
      <c r="K30" s="217">
        <f t="shared" si="2"/>
        <v>304.72383506599999</v>
      </c>
      <c r="L30" s="218">
        <f t="shared" si="3"/>
        <v>-76.279851618950431</v>
      </c>
      <c r="M30" s="44"/>
    </row>
    <row r="31" spans="2:13">
      <c r="B31" s="214">
        <v>17</v>
      </c>
      <c r="C31" s="215" t="s">
        <v>445</v>
      </c>
      <c r="D31" s="216">
        <v>6543.429408</v>
      </c>
      <c r="E31" s="216">
        <v>960.94645000000003</v>
      </c>
      <c r="F31" s="216">
        <v>645.52508999999998</v>
      </c>
      <c r="G31" s="217">
        <f t="shared" si="1"/>
        <v>4936.9578679999995</v>
      </c>
      <c r="H31" s="216">
        <v>2998.2316080969999</v>
      </c>
      <c r="I31" s="217">
        <v>949.29682500000001</v>
      </c>
      <c r="J31" s="217">
        <v>1469.0653500000001</v>
      </c>
      <c r="K31" s="217">
        <f t="shared" si="2"/>
        <v>579.86943309699996</v>
      </c>
      <c r="L31" s="218">
        <f t="shared" si="3"/>
        <v>-88.254519309237907</v>
      </c>
      <c r="M31" s="44"/>
    </row>
    <row r="32" spans="2:13">
      <c r="B32" s="214">
        <v>18</v>
      </c>
      <c r="C32" s="215" t="s">
        <v>446</v>
      </c>
      <c r="D32" s="216">
        <v>2795.2122359999998</v>
      </c>
      <c r="E32" s="216">
        <v>509.37055700000002</v>
      </c>
      <c r="F32" s="216">
        <v>545.02244900000005</v>
      </c>
      <c r="G32" s="217">
        <f t="shared" si="1"/>
        <v>1740.8192299999996</v>
      </c>
      <c r="H32" s="216">
        <v>2407.1608026819999</v>
      </c>
      <c r="I32" s="217">
        <v>545.21789999999999</v>
      </c>
      <c r="J32" s="217">
        <v>1520.376117</v>
      </c>
      <c r="K32" s="217">
        <f t="shared" si="2"/>
        <v>341.56678568199982</v>
      </c>
      <c r="L32" s="218">
        <f t="shared" si="3"/>
        <v>-80.378962973542073</v>
      </c>
      <c r="M32" s="44"/>
    </row>
    <row r="33" spans="2:13">
      <c r="B33" s="214">
        <v>19</v>
      </c>
      <c r="C33" s="215" t="s">
        <v>447</v>
      </c>
      <c r="D33" s="216">
        <v>3765.1229880000001</v>
      </c>
      <c r="E33" s="216">
        <v>1565.1961670000001</v>
      </c>
      <c r="F33" s="216">
        <v>1626.5731470000001</v>
      </c>
      <c r="G33" s="217">
        <f t="shared" si="1"/>
        <v>573.35367399999996</v>
      </c>
      <c r="H33" s="216">
        <v>5248.0304444379999</v>
      </c>
      <c r="I33" s="217">
        <v>1422.76785</v>
      </c>
      <c r="J33" s="217">
        <v>2738.9748479999998</v>
      </c>
      <c r="K33" s="217">
        <f t="shared" si="2"/>
        <v>1086.2877464379999</v>
      </c>
      <c r="L33" s="218">
        <f t="shared" si="3"/>
        <v>89.462071265632105</v>
      </c>
      <c r="M33" s="44"/>
    </row>
    <row r="34" spans="2:13">
      <c r="B34" s="214">
        <v>20</v>
      </c>
      <c r="C34" s="215" t="s">
        <v>448</v>
      </c>
      <c r="D34" s="216">
        <v>3886.8421079999998</v>
      </c>
      <c r="E34" s="216">
        <v>1757.4468199999999</v>
      </c>
      <c r="F34" s="216">
        <v>1001.3696650000001</v>
      </c>
      <c r="G34" s="217">
        <f t="shared" si="1"/>
        <v>1128.0256229999995</v>
      </c>
      <c r="H34" s="216">
        <v>5914.4483185940007</v>
      </c>
      <c r="I34" s="217">
        <v>1723.229971</v>
      </c>
      <c r="J34" s="217">
        <v>2936.9231129999998</v>
      </c>
      <c r="K34" s="217">
        <f t="shared" si="2"/>
        <v>1254.2952345940012</v>
      </c>
      <c r="L34" s="218">
        <f t="shared" si="3"/>
        <v>11.19386022971587</v>
      </c>
      <c r="M34" s="44"/>
    </row>
    <row r="35" spans="2:13">
      <c r="B35" s="214">
        <v>21</v>
      </c>
      <c r="C35" s="215" t="s">
        <v>449</v>
      </c>
      <c r="D35" s="216">
        <v>3152.8242840000003</v>
      </c>
      <c r="E35" s="216">
        <v>1602.3607019999999</v>
      </c>
      <c r="F35" s="216">
        <v>1227.1664069999999</v>
      </c>
      <c r="G35" s="217">
        <f t="shared" si="1"/>
        <v>323.29717500000038</v>
      </c>
      <c r="H35" s="216">
        <v>5481.5845963030006</v>
      </c>
      <c r="I35" s="217">
        <v>1500.3912849999999</v>
      </c>
      <c r="J35" s="217">
        <v>2615.5130279999998</v>
      </c>
      <c r="K35" s="217">
        <f t="shared" si="2"/>
        <v>1365.680283303001</v>
      </c>
      <c r="L35" s="218">
        <f t="shared" si="3"/>
        <v>322.42258482555542</v>
      </c>
      <c r="M35" s="44"/>
    </row>
    <row r="36" spans="2:13">
      <c r="B36" s="214">
        <v>24</v>
      </c>
      <c r="C36" s="215" t="s">
        <v>450</v>
      </c>
      <c r="D36" s="216">
        <v>3190.2415800000003</v>
      </c>
      <c r="E36" s="216">
        <v>638.81250299999999</v>
      </c>
      <c r="F36" s="216">
        <v>586.13170000000002</v>
      </c>
      <c r="G36" s="217">
        <f t="shared" si="1"/>
        <v>1965.2973770000003</v>
      </c>
      <c r="H36" s="216">
        <v>2906.4387980440001</v>
      </c>
      <c r="I36" s="217">
        <v>671.29289600000004</v>
      </c>
      <c r="J36" s="217">
        <v>1437.4980889999999</v>
      </c>
      <c r="K36" s="217">
        <f t="shared" si="2"/>
        <v>797.64781304400026</v>
      </c>
      <c r="L36" s="218">
        <f t="shared" si="3"/>
        <v>-59.413378230749039</v>
      </c>
      <c r="M36" s="44"/>
    </row>
    <row r="37" spans="2:13">
      <c r="B37" s="214">
        <v>25</v>
      </c>
      <c r="C37" s="215" t="s">
        <v>451</v>
      </c>
      <c r="D37" s="216">
        <v>2071.3822380000001</v>
      </c>
      <c r="E37" s="216">
        <v>644.18706699999996</v>
      </c>
      <c r="F37" s="216">
        <v>940.16532199999995</v>
      </c>
      <c r="G37" s="217">
        <f t="shared" si="1"/>
        <v>487.02984900000035</v>
      </c>
      <c r="H37" s="216">
        <v>2934.5129994960002</v>
      </c>
      <c r="I37" s="217">
        <v>623.60579600000005</v>
      </c>
      <c r="J37" s="217">
        <v>1565.0588049999999</v>
      </c>
      <c r="K37" s="217">
        <f t="shared" si="2"/>
        <v>745.84839849600007</v>
      </c>
      <c r="L37" s="218">
        <f t="shared" si="3"/>
        <v>53.142235538011043</v>
      </c>
      <c r="M37" s="44"/>
    </row>
    <row r="38" spans="2:13">
      <c r="B38" s="214">
        <v>26</v>
      </c>
      <c r="C38" s="215" t="s">
        <v>452</v>
      </c>
      <c r="D38" s="216">
        <v>2348.6688960000001</v>
      </c>
      <c r="E38" s="216">
        <v>568.22796900000003</v>
      </c>
      <c r="F38" s="216">
        <v>1121.6677729999999</v>
      </c>
      <c r="G38" s="217">
        <f t="shared" si="1"/>
        <v>658.7731540000002</v>
      </c>
      <c r="H38" s="216">
        <v>2973.655536274</v>
      </c>
      <c r="I38" s="217">
        <v>1078.2969129999999</v>
      </c>
      <c r="J38" s="217">
        <v>1135.067245</v>
      </c>
      <c r="K38" s="217">
        <f t="shared" si="2"/>
        <v>760.29137827400018</v>
      </c>
      <c r="L38" s="218">
        <f t="shared" si="3"/>
        <v>15.410194489194371</v>
      </c>
      <c r="M38" s="44"/>
    </row>
    <row r="39" spans="2:13">
      <c r="B39" s="214">
        <v>28</v>
      </c>
      <c r="C39" s="215" t="s">
        <v>453</v>
      </c>
      <c r="D39" s="216">
        <v>3594.2375939999997</v>
      </c>
      <c r="E39" s="216">
        <v>880.37379399999998</v>
      </c>
      <c r="F39" s="216">
        <v>627.82732999999996</v>
      </c>
      <c r="G39" s="217">
        <f t="shared" si="1"/>
        <v>2086.0364699999996</v>
      </c>
      <c r="H39" s="216">
        <v>2735.6512949620005</v>
      </c>
      <c r="I39" s="217">
        <v>858.90938000000006</v>
      </c>
      <c r="J39" s="217">
        <v>1287.761266</v>
      </c>
      <c r="K39" s="217">
        <f t="shared" si="2"/>
        <v>588.98064896200049</v>
      </c>
      <c r="L39" s="218">
        <f t="shared" si="3"/>
        <v>-71.765563189698184</v>
      </c>
      <c r="M39" s="44"/>
    </row>
    <row r="40" spans="2:13">
      <c r="B40" s="214">
        <v>29</v>
      </c>
      <c r="C40" s="215" t="s">
        <v>454</v>
      </c>
      <c r="D40" s="216">
        <v>5550.6041100000002</v>
      </c>
      <c r="E40" s="216">
        <v>1018.86618</v>
      </c>
      <c r="F40" s="216">
        <v>700.40381600000001</v>
      </c>
      <c r="G40" s="217">
        <f t="shared" si="1"/>
        <v>3831.3341140000002</v>
      </c>
      <c r="H40" s="216">
        <v>2434.7630504049998</v>
      </c>
      <c r="I40" s="217">
        <v>944.49782400000004</v>
      </c>
      <c r="J40" s="217">
        <v>884.33952499999998</v>
      </c>
      <c r="K40" s="217">
        <f t="shared" si="2"/>
        <v>605.92570140499981</v>
      </c>
      <c r="L40" s="218">
        <f t="shared" si="3"/>
        <v>-84.184994485578827</v>
      </c>
      <c r="M40" s="44"/>
    </row>
    <row r="41" spans="2:13">
      <c r="B41" s="214">
        <v>31</v>
      </c>
      <c r="C41" s="215" t="s">
        <v>455</v>
      </c>
      <c r="D41" s="216">
        <v>794.58286199999998</v>
      </c>
      <c r="E41" s="216">
        <v>0</v>
      </c>
      <c r="F41" s="216">
        <v>392.25812300000001</v>
      </c>
      <c r="G41" s="217">
        <f t="shared" si="1"/>
        <v>402.32473899999997</v>
      </c>
      <c r="H41" s="216">
        <v>415.96305250399996</v>
      </c>
      <c r="I41" s="217">
        <v>0</v>
      </c>
      <c r="J41" s="217">
        <v>345.861154</v>
      </c>
      <c r="K41" s="217">
        <f t="shared" si="2"/>
        <v>70.101898503999962</v>
      </c>
      <c r="L41" s="218">
        <f t="shared" si="3"/>
        <v>-82.575792212469452</v>
      </c>
      <c r="M41" s="44"/>
    </row>
    <row r="42" spans="2:13">
      <c r="B42" s="214">
        <v>33</v>
      </c>
      <c r="C42" s="215" t="s">
        <v>456</v>
      </c>
      <c r="D42" s="216">
        <v>419.76959400000004</v>
      </c>
      <c r="E42" s="216">
        <v>0</v>
      </c>
      <c r="F42" s="216">
        <v>226.821631</v>
      </c>
      <c r="G42" s="217">
        <f t="shared" si="1"/>
        <v>192.94796300000004</v>
      </c>
      <c r="H42" s="216">
        <v>355.02379710899999</v>
      </c>
      <c r="I42" s="217">
        <v>0</v>
      </c>
      <c r="J42" s="217">
        <v>241.548621</v>
      </c>
      <c r="K42" s="217">
        <f t="shared" si="2"/>
        <v>113.47517610899999</v>
      </c>
      <c r="L42" s="218">
        <f t="shared" si="3"/>
        <v>-41.188715162025332</v>
      </c>
      <c r="M42" s="44"/>
    </row>
    <row r="43" spans="2:13">
      <c r="B43" s="214">
        <v>34</v>
      </c>
      <c r="C43" s="215" t="s">
        <v>457</v>
      </c>
      <c r="D43" s="216">
        <v>1784.389692</v>
      </c>
      <c r="E43" s="216">
        <v>0</v>
      </c>
      <c r="F43" s="216">
        <v>821.05101000000002</v>
      </c>
      <c r="G43" s="217">
        <f t="shared" si="1"/>
        <v>963.33868199999995</v>
      </c>
      <c r="H43" s="216">
        <v>1092.5607841389999</v>
      </c>
      <c r="I43" s="217">
        <v>0</v>
      </c>
      <c r="J43" s="217">
        <v>967.94117700000004</v>
      </c>
      <c r="K43" s="217">
        <f t="shared" si="2"/>
        <v>124.61960713899987</v>
      </c>
      <c r="L43" s="218">
        <f t="shared" si="3"/>
        <v>-87.063780426601838</v>
      </c>
      <c r="M43" s="44"/>
    </row>
    <row r="44" spans="2:13">
      <c r="B44" s="214">
        <v>36</v>
      </c>
      <c r="C44" s="215" t="s">
        <v>458</v>
      </c>
      <c r="D44" s="216">
        <v>2040.30276</v>
      </c>
      <c r="E44" s="216">
        <v>363.58295299999997</v>
      </c>
      <c r="F44" s="216">
        <v>420.77461899999997</v>
      </c>
      <c r="G44" s="217">
        <f t="shared" si="1"/>
        <v>1255.9451879999999</v>
      </c>
      <c r="H44" s="216">
        <v>1357.8165330189997</v>
      </c>
      <c r="I44" s="217">
        <v>337.74186500000002</v>
      </c>
      <c r="J44" s="217">
        <v>666.815293</v>
      </c>
      <c r="K44" s="217">
        <f t="shared" si="2"/>
        <v>353.25937501899978</v>
      </c>
      <c r="L44" s="218">
        <f t="shared" si="3"/>
        <v>-71.873026116566493</v>
      </c>
      <c r="M44" s="44"/>
    </row>
    <row r="45" spans="2:13">
      <c r="B45" s="214">
        <v>38</v>
      </c>
      <c r="C45" s="215" t="s">
        <v>459</v>
      </c>
      <c r="D45" s="216">
        <v>4538.2076820000002</v>
      </c>
      <c r="E45" s="216">
        <v>777.35349199999996</v>
      </c>
      <c r="F45" s="216">
        <v>1437.3980859999999</v>
      </c>
      <c r="G45" s="217">
        <f t="shared" si="1"/>
        <v>2323.4561039999999</v>
      </c>
      <c r="H45" s="216">
        <v>4176.1613992680004</v>
      </c>
      <c r="I45" s="217">
        <v>747.35469499999999</v>
      </c>
      <c r="J45" s="217">
        <v>2349.351846</v>
      </c>
      <c r="K45" s="217">
        <f t="shared" si="2"/>
        <v>1079.4548582680004</v>
      </c>
      <c r="L45" s="218">
        <f t="shared" si="3"/>
        <v>-53.540983347624262</v>
      </c>
      <c r="M45" s="44"/>
    </row>
    <row r="46" spans="2:13">
      <c r="B46" s="214">
        <v>40</v>
      </c>
      <c r="C46" s="215" t="s">
        <v>460</v>
      </c>
      <c r="D46" s="216">
        <v>664.61678400000005</v>
      </c>
      <c r="E46" s="216">
        <v>0</v>
      </c>
      <c r="F46" s="216">
        <v>231.79250500000001</v>
      </c>
      <c r="G46" s="217">
        <f t="shared" si="1"/>
        <v>432.82427900000005</v>
      </c>
      <c r="H46" s="216">
        <v>263.38948071999999</v>
      </c>
      <c r="I46" s="217">
        <v>0</v>
      </c>
      <c r="J46" s="217">
        <v>195.17149599999999</v>
      </c>
      <c r="K46" s="217">
        <f t="shared" si="2"/>
        <v>68.217984720000004</v>
      </c>
      <c r="L46" s="218">
        <f t="shared" si="3"/>
        <v>-84.238872902968552</v>
      </c>
      <c r="M46" s="44"/>
    </row>
    <row r="47" spans="2:13">
      <c r="B47" s="214">
        <v>42</v>
      </c>
      <c r="C47" s="215" t="s">
        <v>461</v>
      </c>
      <c r="D47" s="216">
        <v>5036.6061119999995</v>
      </c>
      <c r="E47" s="216">
        <v>1064.373623</v>
      </c>
      <c r="F47" s="216">
        <v>2322.2821600000002</v>
      </c>
      <c r="G47" s="217">
        <f t="shared" si="1"/>
        <v>1649.9503289999993</v>
      </c>
      <c r="H47" s="216">
        <v>4000.1239075239996</v>
      </c>
      <c r="I47" s="217">
        <v>734.15248099999997</v>
      </c>
      <c r="J47" s="217">
        <v>2203.1681629999998</v>
      </c>
      <c r="K47" s="217">
        <f t="shared" si="2"/>
        <v>1062.8032635239997</v>
      </c>
      <c r="L47" s="218">
        <f t="shared" si="3"/>
        <v>-35.585741895142824</v>
      </c>
      <c r="M47" s="44"/>
    </row>
    <row r="48" spans="2:13">
      <c r="B48" s="214">
        <v>43</v>
      </c>
      <c r="C48" s="215" t="s">
        <v>462</v>
      </c>
      <c r="D48" s="216">
        <v>4642.5595199999998</v>
      </c>
      <c r="E48" s="216">
        <v>595.03744400000005</v>
      </c>
      <c r="F48" s="216">
        <v>971.47525800000005</v>
      </c>
      <c r="G48" s="217">
        <f t="shared" si="1"/>
        <v>3076.0468179999998</v>
      </c>
      <c r="H48" s="216">
        <v>4013.7055717189996</v>
      </c>
      <c r="I48" s="217">
        <v>543.20521699999995</v>
      </c>
      <c r="J48" s="217">
        <v>2315.4808760000001</v>
      </c>
      <c r="K48" s="217">
        <f t="shared" si="2"/>
        <v>1155.0194787189998</v>
      </c>
      <c r="L48" s="218">
        <f t="shared" si="3"/>
        <v>-62.451173631031523</v>
      </c>
      <c r="M48" s="44"/>
    </row>
    <row r="49" spans="2:13" ht="15" thickBot="1">
      <c r="B49" s="219">
        <v>45</v>
      </c>
      <c r="C49" s="220" t="s">
        <v>463</v>
      </c>
      <c r="D49" s="221">
        <v>1522.8668640000001</v>
      </c>
      <c r="E49" s="221">
        <v>0</v>
      </c>
      <c r="F49" s="221">
        <v>0</v>
      </c>
      <c r="G49" s="222">
        <f t="shared" si="1"/>
        <v>1522.8668640000001</v>
      </c>
      <c r="H49" s="221">
        <v>0</v>
      </c>
      <c r="I49" s="222">
        <v>0</v>
      </c>
      <c r="J49" s="222">
        <v>0</v>
      </c>
      <c r="K49" s="222">
        <v>0</v>
      </c>
      <c r="L49" s="223">
        <f t="shared" si="3"/>
        <v>-100</v>
      </c>
      <c r="M49" s="44"/>
    </row>
    <row r="50" spans="2:13" s="45" customFormat="1" ht="17.25" customHeight="1">
      <c r="B50" s="197" t="s">
        <v>924</v>
      </c>
      <c r="C50" s="198"/>
      <c r="D50" s="198"/>
      <c r="E50" s="200"/>
      <c r="F50" s="201"/>
      <c r="G50" s="202"/>
      <c r="H50" s="202"/>
      <c r="I50" s="202"/>
      <c r="J50" s="202"/>
      <c r="K50" s="202"/>
      <c r="L50" s="198"/>
    </row>
    <row r="51" spans="2:13" s="45" customFormat="1" ht="13.5">
      <c r="B51" s="197" t="s">
        <v>464</v>
      </c>
      <c r="C51" s="198"/>
      <c r="D51" s="198"/>
      <c r="E51" s="203"/>
      <c r="F51" s="204"/>
      <c r="G51" s="198"/>
      <c r="H51" s="198"/>
      <c r="I51" s="198"/>
      <c r="J51" s="203"/>
      <c r="K51" s="198"/>
      <c r="L51" s="203"/>
    </row>
    <row r="52" spans="2:13">
      <c r="B52" s="197" t="s">
        <v>933</v>
      </c>
      <c r="C52" s="198"/>
      <c r="D52" s="198"/>
      <c r="E52" s="203"/>
      <c r="F52" s="198"/>
      <c r="G52" s="198"/>
      <c r="H52" s="198"/>
      <c r="I52" s="198"/>
      <c r="J52" s="198"/>
      <c r="K52" s="198"/>
      <c r="L52" s="198"/>
    </row>
    <row r="53" spans="2:13">
      <c r="B53" s="198"/>
      <c r="C53" s="198"/>
      <c r="D53" s="198"/>
      <c r="E53" s="198"/>
      <c r="F53" s="198"/>
      <c r="G53" s="198"/>
      <c r="H53" s="198"/>
      <c r="I53" s="198"/>
      <c r="J53" s="198"/>
      <c r="K53" s="198"/>
      <c r="L53" s="198"/>
    </row>
    <row r="54" spans="2:13">
      <c r="B54" s="198"/>
      <c r="C54" s="198"/>
      <c r="D54" s="198"/>
      <c r="E54" s="198"/>
      <c r="F54" s="198"/>
      <c r="G54" s="198"/>
      <c r="H54" s="198"/>
      <c r="I54" s="198"/>
      <c r="J54" s="198"/>
      <c r="K54" s="198"/>
      <c r="L54" s="198"/>
    </row>
    <row r="55" spans="2:13">
      <c r="B55" s="198"/>
      <c r="C55" s="198"/>
      <c r="D55" s="198"/>
      <c r="E55" s="198"/>
      <c r="F55" s="198"/>
      <c r="G55" s="198"/>
      <c r="H55" s="198"/>
      <c r="I55" s="198"/>
      <c r="J55" s="198"/>
      <c r="K55" s="198"/>
      <c r="L55" s="198"/>
    </row>
  </sheetData>
  <mergeCells count="20">
    <mergeCell ref="L11:L12"/>
    <mergeCell ref="B9:B12"/>
    <mergeCell ref="C9:C12"/>
    <mergeCell ref="D9:G9"/>
    <mergeCell ref="H9:K9"/>
    <mergeCell ref="E10:F10"/>
    <mergeCell ref="I10:J10"/>
    <mergeCell ref="D11:D12"/>
    <mergeCell ref="E11:E12"/>
    <mergeCell ref="F11:F12"/>
    <mergeCell ref="G11:G12"/>
    <mergeCell ref="H11:H12"/>
    <mergeCell ref="I11:I12"/>
    <mergeCell ref="J11:J12"/>
    <mergeCell ref="K11:K12"/>
    <mergeCell ref="A1:D1"/>
    <mergeCell ref="E1:L1"/>
    <mergeCell ref="A2:L2"/>
    <mergeCell ref="A3:F3"/>
    <mergeCell ref="G3:L3"/>
  </mergeCells>
  <pageMargins left="0.7" right="0.7" top="0.75" bottom="0.75" header="0.3" footer="0.3"/>
  <pageSetup paperSize="9" orientation="portrait" r:id="rId1"/>
  <ignoredErrors>
    <ignoredError sqref="D13:M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7BFF7-1322-4694-9EDC-48AD4039B72C}">
  <dimension ref="A1:Y358"/>
  <sheetViews>
    <sheetView showGridLines="0" zoomScale="80" zoomScaleNormal="80" zoomScaleSheetLayoutView="80" workbookViewId="0">
      <selection activeCell="Q28" sqref="Q28"/>
    </sheetView>
  </sheetViews>
  <sheetFormatPr baseColWidth="10" defaultColWidth="46.42578125" defaultRowHeight="12.75"/>
  <cols>
    <col min="1" max="1" width="8.28515625" style="52" customWidth="1"/>
    <col min="2" max="2" width="73.42578125" style="52" bestFit="1" customWidth="1"/>
    <col min="3" max="6" width="13.7109375" style="52" customWidth="1"/>
    <col min="7" max="7" width="3.5703125" style="52" customWidth="1"/>
    <col min="8" max="8" width="10.7109375" style="52" customWidth="1"/>
    <col min="9" max="10" width="13.7109375" style="52" customWidth="1"/>
    <col min="11" max="11" width="1.140625" style="52" customWidth="1"/>
    <col min="12" max="13" width="13.7109375" style="52" customWidth="1"/>
    <col min="14" max="14" width="10" style="52" customWidth="1"/>
    <col min="15" max="15" width="13.85546875" style="52" customWidth="1"/>
    <col min="16" max="16" width="9.42578125" style="52" customWidth="1"/>
    <col min="17" max="16384" width="46.42578125" style="52"/>
  </cols>
  <sheetData>
    <row r="1" spans="1:16" s="195" customFormat="1" ht="44.25" customHeight="1">
      <c r="A1" s="374" t="s">
        <v>906</v>
      </c>
      <c r="B1" s="374"/>
      <c r="C1" s="113" t="s">
        <v>908</v>
      </c>
      <c r="D1" s="113"/>
      <c r="E1" s="113"/>
      <c r="F1" s="235"/>
      <c r="G1" s="235"/>
      <c r="H1" s="235"/>
      <c r="I1" s="235"/>
      <c r="J1" s="235"/>
      <c r="K1" s="235"/>
      <c r="L1" s="235"/>
      <c r="M1" s="235"/>
    </row>
    <row r="2" spans="1:16" s="1" customFormat="1" ht="36" customHeight="1" thickBot="1">
      <c r="A2" s="375" t="s">
        <v>907</v>
      </c>
      <c r="B2" s="375"/>
      <c r="C2" s="375"/>
      <c r="D2" s="375"/>
      <c r="E2" s="375"/>
      <c r="F2" s="375"/>
      <c r="G2" s="375"/>
      <c r="H2" s="375"/>
      <c r="I2" s="375"/>
      <c r="J2" s="375"/>
      <c r="K2" s="375"/>
      <c r="L2" s="375"/>
      <c r="M2" s="375"/>
    </row>
    <row r="3" spans="1:16" customFormat="1" ht="6" customHeight="1">
      <c r="A3" s="371"/>
      <c r="B3" s="371"/>
      <c r="C3" s="371"/>
      <c r="D3" s="371"/>
      <c r="E3" s="371"/>
      <c r="F3" s="371"/>
      <c r="G3" s="371"/>
      <c r="H3" s="371"/>
      <c r="I3" s="371"/>
      <c r="J3" s="371"/>
      <c r="K3" s="371"/>
      <c r="L3" s="371"/>
      <c r="M3" s="130"/>
    </row>
    <row r="4" spans="1:16" s="46" customFormat="1" ht="17.649999999999999" customHeight="1">
      <c r="A4" s="122" t="s">
        <v>934</v>
      </c>
      <c r="B4" s="236"/>
      <c r="C4" s="236"/>
      <c r="D4" s="236"/>
      <c r="E4" s="236"/>
      <c r="F4" s="236"/>
      <c r="G4" s="236"/>
      <c r="H4" s="236"/>
      <c r="I4" s="236"/>
      <c r="J4" s="236"/>
      <c r="K4" s="236"/>
      <c r="L4" s="236"/>
      <c r="M4" s="236"/>
    </row>
    <row r="5" spans="1:16" s="46" customFormat="1" ht="17.649999999999999" customHeight="1">
      <c r="A5" s="122" t="s">
        <v>465</v>
      </c>
      <c r="B5" s="236"/>
      <c r="C5" s="236"/>
      <c r="D5" s="236"/>
      <c r="E5" s="236"/>
      <c r="F5" s="236"/>
      <c r="G5" s="236"/>
      <c r="H5" s="236"/>
      <c r="I5" s="236"/>
      <c r="J5" s="236"/>
      <c r="K5" s="236"/>
      <c r="L5" s="236"/>
      <c r="M5" s="236"/>
    </row>
    <row r="6" spans="1:16" s="46" customFormat="1" ht="17.649999999999999" customHeight="1">
      <c r="A6" s="122" t="s">
        <v>466</v>
      </c>
      <c r="B6" s="236"/>
      <c r="C6" s="236"/>
      <c r="D6" s="236"/>
      <c r="E6" s="236"/>
      <c r="F6" s="236"/>
      <c r="G6" s="236"/>
      <c r="H6" s="236"/>
      <c r="I6" s="236"/>
      <c r="J6" s="236"/>
      <c r="K6" s="236"/>
      <c r="L6" s="236"/>
      <c r="M6" s="236"/>
    </row>
    <row r="7" spans="1:16" s="46" customFormat="1" ht="17.649999999999999" customHeight="1">
      <c r="A7" s="122" t="s">
        <v>926</v>
      </c>
      <c r="B7" s="236"/>
      <c r="C7" s="236"/>
      <c r="D7" s="236"/>
      <c r="E7" s="236"/>
      <c r="F7" s="236"/>
      <c r="G7" s="236"/>
      <c r="H7" s="236"/>
      <c r="I7" s="236"/>
      <c r="J7" s="236"/>
      <c r="K7" s="236"/>
      <c r="L7" s="236"/>
      <c r="M7" s="236"/>
    </row>
    <row r="8" spans="1:16" s="46" customFormat="1" ht="17.649999999999999" customHeight="1">
      <c r="A8" s="122" t="s">
        <v>935</v>
      </c>
      <c r="B8" s="236"/>
      <c r="C8" s="236"/>
      <c r="D8" s="236"/>
      <c r="E8" s="236"/>
      <c r="F8" s="236"/>
      <c r="G8" s="236"/>
      <c r="H8" s="236"/>
      <c r="I8" s="236"/>
      <c r="J8" s="236"/>
      <c r="K8" s="236"/>
      <c r="L8" s="236"/>
      <c r="M8" s="236"/>
      <c r="N8" s="47" t="s">
        <v>467</v>
      </c>
    </row>
    <row r="9" spans="1:16" s="50" customFormat="1" ht="17.649999999999999" customHeight="1">
      <c r="A9" s="379" t="s">
        <v>414</v>
      </c>
      <c r="B9" s="378" t="s">
        <v>468</v>
      </c>
      <c r="C9" s="380" t="s">
        <v>469</v>
      </c>
      <c r="D9" s="382" t="s">
        <v>470</v>
      </c>
      <c r="E9" s="382"/>
      <c r="F9" s="382"/>
      <c r="G9" s="380"/>
      <c r="H9" s="382" t="s">
        <v>471</v>
      </c>
      <c r="I9" s="382"/>
      <c r="J9" s="382"/>
      <c r="K9" s="176"/>
      <c r="L9" s="382" t="s">
        <v>472</v>
      </c>
      <c r="M9" s="382"/>
      <c r="N9" s="48">
        <v>19.9847</v>
      </c>
      <c r="O9" s="49"/>
    </row>
    <row r="10" spans="1:16" s="50" customFormat="1" ht="17.649999999999999" customHeight="1">
      <c r="A10" s="379"/>
      <c r="B10" s="378"/>
      <c r="C10" s="380"/>
      <c r="D10" s="176" t="str">
        <f>'[15]COMP MILLDDLLS'!E7</f>
        <v>Hasta 2021</v>
      </c>
      <c r="E10" s="176" t="str">
        <f>'[15]COMP MILLDDLLS'!F7</f>
        <v>En 2022</v>
      </c>
      <c r="F10" s="176" t="s">
        <v>473</v>
      </c>
      <c r="G10" s="380"/>
      <c r="H10" s="176" t="s">
        <v>474</v>
      </c>
      <c r="I10" s="176" t="s">
        <v>475</v>
      </c>
      <c r="J10" s="176" t="s">
        <v>473</v>
      </c>
      <c r="K10" s="176"/>
      <c r="L10" s="176" t="s">
        <v>476</v>
      </c>
      <c r="M10" s="176" t="s">
        <v>477</v>
      </c>
    </row>
    <row r="11" spans="1:16" ht="17.649999999999999" customHeight="1" thickBot="1">
      <c r="A11" s="407"/>
      <c r="B11" s="382"/>
      <c r="C11" s="246" t="s">
        <v>111</v>
      </c>
      <c r="D11" s="176" t="s">
        <v>13</v>
      </c>
      <c r="E11" s="176" t="s">
        <v>14</v>
      </c>
      <c r="F11" s="176" t="s">
        <v>478</v>
      </c>
      <c r="G11" s="247"/>
      <c r="H11" s="176" t="s">
        <v>424</v>
      </c>
      <c r="I11" s="176" t="s">
        <v>425</v>
      </c>
      <c r="J11" s="176" t="s">
        <v>479</v>
      </c>
      <c r="K11" s="176"/>
      <c r="L11" s="176" t="s">
        <v>480</v>
      </c>
      <c r="M11" s="176" t="s">
        <v>481</v>
      </c>
      <c r="N11" s="51"/>
    </row>
    <row r="12" spans="1:16" ht="5.25" customHeight="1" thickBot="1">
      <c r="A12" s="248"/>
      <c r="B12" s="133"/>
      <c r="C12" s="249"/>
      <c r="D12" s="133"/>
      <c r="E12" s="133"/>
      <c r="F12" s="133"/>
      <c r="G12" s="133"/>
      <c r="H12" s="133"/>
      <c r="I12" s="133"/>
      <c r="J12" s="133"/>
      <c r="K12" s="133"/>
      <c r="L12" s="133"/>
      <c r="M12" s="133"/>
      <c r="N12" s="250"/>
    </row>
    <row r="13" spans="1:16" ht="17.649999999999999" customHeight="1">
      <c r="A13" s="251"/>
      <c r="B13" s="252" t="s">
        <v>477</v>
      </c>
      <c r="C13" s="253">
        <f>C14+C249</f>
        <v>452818.93651888944</v>
      </c>
      <c r="D13" s="253">
        <f>D14+D249</f>
        <v>322816.42297931865</v>
      </c>
      <c r="E13" s="253">
        <f>E14+E249</f>
        <v>5284.6103004819397</v>
      </c>
      <c r="F13" s="253">
        <f>F14+F249</f>
        <v>328101.03327980067</v>
      </c>
      <c r="G13" s="254"/>
      <c r="H13" s="253">
        <f>H14+H249</f>
        <v>5952.8103064609049</v>
      </c>
      <c r="I13" s="253">
        <f>I14+I249</f>
        <v>11627.957070767141</v>
      </c>
      <c r="J13" s="253">
        <f>J14+J249</f>
        <v>17580.767377228054</v>
      </c>
      <c r="K13" s="254"/>
      <c r="L13" s="253">
        <f>L14+L249</f>
        <v>107137.13586186073</v>
      </c>
      <c r="M13" s="253">
        <f>M14+M249</f>
        <v>124717.90323908877</v>
      </c>
      <c r="N13" s="53"/>
      <c r="O13" s="53"/>
      <c r="P13" s="51"/>
    </row>
    <row r="14" spans="1:16" s="55" customFormat="1" ht="17.649999999999999" customHeight="1">
      <c r="A14" s="255"/>
      <c r="B14" s="256" t="s">
        <v>482</v>
      </c>
      <c r="C14" s="257">
        <f>SUM(C15:C248)</f>
        <v>382571.21494838258</v>
      </c>
      <c r="D14" s="257">
        <f>SUM(D15:D248)</f>
        <v>301449.10119215434</v>
      </c>
      <c r="E14" s="257">
        <f>SUM(E15:E248)</f>
        <v>3663.5760071683449</v>
      </c>
      <c r="F14" s="257">
        <f>SUM(F15:F248)</f>
        <v>305112.67719932279</v>
      </c>
      <c r="G14" s="257"/>
      <c r="H14" s="257">
        <f>SUM(H15:H248)</f>
        <v>3673.4163980283165</v>
      </c>
      <c r="I14" s="257">
        <f>SUM(I15:I248)</f>
        <v>7567.1195571560929</v>
      </c>
      <c r="J14" s="257">
        <f>SUM(J15:J248)</f>
        <v>11240.535955184416</v>
      </c>
      <c r="K14" s="257"/>
      <c r="L14" s="257">
        <f>SUM(L15:L248)</f>
        <v>66218.001793875403</v>
      </c>
      <c r="M14" s="257">
        <f>SUM(M15:M248)</f>
        <v>77458.537749059804</v>
      </c>
      <c r="N14" s="54"/>
    </row>
    <row r="15" spans="1:16" s="55" customFormat="1" ht="17.649999999999999" customHeight="1">
      <c r="A15" s="258">
        <v>1</v>
      </c>
      <c r="B15" s="259" t="s">
        <v>483</v>
      </c>
      <c r="C15" s="260">
        <v>2065.1389592</v>
      </c>
      <c r="D15" s="260">
        <v>2065.1389592</v>
      </c>
      <c r="E15" s="260">
        <v>0</v>
      </c>
      <c r="F15" s="260">
        <f>+D15+E15</f>
        <v>2065.1389592</v>
      </c>
      <c r="G15" s="260"/>
      <c r="H15" s="260">
        <v>0</v>
      </c>
      <c r="I15" s="260">
        <v>0</v>
      </c>
      <c r="J15" s="260">
        <f>+H15+I15</f>
        <v>0</v>
      </c>
      <c r="K15" s="260"/>
      <c r="L15" s="260">
        <f>SUM(C15-F15-J15)</f>
        <v>0</v>
      </c>
      <c r="M15" s="260">
        <f>J15+L15</f>
        <v>0</v>
      </c>
    </row>
    <row r="16" spans="1:16" s="55" customFormat="1" ht="17.649999999999999" customHeight="1">
      <c r="A16" s="258">
        <v>2</v>
      </c>
      <c r="B16" s="259" t="s">
        <v>484</v>
      </c>
      <c r="C16" s="260">
        <v>5543.0756564928106</v>
      </c>
      <c r="D16" s="260">
        <v>5543.0756564928133</v>
      </c>
      <c r="E16" s="260">
        <v>0</v>
      </c>
      <c r="F16" s="260">
        <f t="shared" ref="F16:F79" si="0">+D16+E16</f>
        <v>5543.0756564928133</v>
      </c>
      <c r="G16" s="260"/>
      <c r="H16" s="260">
        <v>0</v>
      </c>
      <c r="I16" s="260">
        <v>0</v>
      </c>
      <c r="J16" s="260">
        <f t="shared" ref="J16:J79" si="1">+H16+I16</f>
        <v>0</v>
      </c>
      <c r="K16" s="260"/>
      <c r="L16" s="260">
        <f t="shared" ref="L16:L79" si="2">SUM(C16-F16-J16)</f>
        <v>-2.7284841053187847E-12</v>
      </c>
      <c r="M16" s="260">
        <f t="shared" ref="M16:M79" si="3">J16+L16</f>
        <v>-2.7284841053187847E-12</v>
      </c>
    </row>
    <row r="17" spans="1:13" s="55" customFormat="1" ht="17.649999999999999" customHeight="1">
      <c r="A17" s="258">
        <v>3</v>
      </c>
      <c r="B17" s="259" t="s">
        <v>485</v>
      </c>
      <c r="C17" s="260">
        <v>548.91707294530306</v>
      </c>
      <c r="D17" s="260">
        <v>548.91707294530318</v>
      </c>
      <c r="E17" s="260">
        <v>0</v>
      </c>
      <c r="F17" s="260">
        <f t="shared" si="0"/>
        <v>548.91707294530318</v>
      </c>
      <c r="G17" s="260"/>
      <c r="H17" s="260">
        <v>0</v>
      </c>
      <c r="I17" s="260">
        <v>0</v>
      </c>
      <c r="J17" s="260">
        <f t="shared" si="1"/>
        <v>0</v>
      </c>
      <c r="K17" s="260"/>
      <c r="L17" s="260">
        <f t="shared" si="2"/>
        <v>-1.1368683772161603E-13</v>
      </c>
      <c r="M17" s="260">
        <f t="shared" si="3"/>
        <v>-1.1368683772161603E-13</v>
      </c>
    </row>
    <row r="18" spans="1:13" s="55" customFormat="1" ht="17.649999999999999" customHeight="1">
      <c r="A18" s="258">
        <v>4</v>
      </c>
      <c r="B18" s="259" t="s">
        <v>486</v>
      </c>
      <c r="C18" s="260">
        <v>5760.4557484088382</v>
      </c>
      <c r="D18" s="260">
        <v>5760.4557484088373</v>
      </c>
      <c r="E18" s="260">
        <v>0</v>
      </c>
      <c r="F18" s="260">
        <f t="shared" si="0"/>
        <v>5760.4557484088373</v>
      </c>
      <c r="G18" s="260"/>
      <c r="H18" s="260">
        <v>0</v>
      </c>
      <c r="I18" s="260">
        <v>0</v>
      </c>
      <c r="J18" s="260">
        <f t="shared" si="1"/>
        <v>0</v>
      </c>
      <c r="K18" s="260"/>
      <c r="L18" s="260">
        <f t="shared" si="2"/>
        <v>9.0949470177292824E-13</v>
      </c>
      <c r="M18" s="260">
        <f t="shared" si="3"/>
        <v>9.0949470177292824E-13</v>
      </c>
    </row>
    <row r="19" spans="1:13" s="55" customFormat="1" ht="17.649999999999999" customHeight="1">
      <c r="A19" s="258">
        <v>5</v>
      </c>
      <c r="B19" s="259" t="s">
        <v>487</v>
      </c>
      <c r="C19" s="260">
        <v>1223.2165229550001</v>
      </c>
      <c r="D19" s="260">
        <v>1223.2165229550001</v>
      </c>
      <c r="E19" s="260">
        <v>0</v>
      </c>
      <c r="F19" s="260">
        <f t="shared" si="0"/>
        <v>1223.2165229550001</v>
      </c>
      <c r="G19" s="260"/>
      <c r="H19" s="260">
        <v>0</v>
      </c>
      <c r="I19" s="260">
        <v>0</v>
      </c>
      <c r="J19" s="260">
        <f t="shared" si="1"/>
        <v>0</v>
      </c>
      <c r="K19" s="260"/>
      <c r="L19" s="260">
        <f t="shared" si="2"/>
        <v>0</v>
      </c>
      <c r="M19" s="260">
        <f t="shared" si="3"/>
        <v>0</v>
      </c>
    </row>
    <row r="20" spans="1:13" s="55" customFormat="1" ht="17.649999999999999" customHeight="1">
      <c r="A20" s="258">
        <v>6</v>
      </c>
      <c r="B20" s="259" t="s">
        <v>488</v>
      </c>
      <c r="C20" s="260">
        <v>6152.3570457903179</v>
      </c>
      <c r="D20" s="260">
        <v>6152.3570457903179</v>
      </c>
      <c r="E20" s="260">
        <v>0</v>
      </c>
      <c r="F20" s="260">
        <f t="shared" si="0"/>
        <v>6152.3570457903179</v>
      </c>
      <c r="G20" s="260"/>
      <c r="H20" s="260">
        <v>0</v>
      </c>
      <c r="I20" s="260">
        <v>0</v>
      </c>
      <c r="J20" s="260">
        <f t="shared" si="1"/>
        <v>0</v>
      </c>
      <c r="K20" s="260"/>
      <c r="L20" s="260">
        <f t="shared" si="2"/>
        <v>0</v>
      </c>
      <c r="M20" s="260">
        <f t="shared" si="3"/>
        <v>0</v>
      </c>
    </row>
    <row r="21" spans="1:13" s="55" customFormat="1" ht="17.649999999999999" customHeight="1">
      <c r="A21" s="258">
        <v>7</v>
      </c>
      <c r="B21" s="259" t="s">
        <v>489</v>
      </c>
      <c r="C21" s="260">
        <v>14013.668452605953</v>
      </c>
      <c r="D21" s="260">
        <v>14013.668452605953</v>
      </c>
      <c r="E21" s="260">
        <v>0</v>
      </c>
      <c r="F21" s="260">
        <f t="shared" si="0"/>
        <v>14013.668452605953</v>
      </c>
      <c r="G21" s="260"/>
      <c r="H21" s="260">
        <v>0</v>
      </c>
      <c r="I21" s="260">
        <v>0</v>
      </c>
      <c r="J21" s="260">
        <f t="shared" si="1"/>
        <v>0</v>
      </c>
      <c r="K21" s="260"/>
      <c r="L21" s="260">
        <f t="shared" si="2"/>
        <v>0</v>
      </c>
      <c r="M21" s="260">
        <f t="shared" si="3"/>
        <v>0</v>
      </c>
    </row>
    <row r="22" spans="1:13" s="55" customFormat="1" ht="17.649999999999999" customHeight="1">
      <c r="A22" s="258">
        <v>9</v>
      </c>
      <c r="B22" s="259" t="s">
        <v>490</v>
      </c>
      <c r="C22" s="260">
        <v>1998.8481704781</v>
      </c>
      <c r="D22" s="260">
        <v>1998.8481704781</v>
      </c>
      <c r="E22" s="260">
        <v>0</v>
      </c>
      <c r="F22" s="260">
        <f t="shared" si="0"/>
        <v>1998.8481704781</v>
      </c>
      <c r="G22" s="260"/>
      <c r="H22" s="260">
        <v>0</v>
      </c>
      <c r="I22" s="260">
        <v>0</v>
      </c>
      <c r="J22" s="260">
        <f t="shared" si="1"/>
        <v>0</v>
      </c>
      <c r="K22" s="260"/>
      <c r="L22" s="260">
        <f t="shared" si="2"/>
        <v>0</v>
      </c>
      <c r="M22" s="260">
        <f t="shared" si="3"/>
        <v>0</v>
      </c>
    </row>
    <row r="23" spans="1:13" s="55" customFormat="1" ht="17.649999999999999" customHeight="1">
      <c r="A23" s="258">
        <v>10</v>
      </c>
      <c r="B23" s="259" t="s">
        <v>491</v>
      </c>
      <c r="C23" s="260">
        <v>2622.3924075436962</v>
      </c>
      <c r="D23" s="260">
        <v>2622.3924075436962</v>
      </c>
      <c r="E23" s="260">
        <v>0</v>
      </c>
      <c r="F23" s="260">
        <f t="shared" si="0"/>
        <v>2622.3924075436962</v>
      </c>
      <c r="G23" s="260"/>
      <c r="H23" s="260">
        <v>0</v>
      </c>
      <c r="I23" s="260">
        <v>0</v>
      </c>
      <c r="J23" s="260">
        <f t="shared" si="1"/>
        <v>0</v>
      </c>
      <c r="K23" s="260"/>
      <c r="L23" s="260">
        <f t="shared" si="2"/>
        <v>0</v>
      </c>
      <c r="M23" s="260">
        <f t="shared" si="3"/>
        <v>0</v>
      </c>
    </row>
    <row r="24" spans="1:13" s="55" customFormat="1" ht="17.649999999999999" customHeight="1">
      <c r="A24" s="258">
        <v>11</v>
      </c>
      <c r="B24" s="259" t="s">
        <v>492</v>
      </c>
      <c r="C24" s="260">
        <v>2126.5628301644069</v>
      </c>
      <c r="D24" s="260">
        <v>2126.5628301644069</v>
      </c>
      <c r="E24" s="260">
        <v>0</v>
      </c>
      <c r="F24" s="260">
        <f t="shared" si="0"/>
        <v>2126.5628301644069</v>
      </c>
      <c r="G24" s="260"/>
      <c r="H24" s="260">
        <v>0</v>
      </c>
      <c r="I24" s="260">
        <v>0</v>
      </c>
      <c r="J24" s="260">
        <f t="shared" si="1"/>
        <v>0</v>
      </c>
      <c r="K24" s="260"/>
      <c r="L24" s="260">
        <f t="shared" si="2"/>
        <v>0</v>
      </c>
      <c r="M24" s="260">
        <f t="shared" si="3"/>
        <v>0</v>
      </c>
    </row>
    <row r="25" spans="1:13" s="55" customFormat="1" ht="17.649999999999999" customHeight="1">
      <c r="A25" s="258">
        <v>12</v>
      </c>
      <c r="B25" s="259" t="s">
        <v>493</v>
      </c>
      <c r="C25" s="260">
        <v>3500.8811707326727</v>
      </c>
      <c r="D25" s="260">
        <v>3500.8811707326722</v>
      </c>
      <c r="E25" s="260">
        <v>0</v>
      </c>
      <c r="F25" s="260">
        <f t="shared" si="0"/>
        <v>3500.8811707326722</v>
      </c>
      <c r="G25" s="260"/>
      <c r="H25" s="260">
        <v>0</v>
      </c>
      <c r="I25" s="260">
        <v>0</v>
      </c>
      <c r="J25" s="260">
        <f t="shared" si="1"/>
        <v>0</v>
      </c>
      <c r="K25" s="260"/>
      <c r="L25" s="260">
        <f t="shared" si="2"/>
        <v>4.5474735088646412E-13</v>
      </c>
      <c r="M25" s="260">
        <f t="shared" si="3"/>
        <v>4.5474735088646412E-13</v>
      </c>
    </row>
    <row r="26" spans="1:13" s="55" customFormat="1" ht="17.649999999999999" customHeight="1">
      <c r="A26" s="258">
        <v>13</v>
      </c>
      <c r="B26" s="259" t="s">
        <v>494</v>
      </c>
      <c r="C26" s="260">
        <v>1012.3631292923</v>
      </c>
      <c r="D26" s="260">
        <v>1012.3631292923</v>
      </c>
      <c r="E26" s="260">
        <v>0</v>
      </c>
      <c r="F26" s="260">
        <f t="shared" si="0"/>
        <v>1012.3631292923</v>
      </c>
      <c r="G26" s="260"/>
      <c r="H26" s="260">
        <v>0</v>
      </c>
      <c r="I26" s="260">
        <v>0</v>
      </c>
      <c r="J26" s="260">
        <f t="shared" si="1"/>
        <v>0</v>
      </c>
      <c r="K26" s="260"/>
      <c r="L26" s="260">
        <f t="shared" si="2"/>
        <v>0</v>
      </c>
      <c r="M26" s="260">
        <f t="shared" si="3"/>
        <v>0</v>
      </c>
    </row>
    <row r="27" spans="1:13" s="55" customFormat="1" ht="17.649999999999999" customHeight="1">
      <c r="A27" s="258">
        <v>14</v>
      </c>
      <c r="B27" s="259" t="s">
        <v>495</v>
      </c>
      <c r="C27" s="260">
        <v>674.68496505693702</v>
      </c>
      <c r="D27" s="260">
        <v>674.68496505693702</v>
      </c>
      <c r="E27" s="260">
        <v>0</v>
      </c>
      <c r="F27" s="260">
        <f t="shared" si="0"/>
        <v>674.68496505693702</v>
      </c>
      <c r="G27" s="260"/>
      <c r="H27" s="260">
        <v>0</v>
      </c>
      <c r="I27" s="260">
        <v>0</v>
      </c>
      <c r="J27" s="260">
        <f t="shared" si="1"/>
        <v>0</v>
      </c>
      <c r="K27" s="260"/>
      <c r="L27" s="260">
        <f t="shared" si="2"/>
        <v>0</v>
      </c>
      <c r="M27" s="260">
        <f t="shared" si="3"/>
        <v>0</v>
      </c>
    </row>
    <row r="28" spans="1:13" s="55" customFormat="1" ht="17.649999999999999" customHeight="1">
      <c r="A28" s="258">
        <v>15</v>
      </c>
      <c r="B28" s="259" t="s">
        <v>496</v>
      </c>
      <c r="C28" s="260">
        <v>1256.0093372461999</v>
      </c>
      <c r="D28" s="260">
        <v>1256.0093372461999</v>
      </c>
      <c r="E28" s="260">
        <v>0</v>
      </c>
      <c r="F28" s="260">
        <f t="shared" si="0"/>
        <v>1256.0093372461999</v>
      </c>
      <c r="G28" s="260"/>
      <c r="H28" s="260">
        <v>0</v>
      </c>
      <c r="I28" s="260">
        <v>0</v>
      </c>
      <c r="J28" s="260">
        <f t="shared" si="1"/>
        <v>0</v>
      </c>
      <c r="K28" s="260"/>
      <c r="L28" s="260">
        <f t="shared" si="2"/>
        <v>0</v>
      </c>
      <c r="M28" s="260">
        <f t="shared" si="3"/>
        <v>0</v>
      </c>
    </row>
    <row r="29" spans="1:13" s="55" customFormat="1" ht="17.649999999999999" customHeight="1">
      <c r="A29" s="258">
        <v>16</v>
      </c>
      <c r="B29" s="259" t="s">
        <v>497</v>
      </c>
      <c r="C29" s="260">
        <v>1449.1089113787743</v>
      </c>
      <c r="D29" s="260">
        <v>1449.1089113787741</v>
      </c>
      <c r="E29" s="260">
        <v>0</v>
      </c>
      <c r="F29" s="260">
        <f t="shared" si="0"/>
        <v>1449.1089113787741</v>
      </c>
      <c r="G29" s="260"/>
      <c r="H29" s="260">
        <v>0</v>
      </c>
      <c r="I29" s="260">
        <v>0</v>
      </c>
      <c r="J29" s="260">
        <f t="shared" si="1"/>
        <v>0</v>
      </c>
      <c r="K29" s="260"/>
      <c r="L29" s="260">
        <f t="shared" si="2"/>
        <v>2.2737367544323206E-13</v>
      </c>
      <c r="M29" s="260">
        <f t="shared" si="3"/>
        <v>2.2737367544323206E-13</v>
      </c>
    </row>
    <row r="30" spans="1:13" s="55" customFormat="1" ht="17.649999999999999" customHeight="1">
      <c r="A30" s="258">
        <v>17</v>
      </c>
      <c r="B30" s="259" t="s">
        <v>498</v>
      </c>
      <c r="C30" s="260">
        <v>890.19686683256805</v>
      </c>
      <c r="D30" s="260">
        <v>890.19686683256805</v>
      </c>
      <c r="E30" s="260">
        <v>0</v>
      </c>
      <c r="F30" s="260">
        <f t="shared" si="0"/>
        <v>890.19686683256805</v>
      </c>
      <c r="G30" s="260"/>
      <c r="H30" s="260">
        <v>0</v>
      </c>
      <c r="I30" s="260">
        <v>0</v>
      </c>
      <c r="J30" s="260">
        <f t="shared" si="1"/>
        <v>0</v>
      </c>
      <c r="K30" s="260"/>
      <c r="L30" s="260">
        <f t="shared" si="2"/>
        <v>0</v>
      </c>
      <c r="M30" s="260">
        <f t="shared" si="3"/>
        <v>0</v>
      </c>
    </row>
    <row r="31" spans="1:13" s="55" customFormat="1" ht="17.649999999999999" customHeight="1">
      <c r="A31" s="258">
        <v>18</v>
      </c>
      <c r="B31" s="259" t="s">
        <v>499</v>
      </c>
      <c r="C31" s="260">
        <v>822.50344934315706</v>
      </c>
      <c r="D31" s="260">
        <v>822.50344934315683</v>
      </c>
      <c r="E31" s="260">
        <v>0</v>
      </c>
      <c r="F31" s="260">
        <f t="shared" si="0"/>
        <v>822.50344934315683</v>
      </c>
      <c r="G31" s="260"/>
      <c r="H31" s="260">
        <v>0</v>
      </c>
      <c r="I31" s="260">
        <v>0</v>
      </c>
      <c r="J31" s="260">
        <f t="shared" si="1"/>
        <v>0</v>
      </c>
      <c r="K31" s="260"/>
      <c r="L31" s="260">
        <f t="shared" si="2"/>
        <v>2.2737367544323206E-13</v>
      </c>
      <c r="M31" s="260">
        <f t="shared" si="3"/>
        <v>2.2737367544323206E-13</v>
      </c>
    </row>
    <row r="32" spans="1:13" s="55" customFormat="1" ht="17.649999999999999" customHeight="1">
      <c r="A32" s="258">
        <v>19</v>
      </c>
      <c r="B32" s="259" t="s">
        <v>500</v>
      </c>
      <c r="C32" s="260">
        <v>553.16683639525502</v>
      </c>
      <c r="D32" s="260">
        <v>553.16683639525502</v>
      </c>
      <c r="E32" s="260">
        <v>0</v>
      </c>
      <c r="F32" s="260">
        <f t="shared" si="0"/>
        <v>553.16683639525502</v>
      </c>
      <c r="G32" s="260"/>
      <c r="H32" s="260">
        <v>0</v>
      </c>
      <c r="I32" s="260">
        <v>0</v>
      </c>
      <c r="J32" s="260">
        <f t="shared" si="1"/>
        <v>0</v>
      </c>
      <c r="K32" s="260"/>
      <c r="L32" s="260">
        <f t="shared" si="2"/>
        <v>0</v>
      </c>
      <c r="M32" s="260">
        <f t="shared" si="3"/>
        <v>0</v>
      </c>
    </row>
    <row r="33" spans="1:13" s="55" customFormat="1" ht="17.649999999999999" customHeight="1">
      <c r="A33" s="258">
        <v>20</v>
      </c>
      <c r="B33" s="259" t="s">
        <v>501</v>
      </c>
      <c r="C33" s="260">
        <v>563.97646489854196</v>
      </c>
      <c r="D33" s="260">
        <v>563.97646489854196</v>
      </c>
      <c r="E33" s="260">
        <v>0</v>
      </c>
      <c r="F33" s="260">
        <f t="shared" si="0"/>
        <v>563.97646489854196</v>
      </c>
      <c r="G33" s="260"/>
      <c r="H33" s="260">
        <v>0</v>
      </c>
      <c r="I33" s="260">
        <v>0</v>
      </c>
      <c r="J33" s="260">
        <f t="shared" si="1"/>
        <v>0</v>
      </c>
      <c r="K33" s="260"/>
      <c r="L33" s="260">
        <f t="shared" si="2"/>
        <v>0</v>
      </c>
      <c r="M33" s="260">
        <f t="shared" si="3"/>
        <v>0</v>
      </c>
    </row>
    <row r="34" spans="1:13" s="55" customFormat="1" ht="17.649999999999999" customHeight="1">
      <c r="A34" s="258">
        <v>21</v>
      </c>
      <c r="B34" s="259" t="s">
        <v>502</v>
      </c>
      <c r="C34" s="260">
        <v>729.01457608511203</v>
      </c>
      <c r="D34" s="260">
        <v>729.01457608511191</v>
      </c>
      <c r="E34" s="260">
        <v>0</v>
      </c>
      <c r="F34" s="260">
        <f t="shared" si="0"/>
        <v>729.01457608511191</v>
      </c>
      <c r="G34" s="260"/>
      <c r="H34" s="260">
        <v>0</v>
      </c>
      <c r="I34" s="260">
        <v>0</v>
      </c>
      <c r="J34" s="260">
        <f t="shared" si="1"/>
        <v>0</v>
      </c>
      <c r="K34" s="260"/>
      <c r="L34" s="260">
        <f t="shared" si="2"/>
        <v>1.1368683772161603E-13</v>
      </c>
      <c r="M34" s="260">
        <f t="shared" si="3"/>
        <v>1.1368683772161603E-13</v>
      </c>
    </row>
    <row r="35" spans="1:13" s="55" customFormat="1" ht="17.649999999999999" customHeight="1">
      <c r="A35" s="258">
        <v>22</v>
      </c>
      <c r="B35" s="259" t="s">
        <v>503</v>
      </c>
      <c r="C35" s="260">
        <v>899.09166810015313</v>
      </c>
      <c r="D35" s="260">
        <v>899.09166810015313</v>
      </c>
      <c r="E35" s="260">
        <v>0</v>
      </c>
      <c r="F35" s="260">
        <f t="shared" si="0"/>
        <v>899.09166810015313</v>
      </c>
      <c r="G35" s="260"/>
      <c r="H35" s="260">
        <v>0</v>
      </c>
      <c r="I35" s="260">
        <v>0</v>
      </c>
      <c r="J35" s="260">
        <f t="shared" si="1"/>
        <v>0</v>
      </c>
      <c r="K35" s="260"/>
      <c r="L35" s="260">
        <f t="shared" si="2"/>
        <v>0</v>
      </c>
      <c r="M35" s="260">
        <f t="shared" si="3"/>
        <v>0</v>
      </c>
    </row>
    <row r="36" spans="1:13" s="55" customFormat="1" ht="17.649999999999999" customHeight="1">
      <c r="A36" s="258">
        <v>23</v>
      </c>
      <c r="B36" s="259" t="s">
        <v>504</v>
      </c>
      <c r="C36" s="260">
        <v>486.41300097527301</v>
      </c>
      <c r="D36" s="260">
        <v>486.41300097527295</v>
      </c>
      <c r="E36" s="260">
        <v>0</v>
      </c>
      <c r="F36" s="260">
        <f t="shared" si="0"/>
        <v>486.41300097527295</v>
      </c>
      <c r="G36" s="260"/>
      <c r="H36" s="260">
        <v>0</v>
      </c>
      <c r="I36" s="260">
        <v>0</v>
      </c>
      <c r="J36" s="260">
        <f t="shared" si="1"/>
        <v>0</v>
      </c>
      <c r="K36" s="260"/>
      <c r="L36" s="260">
        <f t="shared" si="2"/>
        <v>5.6843418860808015E-14</v>
      </c>
      <c r="M36" s="260">
        <f t="shared" si="3"/>
        <v>5.6843418860808015E-14</v>
      </c>
    </row>
    <row r="37" spans="1:13" s="55" customFormat="1" ht="17.649999999999999" customHeight="1">
      <c r="A37" s="258">
        <v>24</v>
      </c>
      <c r="B37" s="259" t="s">
        <v>505</v>
      </c>
      <c r="C37" s="260">
        <v>881.9362598349361</v>
      </c>
      <c r="D37" s="260">
        <v>881.9362598349361</v>
      </c>
      <c r="E37" s="260">
        <v>0</v>
      </c>
      <c r="F37" s="260">
        <f t="shared" si="0"/>
        <v>881.9362598349361</v>
      </c>
      <c r="G37" s="260"/>
      <c r="H37" s="260">
        <v>0</v>
      </c>
      <c r="I37" s="260">
        <v>0</v>
      </c>
      <c r="J37" s="260">
        <f t="shared" si="1"/>
        <v>0</v>
      </c>
      <c r="K37" s="260"/>
      <c r="L37" s="260">
        <f t="shared" si="2"/>
        <v>0</v>
      </c>
      <c r="M37" s="260">
        <f t="shared" si="3"/>
        <v>0</v>
      </c>
    </row>
    <row r="38" spans="1:13" s="55" customFormat="1" ht="17.649999999999999" customHeight="1">
      <c r="A38" s="258">
        <v>25</v>
      </c>
      <c r="B38" s="259" t="s">
        <v>506</v>
      </c>
      <c r="C38" s="260">
        <v>2626.4143524287979</v>
      </c>
      <c r="D38" s="260">
        <v>2626.4143524287979</v>
      </c>
      <c r="E38" s="260">
        <v>0</v>
      </c>
      <c r="F38" s="260">
        <f t="shared" si="0"/>
        <v>2626.4143524287979</v>
      </c>
      <c r="G38" s="260"/>
      <c r="H38" s="260">
        <v>0</v>
      </c>
      <c r="I38" s="260">
        <v>0</v>
      </c>
      <c r="J38" s="260">
        <f t="shared" si="1"/>
        <v>0</v>
      </c>
      <c r="K38" s="260"/>
      <c r="L38" s="260">
        <f t="shared" si="2"/>
        <v>0</v>
      </c>
      <c r="M38" s="260">
        <f t="shared" si="3"/>
        <v>0</v>
      </c>
    </row>
    <row r="39" spans="1:13" s="55" customFormat="1" ht="17.649999999999999" customHeight="1">
      <c r="A39" s="258">
        <v>26</v>
      </c>
      <c r="B39" s="259" t="s">
        <v>507</v>
      </c>
      <c r="C39" s="260">
        <v>2294.5592256391405</v>
      </c>
      <c r="D39" s="260">
        <v>2294.5592256391405</v>
      </c>
      <c r="E39" s="260">
        <v>0</v>
      </c>
      <c r="F39" s="260">
        <f t="shared" si="0"/>
        <v>2294.5592256391405</v>
      </c>
      <c r="G39" s="260"/>
      <c r="H39" s="260">
        <v>0</v>
      </c>
      <c r="I39" s="260">
        <v>0</v>
      </c>
      <c r="J39" s="260">
        <f t="shared" si="1"/>
        <v>0</v>
      </c>
      <c r="K39" s="260"/>
      <c r="L39" s="260">
        <f t="shared" si="2"/>
        <v>0</v>
      </c>
      <c r="M39" s="260">
        <f t="shared" si="3"/>
        <v>0</v>
      </c>
    </row>
    <row r="40" spans="1:13" s="55" customFormat="1" ht="17.649999999999999" customHeight="1">
      <c r="A40" s="258">
        <v>27</v>
      </c>
      <c r="B40" s="259" t="s">
        <v>508</v>
      </c>
      <c r="C40" s="260">
        <v>2436.8676088727852</v>
      </c>
      <c r="D40" s="260">
        <v>2436.8676088727848</v>
      </c>
      <c r="E40" s="260">
        <v>0</v>
      </c>
      <c r="F40" s="260">
        <f t="shared" si="0"/>
        <v>2436.8676088727848</v>
      </c>
      <c r="G40" s="260"/>
      <c r="H40" s="260">
        <v>0</v>
      </c>
      <c r="I40" s="260">
        <v>0</v>
      </c>
      <c r="J40" s="260">
        <f t="shared" si="1"/>
        <v>0</v>
      </c>
      <c r="K40" s="260"/>
      <c r="L40" s="260">
        <f t="shared" si="2"/>
        <v>4.5474735088646412E-13</v>
      </c>
      <c r="M40" s="260">
        <f t="shared" si="3"/>
        <v>4.5474735088646412E-13</v>
      </c>
    </row>
    <row r="41" spans="1:13" s="55" customFormat="1" ht="17.649999999999999" customHeight="1">
      <c r="A41" s="258">
        <v>28</v>
      </c>
      <c r="B41" s="259" t="s">
        <v>509</v>
      </c>
      <c r="C41" s="260">
        <v>6670.13346738367</v>
      </c>
      <c r="D41" s="260">
        <v>6670.1334673836718</v>
      </c>
      <c r="E41" s="260">
        <v>0</v>
      </c>
      <c r="F41" s="260">
        <f t="shared" si="0"/>
        <v>6670.1334673836718</v>
      </c>
      <c r="G41" s="260"/>
      <c r="H41" s="260">
        <v>0</v>
      </c>
      <c r="I41" s="260">
        <v>0</v>
      </c>
      <c r="J41" s="260">
        <f t="shared" si="1"/>
        <v>0</v>
      </c>
      <c r="K41" s="260"/>
      <c r="L41" s="260">
        <f t="shared" si="2"/>
        <v>-1.8189894035458565E-12</v>
      </c>
      <c r="M41" s="260">
        <f t="shared" si="3"/>
        <v>-1.8189894035458565E-12</v>
      </c>
    </row>
    <row r="42" spans="1:13" s="55" customFormat="1" ht="17.649999999999999" customHeight="1">
      <c r="A42" s="258">
        <v>29</v>
      </c>
      <c r="B42" s="259" t="s">
        <v>510</v>
      </c>
      <c r="C42" s="260">
        <v>891.84156887224992</v>
      </c>
      <c r="D42" s="260">
        <v>891.84156887225015</v>
      </c>
      <c r="E42" s="260">
        <v>0</v>
      </c>
      <c r="F42" s="260">
        <f t="shared" si="0"/>
        <v>891.84156887225015</v>
      </c>
      <c r="G42" s="260"/>
      <c r="H42" s="260">
        <v>0</v>
      </c>
      <c r="I42" s="260">
        <v>0</v>
      </c>
      <c r="J42" s="260">
        <f t="shared" si="1"/>
        <v>0</v>
      </c>
      <c r="K42" s="260"/>
      <c r="L42" s="260">
        <f t="shared" si="2"/>
        <v>-2.2737367544323206E-13</v>
      </c>
      <c r="M42" s="260">
        <f t="shared" si="3"/>
        <v>-2.2737367544323206E-13</v>
      </c>
    </row>
    <row r="43" spans="1:13" s="55" customFormat="1" ht="17.649999999999999" customHeight="1">
      <c r="A43" s="258">
        <v>30</v>
      </c>
      <c r="B43" s="259" t="s">
        <v>511</v>
      </c>
      <c r="C43" s="260">
        <v>2631.8007436568041</v>
      </c>
      <c r="D43" s="260">
        <v>2631.8007436568041</v>
      </c>
      <c r="E43" s="260">
        <v>0</v>
      </c>
      <c r="F43" s="260">
        <f t="shared" si="0"/>
        <v>2631.8007436568041</v>
      </c>
      <c r="G43" s="260"/>
      <c r="H43" s="260">
        <v>0</v>
      </c>
      <c r="I43" s="260">
        <v>0</v>
      </c>
      <c r="J43" s="260">
        <f t="shared" si="1"/>
        <v>0</v>
      </c>
      <c r="K43" s="260"/>
      <c r="L43" s="260">
        <f t="shared" si="2"/>
        <v>0</v>
      </c>
      <c r="M43" s="260">
        <f t="shared" si="3"/>
        <v>0</v>
      </c>
    </row>
    <row r="44" spans="1:13" s="55" customFormat="1" ht="17.649999999999999" customHeight="1">
      <c r="A44" s="258">
        <v>31</v>
      </c>
      <c r="B44" s="259" t="s">
        <v>512</v>
      </c>
      <c r="C44" s="260">
        <v>5506.4117625713898</v>
      </c>
      <c r="D44" s="260">
        <v>5506.4117625713898</v>
      </c>
      <c r="E44" s="260">
        <v>0</v>
      </c>
      <c r="F44" s="260">
        <f t="shared" si="0"/>
        <v>5506.4117625713898</v>
      </c>
      <c r="G44" s="260"/>
      <c r="H44" s="260">
        <v>0</v>
      </c>
      <c r="I44" s="260">
        <v>0</v>
      </c>
      <c r="J44" s="260">
        <f t="shared" si="1"/>
        <v>0</v>
      </c>
      <c r="K44" s="260"/>
      <c r="L44" s="260">
        <f t="shared" si="2"/>
        <v>0</v>
      </c>
      <c r="M44" s="260">
        <f t="shared" si="3"/>
        <v>0</v>
      </c>
    </row>
    <row r="45" spans="1:13" s="55" customFormat="1" ht="17.649999999999999" customHeight="1">
      <c r="A45" s="258">
        <v>32</v>
      </c>
      <c r="B45" s="259" t="s">
        <v>513</v>
      </c>
      <c r="C45" s="260">
        <v>1285.0150658759251</v>
      </c>
      <c r="D45" s="260">
        <v>1285.0150658759251</v>
      </c>
      <c r="E45" s="260">
        <v>0</v>
      </c>
      <c r="F45" s="260">
        <f t="shared" si="0"/>
        <v>1285.0150658759251</v>
      </c>
      <c r="G45" s="260"/>
      <c r="H45" s="260">
        <v>0</v>
      </c>
      <c r="I45" s="260">
        <v>0</v>
      </c>
      <c r="J45" s="260">
        <f t="shared" si="1"/>
        <v>0</v>
      </c>
      <c r="K45" s="260"/>
      <c r="L45" s="260">
        <f t="shared" si="2"/>
        <v>0</v>
      </c>
      <c r="M45" s="260">
        <f t="shared" si="3"/>
        <v>0</v>
      </c>
    </row>
    <row r="46" spans="1:13" s="55" customFormat="1" ht="17.649999999999999" customHeight="1">
      <c r="A46" s="258">
        <v>33</v>
      </c>
      <c r="B46" s="259" t="s">
        <v>514</v>
      </c>
      <c r="C46" s="260">
        <v>1550.6800733578689</v>
      </c>
      <c r="D46" s="260">
        <v>1550.6800733578689</v>
      </c>
      <c r="E46" s="260">
        <v>0</v>
      </c>
      <c r="F46" s="260">
        <f t="shared" si="0"/>
        <v>1550.6800733578689</v>
      </c>
      <c r="G46" s="260"/>
      <c r="H46" s="260">
        <v>0</v>
      </c>
      <c r="I46" s="260">
        <v>0</v>
      </c>
      <c r="J46" s="260">
        <f t="shared" si="1"/>
        <v>0</v>
      </c>
      <c r="K46" s="260"/>
      <c r="L46" s="260">
        <f t="shared" si="2"/>
        <v>0</v>
      </c>
      <c r="M46" s="260">
        <f t="shared" si="3"/>
        <v>0</v>
      </c>
    </row>
    <row r="47" spans="1:13" s="55" customFormat="1" ht="17.649999999999999" customHeight="1">
      <c r="A47" s="258">
        <v>34</v>
      </c>
      <c r="B47" s="259" t="s">
        <v>515</v>
      </c>
      <c r="C47" s="260">
        <v>1448.7890786381377</v>
      </c>
      <c r="D47" s="260">
        <v>1448.7890786381381</v>
      </c>
      <c r="E47" s="260">
        <v>0</v>
      </c>
      <c r="F47" s="260">
        <f t="shared" si="0"/>
        <v>1448.7890786381381</v>
      </c>
      <c r="G47" s="260"/>
      <c r="H47" s="260">
        <v>0</v>
      </c>
      <c r="I47" s="260">
        <v>0</v>
      </c>
      <c r="J47" s="260">
        <f t="shared" si="1"/>
        <v>0</v>
      </c>
      <c r="K47" s="260"/>
      <c r="L47" s="260">
        <f t="shared" si="2"/>
        <v>-4.5474735088646412E-13</v>
      </c>
      <c r="M47" s="260">
        <f t="shared" si="3"/>
        <v>-4.5474735088646412E-13</v>
      </c>
    </row>
    <row r="48" spans="1:13" s="55" customFormat="1" ht="17.649999999999999" customHeight="1">
      <c r="A48" s="258">
        <v>35</v>
      </c>
      <c r="B48" s="259" t="s">
        <v>516</v>
      </c>
      <c r="C48" s="260">
        <v>809.32965141411091</v>
      </c>
      <c r="D48" s="260">
        <v>809.32965141411091</v>
      </c>
      <c r="E48" s="260">
        <v>0</v>
      </c>
      <c r="F48" s="260">
        <f t="shared" si="0"/>
        <v>809.32965141411091</v>
      </c>
      <c r="G48" s="260"/>
      <c r="H48" s="260">
        <v>0</v>
      </c>
      <c r="I48" s="260">
        <v>0</v>
      </c>
      <c r="J48" s="260">
        <f t="shared" si="1"/>
        <v>0</v>
      </c>
      <c r="K48" s="260"/>
      <c r="L48" s="260">
        <f t="shared" si="2"/>
        <v>0</v>
      </c>
      <c r="M48" s="260">
        <f t="shared" si="3"/>
        <v>0</v>
      </c>
    </row>
    <row r="49" spans="1:13" s="55" customFormat="1" ht="17.649999999999999" customHeight="1">
      <c r="A49" s="258">
        <v>36</v>
      </c>
      <c r="B49" s="259" t="s">
        <v>517</v>
      </c>
      <c r="C49" s="260">
        <v>171.63498051792305</v>
      </c>
      <c r="D49" s="260">
        <v>171.63498051792303</v>
      </c>
      <c r="E49" s="260">
        <v>0</v>
      </c>
      <c r="F49" s="260">
        <f t="shared" si="0"/>
        <v>171.63498051792303</v>
      </c>
      <c r="G49" s="260"/>
      <c r="H49" s="260">
        <v>0</v>
      </c>
      <c r="I49" s="260">
        <v>0</v>
      </c>
      <c r="J49" s="260">
        <f t="shared" si="1"/>
        <v>0</v>
      </c>
      <c r="K49" s="260"/>
      <c r="L49" s="260">
        <f t="shared" si="2"/>
        <v>2.8421709430404007E-14</v>
      </c>
      <c r="M49" s="260">
        <f t="shared" si="3"/>
        <v>2.8421709430404007E-14</v>
      </c>
    </row>
    <row r="50" spans="1:13" s="55" customFormat="1" ht="17.649999999999999" customHeight="1">
      <c r="A50" s="258">
        <v>37</v>
      </c>
      <c r="B50" s="259" t="s">
        <v>518</v>
      </c>
      <c r="C50" s="260">
        <v>3460.8455598227961</v>
      </c>
      <c r="D50" s="260">
        <v>3460.8455598227961</v>
      </c>
      <c r="E50" s="260">
        <v>0</v>
      </c>
      <c r="F50" s="260">
        <f t="shared" si="0"/>
        <v>3460.8455598227961</v>
      </c>
      <c r="G50" s="260"/>
      <c r="H50" s="260">
        <v>0</v>
      </c>
      <c r="I50" s="260">
        <v>0</v>
      </c>
      <c r="J50" s="260">
        <f t="shared" si="1"/>
        <v>0</v>
      </c>
      <c r="K50" s="260"/>
      <c r="L50" s="260">
        <f t="shared" si="2"/>
        <v>0</v>
      </c>
      <c r="M50" s="260">
        <f t="shared" si="3"/>
        <v>0</v>
      </c>
    </row>
    <row r="51" spans="1:13" s="55" customFormat="1" ht="17.649999999999999" customHeight="1">
      <c r="A51" s="258">
        <v>38</v>
      </c>
      <c r="B51" s="259" t="s">
        <v>519</v>
      </c>
      <c r="C51" s="260">
        <v>2274.6276960262326</v>
      </c>
      <c r="D51" s="260">
        <v>2274.6276960262321</v>
      </c>
      <c r="E51" s="260">
        <v>0</v>
      </c>
      <c r="F51" s="260">
        <f t="shared" si="0"/>
        <v>2274.6276960262321</v>
      </c>
      <c r="G51" s="260"/>
      <c r="H51" s="260">
        <v>0</v>
      </c>
      <c r="I51" s="260">
        <v>0</v>
      </c>
      <c r="J51" s="260">
        <f t="shared" si="1"/>
        <v>0</v>
      </c>
      <c r="K51" s="260"/>
      <c r="L51" s="260">
        <f t="shared" si="2"/>
        <v>4.5474735088646412E-13</v>
      </c>
      <c r="M51" s="260">
        <f t="shared" si="3"/>
        <v>4.5474735088646412E-13</v>
      </c>
    </row>
    <row r="52" spans="1:13" s="55" customFormat="1" ht="17.649999999999999" customHeight="1">
      <c r="A52" s="258">
        <v>39</v>
      </c>
      <c r="B52" s="259" t="s">
        <v>520</v>
      </c>
      <c r="C52" s="260">
        <v>1312.4457755280068</v>
      </c>
      <c r="D52" s="260">
        <v>1312.4457755280068</v>
      </c>
      <c r="E52" s="260">
        <v>0</v>
      </c>
      <c r="F52" s="260">
        <f t="shared" si="0"/>
        <v>1312.4457755280068</v>
      </c>
      <c r="G52" s="260"/>
      <c r="H52" s="260">
        <v>0</v>
      </c>
      <c r="I52" s="260">
        <v>0</v>
      </c>
      <c r="J52" s="260">
        <f t="shared" si="1"/>
        <v>0</v>
      </c>
      <c r="K52" s="260"/>
      <c r="L52" s="260">
        <f t="shared" si="2"/>
        <v>0</v>
      </c>
      <c r="M52" s="260">
        <f t="shared" si="3"/>
        <v>0</v>
      </c>
    </row>
    <row r="53" spans="1:13" s="55" customFormat="1" ht="17.649999999999999" customHeight="1">
      <c r="A53" s="258">
        <v>40</v>
      </c>
      <c r="B53" s="259" t="s">
        <v>521</v>
      </c>
      <c r="C53" s="260">
        <v>295.82571453701087</v>
      </c>
      <c r="D53" s="260">
        <v>295.82571453701092</v>
      </c>
      <c r="E53" s="260">
        <v>0</v>
      </c>
      <c r="F53" s="260">
        <f t="shared" si="0"/>
        <v>295.82571453701092</v>
      </c>
      <c r="G53" s="260"/>
      <c r="H53" s="260">
        <v>0</v>
      </c>
      <c r="I53" s="260">
        <v>0</v>
      </c>
      <c r="J53" s="260">
        <f t="shared" si="1"/>
        <v>0</v>
      </c>
      <c r="K53" s="260"/>
      <c r="L53" s="260">
        <f t="shared" si="2"/>
        <v>-5.6843418860808015E-14</v>
      </c>
      <c r="M53" s="260">
        <f t="shared" si="3"/>
        <v>-5.6843418860808015E-14</v>
      </c>
    </row>
    <row r="54" spans="1:13" s="55" customFormat="1" ht="17.649999999999999" customHeight="1">
      <c r="A54" s="258">
        <v>41</v>
      </c>
      <c r="B54" s="259" t="s">
        <v>522</v>
      </c>
      <c r="C54" s="260">
        <v>4942.3048097614392</v>
      </c>
      <c r="D54" s="260">
        <v>4942.3048097614383</v>
      </c>
      <c r="E54" s="260">
        <v>0</v>
      </c>
      <c r="F54" s="260">
        <f t="shared" si="0"/>
        <v>4942.3048097614383</v>
      </c>
      <c r="G54" s="260"/>
      <c r="H54" s="260">
        <v>0</v>
      </c>
      <c r="I54" s="260">
        <v>0</v>
      </c>
      <c r="J54" s="260">
        <f t="shared" si="1"/>
        <v>0</v>
      </c>
      <c r="K54" s="260"/>
      <c r="L54" s="260">
        <f t="shared" si="2"/>
        <v>9.0949470177292824E-13</v>
      </c>
      <c r="M54" s="260">
        <f t="shared" si="3"/>
        <v>9.0949470177292824E-13</v>
      </c>
    </row>
    <row r="55" spans="1:13" s="55" customFormat="1" ht="17.649999999999999" customHeight="1">
      <c r="A55" s="258">
        <v>42</v>
      </c>
      <c r="B55" s="259" t="s">
        <v>523</v>
      </c>
      <c r="C55" s="260">
        <v>2146.3079024427493</v>
      </c>
      <c r="D55" s="260">
        <v>2146.3079024427489</v>
      </c>
      <c r="E55" s="260">
        <v>0</v>
      </c>
      <c r="F55" s="260">
        <f t="shared" si="0"/>
        <v>2146.3079024427489</v>
      </c>
      <c r="G55" s="260"/>
      <c r="H55" s="260">
        <v>0</v>
      </c>
      <c r="I55" s="260">
        <v>0</v>
      </c>
      <c r="J55" s="260">
        <f t="shared" si="1"/>
        <v>0</v>
      </c>
      <c r="K55" s="260"/>
      <c r="L55" s="260">
        <f t="shared" si="2"/>
        <v>4.5474735088646412E-13</v>
      </c>
      <c r="M55" s="260">
        <f t="shared" si="3"/>
        <v>4.5474735088646412E-13</v>
      </c>
    </row>
    <row r="56" spans="1:13" s="55" customFormat="1" ht="17.649999999999999" customHeight="1">
      <c r="A56" s="258">
        <v>43</v>
      </c>
      <c r="B56" s="259" t="s">
        <v>524</v>
      </c>
      <c r="C56" s="260">
        <v>874.32578050887275</v>
      </c>
      <c r="D56" s="260">
        <v>874.32578050887298</v>
      </c>
      <c r="E56" s="260">
        <v>0</v>
      </c>
      <c r="F56" s="260">
        <f t="shared" si="0"/>
        <v>874.32578050887298</v>
      </c>
      <c r="G56" s="260"/>
      <c r="H56" s="260">
        <v>0</v>
      </c>
      <c r="I56" s="260">
        <v>0</v>
      </c>
      <c r="J56" s="260">
        <f t="shared" si="1"/>
        <v>0</v>
      </c>
      <c r="K56" s="260"/>
      <c r="L56" s="260">
        <f t="shared" si="2"/>
        <v>-2.2737367544323206E-13</v>
      </c>
      <c r="M56" s="260">
        <f t="shared" si="3"/>
        <v>-2.2737367544323206E-13</v>
      </c>
    </row>
    <row r="57" spans="1:13" s="55" customFormat="1" ht="17.649999999999999" customHeight="1">
      <c r="A57" s="258">
        <v>44</v>
      </c>
      <c r="B57" s="259" t="s">
        <v>525</v>
      </c>
      <c r="C57" s="260">
        <v>439.6034459</v>
      </c>
      <c r="D57" s="260">
        <v>439.6034459</v>
      </c>
      <c r="E57" s="260">
        <v>0</v>
      </c>
      <c r="F57" s="260">
        <f t="shared" si="0"/>
        <v>439.6034459</v>
      </c>
      <c r="G57" s="260"/>
      <c r="H57" s="260">
        <v>0</v>
      </c>
      <c r="I57" s="260">
        <v>0</v>
      </c>
      <c r="J57" s="260">
        <f t="shared" si="1"/>
        <v>0</v>
      </c>
      <c r="K57" s="260"/>
      <c r="L57" s="260">
        <f t="shared" si="2"/>
        <v>0</v>
      </c>
      <c r="M57" s="260">
        <f t="shared" si="3"/>
        <v>0</v>
      </c>
    </row>
    <row r="58" spans="1:13" s="55" customFormat="1" ht="17.649999999999999" customHeight="1">
      <c r="A58" s="258">
        <v>45</v>
      </c>
      <c r="B58" s="259" t="s">
        <v>526</v>
      </c>
      <c r="C58" s="260">
        <v>1144.9946235479254</v>
      </c>
      <c r="D58" s="260">
        <v>1144.9946235479251</v>
      </c>
      <c r="E58" s="260">
        <v>0</v>
      </c>
      <c r="F58" s="260">
        <f t="shared" si="0"/>
        <v>1144.9946235479251</v>
      </c>
      <c r="G58" s="260"/>
      <c r="H58" s="260">
        <v>0</v>
      </c>
      <c r="I58" s="260">
        <v>0</v>
      </c>
      <c r="J58" s="260">
        <f t="shared" si="1"/>
        <v>0</v>
      </c>
      <c r="K58" s="260"/>
      <c r="L58" s="260">
        <f t="shared" si="2"/>
        <v>2.2737367544323206E-13</v>
      </c>
      <c r="M58" s="260">
        <f t="shared" si="3"/>
        <v>2.2737367544323206E-13</v>
      </c>
    </row>
    <row r="59" spans="1:13" s="55" customFormat="1" ht="17.649999999999999" customHeight="1">
      <c r="A59" s="258">
        <v>46</v>
      </c>
      <c r="B59" s="259" t="s">
        <v>527</v>
      </c>
      <c r="C59" s="260">
        <v>427.70506612908503</v>
      </c>
      <c r="D59" s="260">
        <v>427.70506612908503</v>
      </c>
      <c r="E59" s="260">
        <v>0</v>
      </c>
      <c r="F59" s="260">
        <f t="shared" si="0"/>
        <v>427.70506612908503</v>
      </c>
      <c r="G59" s="260"/>
      <c r="H59" s="260">
        <v>0</v>
      </c>
      <c r="I59" s="260">
        <v>0</v>
      </c>
      <c r="J59" s="260">
        <f t="shared" si="1"/>
        <v>0</v>
      </c>
      <c r="K59" s="260"/>
      <c r="L59" s="260">
        <f t="shared" si="2"/>
        <v>0</v>
      </c>
      <c r="M59" s="260">
        <f t="shared" si="3"/>
        <v>0</v>
      </c>
    </row>
    <row r="60" spans="1:13" s="55" customFormat="1" ht="17.649999999999999" customHeight="1">
      <c r="A60" s="258">
        <v>47</v>
      </c>
      <c r="B60" s="259" t="s">
        <v>528</v>
      </c>
      <c r="C60" s="260">
        <v>895.29695459456138</v>
      </c>
      <c r="D60" s="260">
        <v>895.29695459456116</v>
      </c>
      <c r="E60" s="260">
        <v>0</v>
      </c>
      <c r="F60" s="260">
        <f t="shared" si="0"/>
        <v>895.29695459456116</v>
      </c>
      <c r="G60" s="260"/>
      <c r="H60" s="260">
        <v>0</v>
      </c>
      <c r="I60" s="260">
        <v>0</v>
      </c>
      <c r="J60" s="260">
        <f t="shared" si="1"/>
        <v>0</v>
      </c>
      <c r="K60" s="260"/>
      <c r="L60" s="260">
        <f t="shared" si="2"/>
        <v>2.2737367544323206E-13</v>
      </c>
      <c r="M60" s="260">
        <f t="shared" si="3"/>
        <v>2.2737367544323206E-13</v>
      </c>
    </row>
    <row r="61" spans="1:13" s="55" customFormat="1" ht="17.649999999999999" customHeight="1">
      <c r="A61" s="258">
        <v>48</v>
      </c>
      <c r="B61" s="259" t="s">
        <v>529</v>
      </c>
      <c r="C61" s="260">
        <v>1119.1804515088809</v>
      </c>
      <c r="D61" s="260">
        <v>1119.1804515088811</v>
      </c>
      <c r="E61" s="260">
        <v>0</v>
      </c>
      <c r="F61" s="260">
        <f t="shared" si="0"/>
        <v>1119.1804515088811</v>
      </c>
      <c r="G61" s="260"/>
      <c r="H61" s="260">
        <v>0</v>
      </c>
      <c r="I61" s="260">
        <v>0</v>
      </c>
      <c r="J61" s="260">
        <f t="shared" si="1"/>
        <v>0</v>
      </c>
      <c r="K61" s="260"/>
      <c r="L61" s="260">
        <f t="shared" si="2"/>
        <v>-2.2737367544323206E-13</v>
      </c>
      <c r="M61" s="260">
        <f t="shared" si="3"/>
        <v>-2.2737367544323206E-13</v>
      </c>
    </row>
    <row r="62" spans="1:13" s="55" customFormat="1" ht="17.649999999999999" customHeight="1">
      <c r="A62" s="258">
        <v>49</v>
      </c>
      <c r="B62" s="259" t="s">
        <v>530</v>
      </c>
      <c r="C62" s="260">
        <v>2535.1786884449912</v>
      </c>
      <c r="D62" s="260">
        <v>2535.1786884449912</v>
      </c>
      <c r="E62" s="260">
        <v>0</v>
      </c>
      <c r="F62" s="260">
        <f t="shared" si="0"/>
        <v>2535.1786884449912</v>
      </c>
      <c r="G62" s="260"/>
      <c r="H62" s="260">
        <v>0</v>
      </c>
      <c r="I62" s="260">
        <v>0</v>
      </c>
      <c r="J62" s="260">
        <f t="shared" si="1"/>
        <v>0</v>
      </c>
      <c r="K62" s="260"/>
      <c r="L62" s="260">
        <f t="shared" si="2"/>
        <v>0</v>
      </c>
      <c r="M62" s="260">
        <f t="shared" si="3"/>
        <v>0</v>
      </c>
    </row>
    <row r="63" spans="1:13" s="55" customFormat="1" ht="17.649999999999999" customHeight="1">
      <c r="A63" s="258">
        <v>50</v>
      </c>
      <c r="B63" s="259" t="s">
        <v>531</v>
      </c>
      <c r="C63" s="260">
        <v>3047.1125068107508</v>
      </c>
      <c r="D63" s="260">
        <v>3047.1125068107508</v>
      </c>
      <c r="E63" s="260">
        <v>0</v>
      </c>
      <c r="F63" s="260">
        <f t="shared" si="0"/>
        <v>3047.1125068107508</v>
      </c>
      <c r="G63" s="260"/>
      <c r="H63" s="260">
        <v>0</v>
      </c>
      <c r="I63" s="260">
        <v>0</v>
      </c>
      <c r="J63" s="260">
        <f t="shared" si="1"/>
        <v>0</v>
      </c>
      <c r="K63" s="260"/>
      <c r="L63" s="260">
        <f t="shared" si="2"/>
        <v>0</v>
      </c>
      <c r="M63" s="260">
        <f t="shared" si="3"/>
        <v>0</v>
      </c>
    </row>
    <row r="64" spans="1:13" s="55" customFormat="1" ht="17.649999999999999" customHeight="1">
      <c r="A64" s="258">
        <v>51</v>
      </c>
      <c r="B64" s="259" t="s">
        <v>532</v>
      </c>
      <c r="C64" s="260">
        <v>572.04871390125606</v>
      </c>
      <c r="D64" s="260">
        <v>572.04871390125606</v>
      </c>
      <c r="E64" s="260">
        <v>0</v>
      </c>
      <c r="F64" s="260">
        <f t="shared" si="0"/>
        <v>572.04871390125606</v>
      </c>
      <c r="G64" s="260"/>
      <c r="H64" s="260">
        <v>0</v>
      </c>
      <c r="I64" s="260">
        <v>0</v>
      </c>
      <c r="J64" s="260">
        <f t="shared" si="1"/>
        <v>0</v>
      </c>
      <c r="K64" s="260"/>
      <c r="L64" s="260">
        <f t="shared" si="2"/>
        <v>0</v>
      </c>
      <c r="M64" s="260">
        <f t="shared" si="3"/>
        <v>0</v>
      </c>
    </row>
    <row r="65" spans="1:13" s="55" customFormat="1" ht="17.649999999999999" customHeight="1">
      <c r="A65" s="258">
        <v>52</v>
      </c>
      <c r="B65" s="259" t="s">
        <v>533</v>
      </c>
      <c r="C65" s="260">
        <v>549.90147106772861</v>
      </c>
      <c r="D65" s="260">
        <v>549.90147106772861</v>
      </c>
      <c r="E65" s="260">
        <v>0</v>
      </c>
      <c r="F65" s="260">
        <f t="shared" si="0"/>
        <v>549.90147106772861</v>
      </c>
      <c r="G65" s="260"/>
      <c r="H65" s="260">
        <v>0</v>
      </c>
      <c r="I65" s="260">
        <v>0</v>
      </c>
      <c r="J65" s="260">
        <f t="shared" si="1"/>
        <v>0</v>
      </c>
      <c r="K65" s="260"/>
      <c r="L65" s="260">
        <f t="shared" si="2"/>
        <v>0</v>
      </c>
      <c r="M65" s="260">
        <f t="shared" si="3"/>
        <v>0</v>
      </c>
    </row>
    <row r="66" spans="1:13" s="55" customFormat="1" ht="17.649999999999999" customHeight="1">
      <c r="A66" s="258">
        <v>53</v>
      </c>
      <c r="B66" s="259" t="s">
        <v>534</v>
      </c>
      <c r="C66" s="260">
        <v>333.13201148668861</v>
      </c>
      <c r="D66" s="260">
        <v>333.13201148668867</v>
      </c>
      <c r="E66" s="260">
        <v>0</v>
      </c>
      <c r="F66" s="260">
        <f t="shared" si="0"/>
        <v>333.13201148668867</v>
      </c>
      <c r="G66" s="260"/>
      <c r="H66" s="260">
        <v>0</v>
      </c>
      <c r="I66" s="260">
        <v>0</v>
      </c>
      <c r="J66" s="260">
        <f t="shared" si="1"/>
        <v>0</v>
      </c>
      <c r="K66" s="260"/>
      <c r="L66" s="260">
        <f t="shared" si="2"/>
        <v>-5.6843418860808015E-14</v>
      </c>
      <c r="M66" s="260">
        <f t="shared" si="3"/>
        <v>-5.6843418860808015E-14</v>
      </c>
    </row>
    <row r="67" spans="1:13" s="55" customFormat="1" ht="17.649999999999999" customHeight="1">
      <c r="A67" s="258">
        <v>54</v>
      </c>
      <c r="B67" s="259" t="s">
        <v>535</v>
      </c>
      <c r="C67" s="260">
        <v>519.37476355656406</v>
      </c>
      <c r="D67" s="260">
        <v>519.37476355656418</v>
      </c>
      <c r="E67" s="260">
        <v>0</v>
      </c>
      <c r="F67" s="260">
        <f t="shared" si="0"/>
        <v>519.37476355656418</v>
      </c>
      <c r="G67" s="260"/>
      <c r="H67" s="260">
        <v>0</v>
      </c>
      <c r="I67" s="260">
        <v>0</v>
      </c>
      <c r="J67" s="260">
        <f t="shared" si="1"/>
        <v>0</v>
      </c>
      <c r="K67" s="260"/>
      <c r="L67" s="260">
        <f t="shared" si="2"/>
        <v>-1.1368683772161603E-13</v>
      </c>
      <c r="M67" s="260">
        <f t="shared" si="3"/>
        <v>-1.1368683772161603E-13</v>
      </c>
    </row>
    <row r="68" spans="1:13" s="55" customFormat="1" ht="17.649999999999999" customHeight="1">
      <c r="A68" s="258">
        <v>55</v>
      </c>
      <c r="B68" s="259" t="s">
        <v>536</v>
      </c>
      <c r="C68" s="260">
        <v>423.25241681360802</v>
      </c>
      <c r="D68" s="260">
        <v>423.25241681360802</v>
      </c>
      <c r="E68" s="260">
        <v>0</v>
      </c>
      <c r="F68" s="260">
        <f t="shared" si="0"/>
        <v>423.25241681360802</v>
      </c>
      <c r="G68" s="260"/>
      <c r="H68" s="260">
        <v>0</v>
      </c>
      <c r="I68" s="260">
        <v>0</v>
      </c>
      <c r="J68" s="260">
        <f t="shared" si="1"/>
        <v>0</v>
      </c>
      <c r="K68" s="260"/>
      <c r="L68" s="260">
        <f t="shared" si="2"/>
        <v>0</v>
      </c>
      <c r="M68" s="260">
        <f t="shared" si="3"/>
        <v>0</v>
      </c>
    </row>
    <row r="69" spans="1:13" s="55" customFormat="1" ht="17.649999999999999" customHeight="1">
      <c r="A69" s="258">
        <v>57</v>
      </c>
      <c r="B69" s="259" t="s">
        <v>537</v>
      </c>
      <c r="C69" s="260">
        <v>274.96164033668725</v>
      </c>
      <c r="D69" s="260">
        <v>274.96164033668731</v>
      </c>
      <c r="E69" s="260">
        <v>0</v>
      </c>
      <c r="F69" s="260">
        <f t="shared" si="0"/>
        <v>274.96164033668731</v>
      </c>
      <c r="G69" s="260"/>
      <c r="H69" s="260">
        <v>0</v>
      </c>
      <c r="I69" s="260">
        <v>0</v>
      </c>
      <c r="J69" s="260">
        <f t="shared" si="1"/>
        <v>0</v>
      </c>
      <c r="K69" s="260"/>
      <c r="L69" s="260">
        <f t="shared" si="2"/>
        <v>-5.6843418860808015E-14</v>
      </c>
      <c r="M69" s="260">
        <f t="shared" si="3"/>
        <v>-5.6843418860808015E-14</v>
      </c>
    </row>
    <row r="70" spans="1:13" s="55" customFormat="1" ht="17.649999999999999" customHeight="1">
      <c r="A70" s="258">
        <v>58</v>
      </c>
      <c r="B70" s="259" t="s">
        <v>538</v>
      </c>
      <c r="C70" s="260">
        <v>1558.4140557548362</v>
      </c>
      <c r="D70" s="260">
        <v>1558.4140557548362</v>
      </c>
      <c r="E70" s="260">
        <v>0</v>
      </c>
      <c r="F70" s="260">
        <f t="shared" si="0"/>
        <v>1558.4140557548362</v>
      </c>
      <c r="G70" s="260"/>
      <c r="H70" s="260">
        <v>0</v>
      </c>
      <c r="I70" s="260">
        <v>0</v>
      </c>
      <c r="J70" s="260">
        <f t="shared" si="1"/>
        <v>0</v>
      </c>
      <c r="K70" s="260"/>
      <c r="L70" s="260">
        <f t="shared" si="2"/>
        <v>0</v>
      </c>
      <c r="M70" s="260">
        <f t="shared" si="3"/>
        <v>0</v>
      </c>
    </row>
    <row r="71" spans="1:13" s="55" customFormat="1" ht="17.649999999999999" customHeight="1">
      <c r="A71" s="258">
        <v>59</v>
      </c>
      <c r="B71" s="259" t="s">
        <v>539</v>
      </c>
      <c r="C71" s="260">
        <v>605.38899231174321</v>
      </c>
      <c r="D71" s="260">
        <v>605.3889923117431</v>
      </c>
      <c r="E71" s="260">
        <v>0</v>
      </c>
      <c r="F71" s="260">
        <f t="shared" si="0"/>
        <v>605.3889923117431</v>
      </c>
      <c r="G71" s="260"/>
      <c r="H71" s="260">
        <v>0</v>
      </c>
      <c r="I71" s="260">
        <v>0</v>
      </c>
      <c r="J71" s="260">
        <f t="shared" si="1"/>
        <v>0</v>
      </c>
      <c r="K71" s="260"/>
      <c r="L71" s="260">
        <f t="shared" si="2"/>
        <v>1.1368683772161603E-13</v>
      </c>
      <c r="M71" s="260">
        <f t="shared" si="3"/>
        <v>1.1368683772161603E-13</v>
      </c>
    </row>
    <row r="72" spans="1:13" s="55" customFormat="1" ht="17.649999999999999" customHeight="1">
      <c r="A72" s="258">
        <v>60</v>
      </c>
      <c r="B72" s="259" t="s">
        <v>540</v>
      </c>
      <c r="C72" s="260">
        <v>2265.4738998595062</v>
      </c>
      <c r="D72" s="260">
        <v>2265.4738998595067</v>
      </c>
      <c r="E72" s="260">
        <v>0</v>
      </c>
      <c r="F72" s="260">
        <f t="shared" si="0"/>
        <v>2265.4738998595067</v>
      </c>
      <c r="G72" s="260"/>
      <c r="H72" s="260">
        <v>0</v>
      </c>
      <c r="I72" s="260">
        <v>0</v>
      </c>
      <c r="J72" s="260">
        <f t="shared" si="1"/>
        <v>0</v>
      </c>
      <c r="K72" s="260"/>
      <c r="L72" s="260">
        <f t="shared" si="2"/>
        <v>-4.5474735088646412E-13</v>
      </c>
      <c r="M72" s="260">
        <f t="shared" si="3"/>
        <v>-4.5474735088646412E-13</v>
      </c>
    </row>
    <row r="73" spans="1:13" s="55" customFormat="1" ht="17.649999999999999" customHeight="1">
      <c r="A73" s="258">
        <v>61</v>
      </c>
      <c r="B73" s="259" t="s">
        <v>541</v>
      </c>
      <c r="C73" s="260">
        <v>1538.5756685199956</v>
      </c>
      <c r="D73" s="260">
        <v>1538.5756685199949</v>
      </c>
      <c r="E73" s="260">
        <v>0</v>
      </c>
      <c r="F73" s="260">
        <f t="shared" si="0"/>
        <v>1538.5756685199949</v>
      </c>
      <c r="G73" s="260"/>
      <c r="H73" s="260">
        <v>0</v>
      </c>
      <c r="I73" s="260">
        <v>0</v>
      </c>
      <c r="J73" s="260">
        <f t="shared" si="1"/>
        <v>0</v>
      </c>
      <c r="K73" s="260"/>
      <c r="L73" s="260">
        <f t="shared" si="2"/>
        <v>6.8212102632969618E-13</v>
      </c>
      <c r="M73" s="260">
        <f t="shared" si="3"/>
        <v>6.8212102632969618E-13</v>
      </c>
    </row>
    <row r="74" spans="1:13" s="55" customFormat="1" ht="17.649999999999999" customHeight="1">
      <c r="A74" s="258">
        <v>62</v>
      </c>
      <c r="B74" s="259" t="s">
        <v>542</v>
      </c>
      <c r="C74" s="260">
        <v>12670.819585872732</v>
      </c>
      <c r="D74" s="260">
        <v>12636.737503756063</v>
      </c>
      <c r="E74" s="260">
        <v>3.4082081246889997</v>
      </c>
      <c r="F74" s="260">
        <f t="shared" si="0"/>
        <v>12640.145711880752</v>
      </c>
      <c r="G74" s="260"/>
      <c r="H74" s="260">
        <v>3.4082081246889997</v>
      </c>
      <c r="I74" s="260">
        <v>6.8164164310332911</v>
      </c>
      <c r="J74" s="260">
        <f t="shared" si="1"/>
        <v>10.22462455572229</v>
      </c>
      <c r="K74" s="260"/>
      <c r="L74" s="260">
        <f t="shared" si="2"/>
        <v>20.449249436257855</v>
      </c>
      <c r="M74" s="260">
        <f t="shared" si="3"/>
        <v>30.673873991980145</v>
      </c>
    </row>
    <row r="75" spans="1:13" s="55" customFormat="1" ht="17.649999999999999" customHeight="1">
      <c r="A75" s="258">
        <v>63</v>
      </c>
      <c r="B75" s="259" t="s">
        <v>543</v>
      </c>
      <c r="C75" s="260">
        <v>16656.933854662137</v>
      </c>
      <c r="D75" s="260">
        <v>8276.3798784068913</v>
      </c>
      <c r="E75" s="260">
        <v>279.35179933091183</v>
      </c>
      <c r="F75" s="260">
        <f t="shared" si="0"/>
        <v>8555.7316777378037</v>
      </c>
      <c r="G75" s="260"/>
      <c r="H75" s="260">
        <v>279.35179933091183</v>
      </c>
      <c r="I75" s="260">
        <v>558.70359866182366</v>
      </c>
      <c r="J75" s="260">
        <f t="shared" si="1"/>
        <v>838.05539799273549</v>
      </c>
      <c r="K75" s="260"/>
      <c r="L75" s="260">
        <f t="shared" si="2"/>
        <v>7263.1467789315975</v>
      </c>
      <c r="M75" s="260">
        <f t="shared" si="3"/>
        <v>8101.2021769243329</v>
      </c>
    </row>
    <row r="76" spans="1:13" s="55" customFormat="1" ht="17.649999999999999" customHeight="1">
      <c r="A76" s="258">
        <v>64</v>
      </c>
      <c r="B76" s="259" t="s">
        <v>544</v>
      </c>
      <c r="C76" s="260">
        <v>133.76607444927185</v>
      </c>
      <c r="D76" s="260">
        <v>133.76607444927183</v>
      </c>
      <c r="E76" s="260">
        <v>0</v>
      </c>
      <c r="F76" s="260">
        <f t="shared" si="0"/>
        <v>133.76607444927183</v>
      </c>
      <c r="G76" s="260"/>
      <c r="H76" s="260">
        <v>0</v>
      </c>
      <c r="I76" s="260">
        <v>0</v>
      </c>
      <c r="J76" s="260">
        <f t="shared" si="1"/>
        <v>0</v>
      </c>
      <c r="K76" s="260"/>
      <c r="L76" s="260">
        <f t="shared" si="2"/>
        <v>2.8421709430404007E-14</v>
      </c>
      <c r="M76" s="260">
        <f t="shared" si="3"/>
        <v>2.8421709430404007E-14</v>
      </c>
    </row>
    <row r="77" spans="1:13" s="55" customFormat="1" ht="17.649999999999999" customHeight="1">
      <c r="A77" s="258">
        <v>65</v>
      </c>
      <c r="B77" s="259" t="s">
        <v>545</v>
      </c>
      <c r="C77" s="260">
        <v>1365.2651606701852</v>
      </c>
      <c r="D77" s="260">
        <v>1365.2651606701857</v>
      </c>
      <c r="E77" s="260">
        <v>0</v>
      </c>
      <c r="F77" s="260">
        <f t="shared" si="0"/>
        <v>1365.2651606701857</v>
      </c>
      <c r="G77" s="260"/>
      <c r="H77" s="260">
        <v>0</v>
      </c>
      <c r="I77" s="260">
        <v>0</v>
      </c>
      <c r="J77" s="260">
        <f t="shared" si="1"/>
        <v>0</v>
      </c>
      <c r="K77" s="260"/>
      <c r="L77" s="260">
        <f t="shared" si="2"/>
        <v>-4.5474735088646412E-13</v>
      </c>
      <c r="M77" s="260">
        <f t="shared" si="3"/>
        <v>-4.5474735088646412E-13</v>
      </c>
    </row>
    <row r="78" spans="1:13" s="55" customFormat="1" ht="17.649999999999999" customHeight="1">
      <c r="A78" s="258">
        <v>66</v>
      </c>
      <c r="B78" s="259" t="s">
        <v>546</v>
      </c>
      <c r="C78" s="260">
        <v>1498.304691903287</v>
      </c>
      <c r="D78" s="260">
        <v>1498.304691903287</v>
      </c>
      <c r="E78" s="260">
        <v>0</v>
      </c>
      <c r="F78" s="260">
        <f t="shared" si="0"/>
        <v>1498.304691903287</v>
      </c>
      <c r="G78" s="260"/>
      <c r="H78" s="260">
        <v>0</v>
      </c>
      <c r="I78" s="260">
        <v>0</v>
      </c>
      <c r="J78" s="260">
        <f t="shared" si="1"/>
        <v>0</v>
      </c>
      <c r="K78" s="260"/>
      <c r="L78" s="260">
        <f t="shared" si="2"/>
        <v>0</v>
      </c>
      <c r="M78" s="260">
        <f t="shared" si="3"/>
        <v>0</v>
      </c>
    </row>
    <row r="79" spans="1:13" s="50" customFormat="1" ht="17.649999999999999" customHeight="1">
      <c r="A79" s="258">
        <v>67</v>
      </c>
      <c r="B79" s="259" t="s">
        <v>547</v>
      </c>
      <c r="C79" s="260">
        <v>408.73681297596278</v>
      </c>
      <c r="D79" s="260">
        <v>408.73681297596283</v>
      </c>
      <c r="E79" s="260">
        <v>0</v>
      </c>
      <c r="F79" s="260">
        <f t="shared" si="0"/>
        <v>408.73681297596283</v>
      </c>
      <c r="G79" s="260"/>
      <c r="H79" s="260">
        <v>0</v>
      </c>
      <c r="I79" s="260">
        <v>0</v>
      </c>
      <c r="J79" s="260">
        <f t="shared" si="1"/>
        <v>0</v>
      </c>
      <c r="K79" s="260"/>
      <c r="L79" s="260">
        <f t="shared" si="2"/>
        <v>-5.6843418860808015E-14</v>
      </c>
      <c r="M79" s="260">
        <f t="shared" si="3"/>
        <v>-5.6843418860808015E-14</v>
      </c>
    </row>
    <row r="80" spans="1:13" s="55" customFormat="1" ht="17.649999999999999" customHeight="1">
      <c r="A80" s="258">
        <v>68</v>
      </c>
      <c r="B80" s="259" t="s">
        <v>548</v>
      </c>
      <c r="C80" s="260">
        <v>1855.2778783673996</v>
      </c>
      <c r="D80" s="260">
        <v>1678.6645647103285</v>
      </c>
      <c r="E80" s="260">
        <v>6.7195686164326816</v>
      </c>
      <c r="F80" s="260">
        <f t="shared" ref="F80:F143" si="4">+D80+E80</f>
        <v>1685.3841333267612</v>
      </c>
      <c r="G80" s="260"/>
      <c r="H80" s="260">
        <v>8.0215926514910922</v>
      </c>
      <c r="I80" s="260">
        <v>22.26637925464302</v>
      </c>
      <c r="J80" s="260">
        <f t="shared" ref="J80:J143" si="5">+H80+I80</f>
        <v>30.287971906134111</v>
      </c>
      <c r="K80" s="260"/>
      <c r="L80" s="260">
        <f>SUM(C80-F80-J80)</f>
        <v>139.60577313450423</v>
      </c>
      <c r="M80" s="260">
        <f t="shared" ref="M80:M143" si="6">J80+L80</f>
        <v>169.89374504063835</v>
      </c>
    </row>
    <row r="81" spans="1:13" s="55" customFormat="1" ht="17.649999999999999" customHeight="1">
      <c r="A81" s="258">
        <v>69</v>
      </c>
      <c r="B81" s="259" t="s">
        <v>549</v>
      </c>
      <c r="C81" s="260">
        <v>663.70273929878806</v>
      </c>
      <c r="D81" s="260">
        <v>663.70273929878806</v>
      </c>
      <c r="E81" s="260">
        <v>0</v>
      </c>
      <c r="F81" s="260">
        <f t="shared" si="4"/>
        <v>663.70273929878806</v>
      </c>
      <c r="G81" s="260"/>
      <c r="H81" s="260">
        <v>0</v>
      </c>
      <c r="I81" s="260">
        <v>0</v>
      </c>
      <c r="J81" s="260">
        <f t="shared" si="5"/>
        <v>0</v>
      </c>
      <c r="K81" s="260"/>
      <c r="L81" s="260">
        <f>SUM(C81-F81-J81)</f>
        <v>0</v>
      </c>
      <c r="M81" s="260">
        <f t="shared" si="6"/>
        <v>0</v>
      </c>
    </row>
    <row r="82" spans="1:13" s="55" customFormat="1" ht="17.649999999999999" customHeight="1">
      <c r="A82" s="258">
        <v>70</v>
      </c>
      <c r="B82" s="259" t="s">
        <v>550</v>
      </c>
      <c r="C82" s="260">
        <v>741.67284009101365</v>
      </c>
      <c r="D82" s="260">
        <v>741.67284009101354</v>
      </c>
      <c r="E82" s="260">
        <v>0</v>
      </c>
      <c r="F82" s="260">
        <f t="shared" si="4"/>
        <v>741.67284009101354</v>
      </c>
      <c r="G82" s="260"/>
      <c r="H82" s="260">
        <v>0</v>
      </c>
      <c r="I82" s="260">
        <v>0</v>
      </c>
      <c r="J82" s="260">
        <f t="shared" si="5"/>
        <v>0</v>
      </c>
      <c r="K82" s="260"/>
      <c r="L82" s="260">
        <f t="shared" ref="L82:L145" si="7">SUM(C82-F82-J82)</f>
        <v>1.1368683772161603E-13</v>
      </c>
      <c r="M82" s="260">
        <f t="shared" si="6"/>
        <v>1.1368683772161603E-13</v>
      </c>
    </row>
    <row r="83" spans="1:13" s="55" customFormat="1" ht="17.649999999999999" customHeight="1">
      <c r="A83" s="258">
        <v>71</v>
      </c>
      <c r="B83" s="259" t="s">
        <v>551</v>
      </c>
      <c r="C83" s="260">
        <v>271.29835586362003</v>
      </c>
      <c r="D83" s="260">
        <v>271.29835586362009</v>
      </c>
      <c r="E83" s="260">
        <v>0</v>
      </c>
      <c r="F83" s="260">
        <f t="shared" si="4"/>
        <v>271.29835586362009</v>
      </c>
      <c r="G83" s="260"/>
      <c r="H83" s="260">
        <v>0</v>
      </c>
      <c r="I83" s="260">
        <v>0</v>
      </c>
      <c r="J83" s="260">
        <f t="shared" si="5"/>
        <v>0</v>
      </c>
      <c r="K83" s="260"/>
      <c r="L83" s="260">
        <f t="shared" si="7"/>
        <v>-5.6843418860808015E-14</v>
      </c>
      <c r="M83" s="260">
        <f t="shared" si="6"/>
        <v>-5.6843418860808015E-14</v>
      </c>
    </row>
    <row r="84" spans="1:13" s="55" customFormat="1" ht="17.649999999999999" customHeight="1">
      <c r="A84" s="258">
        <v>72</v>
      </c>
      <c r="B84" s="259" t="s">
        <v>552</v>
      </c>
      <c r="C84" s="260">
        <v>617.69197187609655</v>
      </c>
      <c r="D84" s="260">
        <v>617.69197187609655</v>
      </c>
      <c r="E84" s="260">
        <v>0</v>
      </c>
      <c r="F84" s="260">
        <f t="shared" si="4"/>
        <v>617.69197187609655</v>
      </c>
      <c r="G84" s="260"/>
      <c r="H84" s="260">
        <v>0</v>
      </c>
      <c r="I84" s="260">
        <v>0</v>
      </c>
      <c r="J84" s="260">
        <f t="shared" si="5"/>
        <v>0</v>
      </c>
      <c r="K84" s="260"/>
      <c r="L84" s="260">
        <f t="shared" si="7"/>
        <v>0</v>
      </c>
      <c r="M84" s="260">
        <f t="shared" si="6"/>
        <v>0</v>
      </c>
    </row>
    <row r="85" spans="1:13" s="55" customFormat="1" ht="17.649999999999999" customHeight="1">
      <c r="A85" s="258">
        <v>73</v>
      </c>
      <c r="B85" s="259" t="s">
        <v>553</v>
      </c>
      <c r="C85" s="260">
        <v>846.19510515089996</v>
      </c>
      <c r="D85" s="260">
        <v>846.19510515089985</v>
      </c>
      <c r="E85" s="260">
        <v>0</v>
      </c>
      <c r="F85" s="260">
        <f t="shared" si="4"/>
        <v>846.19510515089985</v>
      </c>
      <c r="G85" s="260"/>
      <c r="H85" s="260">
        <v>0</v>
      </c>
      <c r="I85" s="260">
        <v>0</v>
      </c>
      <c r="J85" s="260">
        <f t="shared" si="5"/>
        <v>0</v>
      </c>
      <c r="K85" s="260"/>
      <c r="L85" s="260">
        <f t="shared" si="7"/>
        <v>1.1368683772161603E-13</v>
      </c>
      <c r="M85" s="260">
        <f t="shared" si="6"/>
        <v>1.1368683772161603E-13</v>
      </c>
    </row>
    <row r="86" spans="1:13" s="55" customFormat="1" ht="17.649999999999999" customHeight="1">
      <c r="A86" s="258">
        <v>74</v>
      </c>
      <c r="B86" s="259" t="s">
        <v>554</v>
      </c>
      <c r="C86" s="260">
        <v>126.86355527514654</v>
      </c>
      <c r="D86" s="260">
        <v>126.86355527514651</v>
      </c>
      <c r="E86" s="260">
        <v>0</v>
      </c>
      <c r="F86" s="260">
        <f t="shared" si="4"/>
        <v>126.86355527514651</v>
      </c>
      <c r="G86" s="260"/>
      <c r="H86" s="260">
        <v>0</v>
      </c>
      <c r="I86" s="260">
        <v>0</v>
      </c>
      <c r="J86" s="260">
        <f t="shared" si="5"/>
        <v>0</v>
      </c>
      <c r="K86" s="260"/>
      <c r="L86" s="260">
        <f t="shared" si="7"/>
        <v>2.8421709430404007E-14</v>
      </c>
      <c r="M86" s="260">
        <f t="shared" si="6"/>
        <v>2.8421709430404007E-14</v>
      </c>
    </row>
    <row r="87" spans="1:13" s="55" customFormat="1" ht="17.649999999999999" customHeight="1">
      <c r="A87" s="258">
        <v>75</v>
      </c>
      <c r="B87" s="259" t="s">
        <v>555</v>
      </c>
      <c r="C87" s="260">
        <v>230.92469417325827</v>
      </c>
      <c r="D87" s="260">
        <v>230.92469417325827</v>
      </c>
      <c r="E87" s="260">
        <v>0</v>
      </c>
      <c r="F87" s="260">
        <f t="shared" si="4"/>
        <v>230.92469417325827</v>
      </c>
      <c r="G87" s="260"/>
      <c r="H87" s="260">
        <v>0</v>
      </c>
      <c r="I87" s="260">
        <v>0</v>
      </c>
      <c r="J87" s="260">
        <f t="shared" si="5"/>
        <v>0</v>
      </c>
      <c r="K87" s="260"/>
      <c r="L87" s="260">
        <f t="shared" si="7"/>
        <v>0</v>
      </c>
      <c r="M87" s="260">
        <f t="shared" si="6"/>
        <v>0</v>
      </c>
    </row>
    <row r="88" spans="1:13" s="55" customFormat="1" ht="17.649999999999999" customHeight="1">
      <c r="A88" s="258">
        <v>76</v>
      </c>
      <c r="B88" s="259" t="s">
        <v>556</v>
      </c>
      <c r="C88" s="260">
        <v>375.03288019666303</v>
      </c>
      <c r="D88" s="260">
        <v>375.03288019666303</v>
      </c>
      <c r="E88" s="260">
        <v>0</v>
      </c>
      <c r="F88" s="260">
        <f t="shared" si="4"/>
        <v>375.03288019666303</v>
      </c>
      <c r="G88" s="260"/>
      <c r="H88" s="260">
        <v>0</v>
      </c>
      <c r="I88" s="260">
        <v>0</v>
      </c>
      <c r="J88" s="260">
        <f t="shared" si="5"/>
        <v>0</v>
      </c>
      <c r="K88" s="260"/>
      <c r="L88" s="260">
        <f t="shared" si="7"/>
        <v>0</v>
      </c>
      <c r="M88" s="260">
        <f t="shared" si="6"/>
        <v>0</v>
      </c>
    </row>
    <row r="89" spans="1:13" s="55" customFormat="1" ht="17.649999999999999" customHeight="1">
      <c r="A89" s="258">
        <v>77</v>
      </c>
      <c r="B89" s="259" t="s">
        <v>557</v>
      </c>
      <c r="C89" s="260">
        <v>287.8521045530515</v>
      </c>
      <c r="D89" s="260">
        <v>287.8521045530515</v>
      </c>
      <c r="E89" s="260">
        <v>0</v>
      </c>
      <c r="F89" s="260">
        <f t="shared" si="4"/>
        <v>287.8521045530515</v>
      </c>
      <c r="G89" s="260"/>
      <c r="H89" s="260">
        <v>0</v>
      </c>
      <c r="I89" s="260">
        <v>0</v>
      </c>
      <c r="J89" s="260">
        <f t="shared" si="5"/>
        <v>0</v>
      </c>
      <c r="K89" s="260"/>
      <c r="L89" s="260">
        <f t="shared" si="7"/>
        <v>0</v>
      </c>
      <c r="M89" s="260">
        <f t="shared" si="6"/>
        <v>0</v>
      </c>
    </row>
    <row r="90" spans="1:13" s="55" customFormat="1" ht="17.649999999999999" customHeight="1">
      <c r="A90" s="258">
        <v>78</v>
      </c>
      <c r="B90" s="259" t="s">
        <v>558</v>
      </c>
      <c r="C90" s="260">
        <v>4.9291063524395708</v>
      </c>
      <c r="D90" s="260">
        <v>4.9291063524395708</v>
      </c>
      <c r="E90" s="260">
        <v>0</v>
      </c>
      <c r="F90" s="260">
        <f t="shared" si="4"/>
        <v>4.9291063524395708</v>
      </c>
      <c r="G90" s="260"/>
      <c r="H90" s="260">
        <v>0</v>
      </c>
      <c r="I90" s="260">
        <v>0</v>
      </c>
      <c r="J90" s="260">
        <f t="shared" si="5"/>
        <v>0</v>
      </c>
      <c r="K90" s="260"/>
      <c r="L90" s="260">
        <f t="shared" si="7"/>
        <v>0</v>
      </c>
      <c r="M90" s="260">
        <f t="shared" si="6"/>
        <v>0</v>
      </c>
    </row>
    <row r="91" spans="1:13" s="55" customFormat="1" ht="17.649999999999999" customHeight="1">
      <c r="A91" s="258">
        <v>79</v>
      </c>
      <c r="B91" s="259" t="s">
        <v>559</v>
      </c>
      <c r="C91" s="260">
        <v>2545.8029096194505</v>
      </c>
      <c r="D91" s="260">
        <v>2545.80290961945</v>
      </c>
      <c r="E91" s="260">
        <v>0</v>
      </c>
      <c r="F91" s="260">
        <f t="shared" si="4"/>
        <v>2545.80290961945</v>
      </c>
      <c r="G91" s="260"/>
      <c r="H91" s="260">
        <v>0</v>
      </c>
      <c r="I91" s="260">
        <v>0</v>
      </c>
      <c r="J91" s="260">
        <f t="shared" si="5"/>
        <v>0</v>
      </c>
      <c r="K91" s="260"/>
      <c r="L91" s="260">
        <f t="shared" si="7"/>
        <v>4.5474735088646412E-13</v>
      </c>
      <c r="M91" s="260">
        <f t="shared" si="6"/>
        <v>4.5474735088646412E-13</v>
      </c>
    </row>
    <row r="92" spans="1:13" s="55" customFormat="1" ht="17.649999999999999" customHeight="1">
      <c r="A92" s="258">
        <v>80</v>
      </c>
      <c r="B92" s="259" t="s">
        <v>560</v>
      </c>
      <c r="C92" s="260">
        <v>589.34880299546842</v>
      </c>
      <c r="D92" s="260">
        <v>589.34880299546842</v>
      </c>
      <c r="E92" s="260">
        <v>0</v>
      </c>
      <c r="F92" s="260">
        <f t="shared" si="4"/>
        <v>589.34880299546842</v>
      </c>
      <c r="G92" s="260"/>
      <c r="H92" s="260">
        <v>0</v>
      </c>
      <c r="I92" s="260">
        <v>0</v>
      </c>
      <c r="J92" s="260">
        <f t="shared" si="5"/>
        <v>0</v>
      </c>
      <c r="K92" s="260"/>
      <c r="L92" s="260">
        <f t="shared" si="7"/>
        <v>0</v>
      </c>
      <c r="M92" s="260">
        <f t="shared" si="6"/>
        <v>0</v>
      </c>
    </row>
    <row r="93" spans="1:13" s="55" customFormat="1" ht="17.649999999999999" customHeight="1">
      <c r="A93" s="258">
        <v>82</v>
      </c>
      <c r="B93" s="259" t="s">
        <v>561</v>
      </c>
      <c r="C93" s="260">
        <v>11.990780011840595</v>
      </c>
      <c r="D93" s="260">
        <v>11.990780011840593</v>
      </c>
      <c r="E93" s="260">
        <v>0</v>
      </c>
      <c r="F93" s="260">
        <f t="shared" si="4"/>
        <v>11.990780011840593</v>
      </c>
      <c r="G93" s="260"/>
      <c r="H93" s="260">
        <v>0</v>
      </c>
      <c r="I93" s="260">
        <v>0</v>
      </c>
      <c r="J93" s="260">
        <f t="shared" si="5"/>
        <v>0</v>
      </c>
      <c r="K93" s="260"/>
      <c r="L93" s="260">
        <f t="shared" si="7"/>
        <v>1.7763568394002505E-15</v>
      </c>
      <c r="M93" s="260">
        <f t="shared" si="6"/>
        <v>1.7763568394002505E-15</v>
      </c>
    </row>
    <row r="94" spans="1:13" s="55" customFormat="1" ht="17.649999999999999" customHeight="1">
      <c r="A94" s="258">
        <v>83</v>
      </c>
      <c r="B94" s="259" t="s">
        <v>562</v>
      </c>
      <c r="C94" s="260">
        <v>18.291875203114543</v>
      </c>
      <c r="D94" s="260">
        <v>18.291875203114536</v>
      </c>
      <c r="E94" s="260">
        <v>0</v>
      </c>
      <c r="F94" s="260">
        <f t="shared" si="4"/>
        <v>18.291875203114536</v>
      </c>
      <c r="G94" s="260"/>
      <c r="H94" s="260">
        <v>0</v>
      </c>
      <c r="I94" s="260">
        <v>0</v>
      </c>
      <c r="J94" s="260">
        <f t="shared" si="5"/>
        <v>0</v>
      </c>
      <c r="K94" s="260"/>
      <c r="L94" s="260">
        <f t="shared" si="7"/>
        <v>7.1054273576010019E-15</v>
      </c>
      <c r="M94" s="260">
        <f t="shared" si="6"/>
        <v>7.1054273576010019E-15</v>
      </c>
    </row>
    <row r="95" spans="1:13" s="55" customFormat="1" ht="17.649999999999999" customHeight="1">
      <c r="A95" s="258">
        <v>84</v>
      </c>
      <c r="B95" s="259" t="s">
        <v>563</v>
      </c>
      <c r="C95" s="260">
        <v>269.97331230000003</v>
      </c>
      <c r="D95" s="260">
        <v>269.97331230000003</v>
      </c>
      <c r="E95" s="260">
        <v>0</v>
      </c>
      <c r="F95" s="260">
        <f t="shared" si="4"/>
        <v>269.97331230000003</v>
      </c>
      <c r="G95" s="260"/>
      <c r="H95" s="260">
        <v>0</v>
      </c>
      <c r="I95" s="260">
        <v>0</v>
      </c>
      <c r="J95" s="260">
        <f t="shared" si="5"/>
        <v>0</v>
      </c>
      <c r="K95" s="260"/>
      <c r="L95" s="260">
        <f t="shared" si="7"/>
        <v>0</v>
      </c>
      <c r="M95" s="260">
        <f t="shared" si="6"/>
        <v>0</v>
      </c>
    </row>
    <row r="96" spans="1:13" s="55" customFormat="1" ht="17.649999999999999" customHeight="1">
      <c r="A96" s="258">
        <v>87</v>
      </c>
      <c r="B96" s="259" t="s">
        <v>564</v>
      </c>
      <c r="C96" s="260">
        <v>983.24784817081354</v>
      </c>
      <c r="D96" s="260">
        <v>983.24784817081377</v>
      </c>
      <c r="E96" s="260">
        <v>0</v>
      </c>
      <c r="F96" s="260">
        <f t="shared" si="4"/>
        <v>983.24784817081377</v>
      </c>
      <c r="G96" s="260"/>
      <c r="H96" s="260">
        <v>0</v>
      </c>
      <c r="I96" s="260">
        <v>0</v>
      </c>
      <c r="J96" s="260">
        <f t="shared" si="5"/>
        <v>0</v>
      </c>
      <c r="K96" s="260"/>
      <c r="L96" s="260">
        <f t="shared" si="7"/>
        <v>-2.2737367544323206E-13</v>
      </c>
      <c r="M96" s="260">
        <f t="shared" si="6"/>
        <v>-2.2737367544323206E-13</v>
      </c>
    </row>
    <row r="97" spans="1:19" s="55" customFormat="1" ht="17.649999999999999" customHeight="1">
      <c r="A97" s="258">
        <v>90</v>
      </c>
      <c r="B97" s="259" t="s">
        <v>565</v>
      </c>
      <c r="C97" s="260">
        <v>268.59436799999992</v>
      </c>
      <c r="D97" s="260">
        <v>268.59436799999997</v>
      </c>
      <c r="E97" s="260">
        <v>0</v>
      </c>
      <c r="F97" s="260">
        <f t="shared" si="4"/>
        <v>268.59436799999997</v>
      </c>
      <c r="G97" s="260"/>
      <c r="H97" s="260">
        <v>0</v>
      </c>
      <c r="I97" s="260">
        <v>0</v>
      </c>
      <c r="J97" s="260">
        <f t="shared" si="5"/>
        <v>0</v>
      </c>
      <c r="K97" s="260"/>
      <c r="L97" s="260">
        <f t="shared" si="7"/>
        <v>-5.6843418860808015E-14</v>
      </c>
      <c r="M97" s="260">
        <f t="shared" si="6"/>
        <v>-5.6843418860808015E-14</v>
      </c>
    </row>
    <row r="98" spans="1:19" s="55" customFormat="1" ht="17.649999999999999" customHeight="1">
      <c r="A98" s="258">
        <v>91</v>
      </c>
      <c r="B98" s="259" t="s">
        <v>566</v>
      </c>
      <c r="C98" s="260">
        <v>230.13459225504829</v>
      </c>
      <c r="D98" s="260">
        <v>230.13459225504832</v>
      </c>
      <c r="E98" s="260">
        <v>0</v>
      </c>
      <c r="F98" s="260">
        <f t="shared" si="4"/>
        <v>230.13459225504832</v>
      </c>
      <c r="G98" s="260"/>
      <c r="H98" s="260">
        <v>0</v>
      </c>
      <c r="I98" s="260">
        <v>0</v>
      </c>
      <c r="J98" s="260">
        <f t="shared" si="5"/>
        <v>0</v>
      </c>
      <c r="K98" s="260"/>
      <c r="L98" s="260">
        <f t="shared" si="7"/>
        <v>-2.8421709430404007E-14</v>
      </c>
      <c r="M98" s="260">
        <f t="shared" si="6"/>
        <v>-2.8421709430404007E-14</v>
      </c>
    </row>
    <row r="99" spans="1:19" s="55" customFormat="1" ht="17.649999999999999" customHeight="1">
      <c r="A99" s="258">
        <v>92</v>
      </c>
      <c r="B99" s="259" t="s">
        <v>567</v>
      </c>
      <c r="C99" s="260">
        <v>646.51486928765496</v>
      </c>
      <c r="D99" s="260">
        <v>646.51486928765485</v>
      </c>
      <c r="E99" s="260">
        <v>0</v>
      </c>
      <c r="F99" s="260">
        <f t="shared" si="4"/>
        <v>646.51486928765485</v>
      </c>
      <c r="G99" s="260"/>
      <c r="H99" s="260">
        <v>0</v>
      </c>
      <c r="I99" s="260">
        <v>0</v>
      </c>
      <c r="J99" s="260">
        <f t="shared" si="5"/>
        <v>0</v>
      </c>
      <c r="K99" s="260"/>
      <c r="L99" s="260">
        <f t="shared" si="7"/>
        <v>1.1368683772161603E-13</v>
      </c>
      <c r="M99" s="260">
        <f t="shared" si="6"/>
        <v>1.1368683772161603E-13</v>
      </c>
    </row>
    <row r="100" spans="1:19" s="55" customFormat="1" ht="17.649999999999999" customHeight="1">
      <c r="A100" s="258">
        <v>93</v>
      </c>
      <c r="B100" s="259" t="s">
        <v>568</v>
      </c>
      <c r="C100" s="260">
        <v>347.11178937388274</v>
      </c>
      <c r="D100" s="260">
        <v>347.11178937388274</v>
      </c>
      <c r="E100" s="260">
        <v>0</v>
      </c>
      <c r="F100" s="260">
        <f t="shared" si="4"/>
        <v>347.11178937388274</v>
      </c>
      <c r="G100" s="260"/>
      <c r="H100" s="260">
        <v>0</v>
      </c>
      <c r="I100" s="260">
        <v>0</v>
      </c>
      <c r="J100" s="260">
        <f t="shared" si="5"/>
        <v>0</v>
      </c>
      <c r="K100" s="260"/>
      <c r="L100" s="260">
        <f t="shared" si="7"/>
        <v>0</v>
      </c>
      <c r="M100" s="260">
        <f t="shared" si="6"/>
        <v>0</v>
      </c>
    </row>
    <row r="101" spans="1:19" s="55" customFormat="1" ht="17.649999999999999" customHeight="1">
      <c r="A101" s="258">
        <v>94</v>
      </c>
      <c r="B101" s="259" t="s">
        <v>569</v>
      </c>
      <c r="C101" s="260">
        <v>115.71141300000001</v>
      </c>
      <c r="D101" s="260">
        <v>115.71141300000001</v>
      </c>
      <c r="E101" s="260">
        <v>0</v>
      </c>
      <c r="F101" s="260">
        <f t="shared" si="4"/>
        <v>115.71141300000001</v>
      </c>
      <c r="G101" s="260"/>
      <c r="H101" s="260">
        <v>0</v>
      </c>
      <c r="I101" s="260">
        <v>0</v>
      </c>
      <c r="J101" s="260">
        <f t="shared" si="5"/>
        <v>0</v>
      </c>
      <c r="K101" s="260"/>
      <c r="L101" s="260">
        <f t="shared" si="7"/>
        <v>0</v>
      </c>
      <c r="M101" s="260">
        <f t="shared" si="6"/>
        <v>0</v>
      </c>
    </row>
    <row r="102" spans="1:19" s="55" customFormat="1" ht="17.649999999999999" customHeight="1">
      <c r="A102" s="258">
        <v>95</v>
      </c>
      <c r="B102" s="259" t="s">
        <v>570</v>
      </c>
      <c r="C102" s="260">
        <v>153.95992848635856</v>
      </c>
      <c r="D102" s="260">
        <v>153.95992848635851</v>
      </c>
      <c r="E102" s="260">
        <v>0</v>
      </c>
      <c r="F102" s="260">
        <f t="shared" si="4"/>
        <v>153.95992848635851</v>
      </c>
      <c r="G102" s="260"/>
      <c r="H102" s="260">
        <v>0</v>
      </c>
      <c r="I102" s="260">
        <v>0</v>
      </c>
      <c r="J102" s="260">
        <f t="shared" si="5"/>
        <v>0</v>
      </c>
      <c r="K102" s="260"/>
      <c r="L102" s="260">
        <f t="shared" si="7"/>
        <v>5.6843418860808015E-14</v>
      </c>
      <c r="M102" s="260">
        <f t="shared" si="6"/>
        <v>5.6843418860808015E-14</v>
      </c>
    </row>
    <row r="103" spans="1:19" s="55" customFormat="1" ht="17.649999999999999" customHeight="1">
      <c r="A103" s="258">
        <v>98</v>
      </c>
      <c r="B103" s="259" t="s">
        <v>571</v>
      </c>
      <c r="C103" s="260">
        <v>69.534448211568119</v>
      </c>
      <c r="D103" s="260">
        <v>69.534448211568119</v>
      </c>
      <c r="E103" s="260">
        <v>0</v>
      </c>
      <c r="F103" s="260">
        <f t="shared" si="4"/>
        <v>69.534448211568119</v>
      </c>
      <c r="G103" s="260"/>
      <c r="H103" s="260">
        <v>0</v>
      </c>
      <c r="I103" s="260">
        <v>0</v>
      </c>
      <c r="J103" s="260">
        <f t="shared" si="5"/>
        <v>0</v>
      </c>
      <c r="K103" s="260"/>
      <c r="L103" s="260">
        <f t="shared" si="7"/>
        <v>0</v>
      </c>
      <c r="M103" s="260">
        <f t="shared" si="6"/>
        <v>0</v>
      </c>
    </row>
    <row r="104" spans="1:19" s="55" customFormat="1" ht="17.649999999999999" customHeight="1">
      <c r="A104" s="258">
        <v>99</v>
      </c>
      <c r="B104" s="259" t="s">
        <v>572</v>
      </c>
      <c r="C104" s="260">
        <v>895.61399216952827</v>
      </c>
      <c r="D104" s="260">
        <v>895.61399216952839</v>
      </c>
      <c r="E104" s="260">
        <v>0</v>
      </c>
      <c r="F104" s="260">
        <f t="shared" si="4"/>
        <v>895.61399216952839</v>
      </c>
      <c r="G104" s="260"/>
      <c r="H104" s="260">
        <v>0</v>
      </c>
      <c r="I104" s="260">
        <v>0</v>
      </c>
      <c r="J104" s="260">
        <f t="shared" si="5"/>
        <v>0</v>
      </c>
      <c r="K104" s="260"/>
      <c r="L104" s="260">
        <f t="shared" si="7"/>
        <v>-1.1368683772161603E-13</v>
      </c>
      <c r="M104" s="260">
        <f t="shared" si="6"/>
        <v>-1.1368683772161603E-13</v>
      </c>
    </row>
    <row r="105" spans="1:19" s="55" customFormat="1" ht="17.649999999999999" customHeight="1">
      <c r="A105" s="258">
        <v>100</v>
      </c>
      <c r="B105" s="259" t="s">
        <v>573</v>
      </c>
      <c r="C105" s="260">
        <v>1591.1637216610402</v>
      </c>
      <c r="D105" s="260">
        <v>1591.1637216610402</v>
      </c>
      <c r="E105" s="260">
        <v>0</v>
      </c>
      <c r="F105" s="260">
        <f t="shared" si="4"/>
        <v>1591.1637216610402</v>
      </c>
      <c r="G105" s="260"/>
      <c r="H105" s="260">
        <v>0</v>
      </c>
      <c r="I105" s="260">
        <v>0</v>
      </c>
      <c r="J105" s="260">
        <f t="shared" si="5"/>
        <v>0</v>
      </c>
      <c r="K105" s="260"/>
      <c r="L105" s="260">
        <f t="shared" si="7"/>
        <v>0</v>
      </c>
      <c r="M105" s="260">
        <f t="shared" si="6"/>
        <v>0</v>
      </c>
    </row>
    <row r="106" spans="1:19" s="56" customFormat="1" ht="17.649999999999999" customHeight="1">
      <c r="A106" s="258">
        <v>101</v>
      </c>
      <c r="B106" s="259" t="s">
        <v>574</v>
      </c>
      <c r="C106" s="260">
        <v>557.24668336362163</v>
      </c>
      <c r="D106" s="260">
        <v>557.24668336362186</v>
      </c>
      <c r="E106" s="260">
        <v>0</v>
      </c>
      <c r="F106" s="260">
        <f t="shared" si="4"/>
        <v>557.24668336362186</v>
      </c>
      <c r="G106" s="260"/>
      <c r="H106" s="260">
        <v>0</v>
      </c>
      <c r="I106" s="260">
        <v>0</v>
      </c>
      <c r="J106" s="260">
        <f t="shared" si="5"/>
        <v>0</v>
      </c>
      <c r="K106" s="260"/>
      <c r="L106" s="260">
        <f t="shared" si="7"/>
        <v>-2.2737367544323206E-13</v>
      </c>
      <c r="M106" s="260">
        <f t="shared" si="6"/>
        <v>-2.2737367544323206E-13</v>
      </c>
      <c r="N106" s="55"/>
      <c r="O106" s="55"/>
      <c r="P106" s="55"/>
      <c r="Q106" s="55"/>
      <c r="R106" s="55"/>
      <c r="S106" s="55"/>
    </row>
    <row r="107" spans="1:19" s="55" customFormat="1" ht="17.649999999999999" customHeight="1">
      <c r="A107" s="258">
        <v>102</v>
      </c>
      <c r="B107" s="259" t="s">
        <v>575</v>
      </c>
      <c r="C107" s="260">
        <v>385.49431161789181</v>
      </c>
      <c r="D107" s="260">
        <v>385.49431161789181</v>
      </c>
      <c r="E107" s="260">
        <v>0</v>
      </c>
      <c r="F107" s="260">
        <f t="shared" si="4"/>
        <v>385.49431161789181</v>
      </c>
      <c r="G107" s="260"/>
      <c r="H107" s="260">
        <v>0</v>
      </c>
      <c r="I107" s="260">
        <v>0</v>
      </c>
      <c r="J107" s="260">
        <f t="shared" si="5"/>
        <v>0</v>
      </c>
      <c r="K107" s="260"/>
      <c r="L107" s="260">
        <f t="shared" si="7"/>
        <v>0</v>
      </c>
      <c r="M107" s="260">
        <f t="shared" si="6"/>
        <v>0</v>
      </c>
    </row>
    <row r="108" spans="1:19" s="55" customFormat="1" ht="17.649999999999999" customHeight="1">
      <c r="A108" s="258">
        <v>103</v>
      </c>
      <c r="B108" s="259" t="s">
        <v>576</v>
      </c>
      <c r="C108" s="260">
        <v>133.72066477184623</v>
      </c>
      <c r="D108" s="260">
        <v>133.7206647718462</v>
      </c>
      <c r="E108" s="260">
        <v>0</v>
      </c>
      <c r="F108" s="260">
        <f t="shared" si="4"/>
        <v>133.7206647718462</v>
      </c>
      <c r="G108" s="260"/>
      <c r="H108" s="260">
        <v>0</v>
      </c>
      <c r="I108" s="260">
        <v>0</v>
      </c>
      <c r="J108" s="260">
        <f t="shared" si="5"/>
        <v>0</v>
      </c>
      <c r="K108" s="260"/>
      <c r="L108" s="260">
        <f t="shared" si="7"/>
        <v>2.8421709430404007E-14</v>
      </c>
      <c r="M108" s="260">
        <f t="shared" si="6"/>
        <v>2.8421709430404007E-14</v>
      </c>
    </row>
    <row r="109" spans="1:19" s="55" customFormat="1" ht="17.649999999999999" customHeight="1">
      <c r="A109" s="258">
        <v>104</v>
      </c>
      <c r="B109" s="261" t="s">
        <v>577</v>
      </c>
      <c r="C109" s="260">
        <v>3722.8239796888365</v>
      </c>
      <c r="D109" s="260">
        <v>3535.1947408679193</v>
      </c>
      <c r="E109" s="260">
        <v>0.78585101800592716</v>
      </c>
      <c r="F109" s="260">
        <f t="shared" si="4"/>
        <v>3535.9805918859252</v>
      </c>
      <c r="G109" s="260"/>
      <c r="H109" s="260">
        <v>10.384881076829968</v>
      </c>
      <c r="I109" s="260">
        <v>11.170903624802854</v>
      </c>
      <c r="J109" s="260">
        <f t="shared" si="5"/>
        <v>21.555784701632824</v>
      </c>
      <c r="K109" s="260"/>
      <c r="L109" s="260">
        <f t="shared" si="7"/>
        <v>165.28760310127853</v>
      </c>
      <c r="M109" s="260">
        <f t="shared" si="6"/>
        <v>186.84338780291137</v>
      </c>
    </row>
    <row r="110" spans="1:19" s="55" customFormat="1" ht="17.649999999999999" customHeight="1">
      <c r="A110" s="258">
        <v>105</v>
      </c>
      <c r="B110" s="259" t="s">
        <v>578</v>
      </c>
      <c r="C110" s="260">
        <v>2027.6395377582317</v>
      </c>
      <c r="D110" s="260">
        <v>2027.6395377582317</v>
      </c>
      <c r="E110" s="260">
        <v>0</v>
      </c>
      <c r="F110" s="260">
        <f t="shared" si="4"/>
        <v>2027.6395377582317</v>
      </c>
      <c r="G110" s="260"/>
      <c r="H110" s="260">
        <v>0</v>
      </c>
      <c r="I110" s="260">
        <v>0</v>
      </c>
      <c r="J110" s="260">
        <f t="shared" si="5"/>
        <v>0</v>
      </c>
      <c r="K110" s="260"/>
      <c r="L110" s="260">
        <f t="shared" si="7"/>
        <v>0</v>
      </c>
      <c r="M110" s="260">
        <f t="shared" si="6"/>
        <v>0</v>
      </c>
    </row>
    <row r="111" spans="1:19" s="55" customFormat="1" ht="17.649999999999999" customHeight="1">
      <c r="A111" s="258">
        <v>106</v>
      </c>
      <c r="B111" s="259" t="s">
        <v>579</v>
      </c>
      <c r="C111" s="260">
        <v>1488.7854023687569</v>
      </c>
      <c r="D111" s="260">
        <v>1488.7854023687569</v>
      </c>
      <c r="E111" s="260">
        <v>0</v>
      </c>
      <c r="F111" s="260">
        <f t="shared" si="4"/>
        <v>1488.7854023687569</v>
      </c>
      <c r="G111" s="260"/>
      <c r="H111" s="260">
        <v>0</v>
      </c>
      <c r="I111" s="260">
        <v>0</v>
      </c>
      <c r="J111" s="260">
        <f t="shared" si="5"/>
        <v>0</v>
      </c>
      <c r="K111" s="260"/>
      <c r="L111" s="260">
        <f t="shared" si="7"/>
        <v>0</v>
      </c>
      <c r="M111" s="260">
        <f t="shared" si="6"/>
        <v>0</v>
      </c>
    </row>
    <row r="112" spans="1:19" s="55" customFormat="1" ht="17.649999999999999" customHeight="1">
      <c r="A112" s="258">
        <v>107</v>
      </c>
      <c r="B112" s="259" t="s">
        <v>580</v>
      </c>
      <c r="C112" s="260">
        <v>1208.8890318768999</v>
      </c>
      <c r="D112" s="260">
        <v>1208.8890318768999</v>
      </c>
      <c r="E112" s="260">
        <v>0</v>
      </c>
      <c r="F112" s="260">
        <f t="shared" si="4"/>
        <v>1208.8890318768999</v>
      </c>
      <c r="G112" s="260"/>
      <c r="H112" s="260">
        <v>0</v>
      </c>
      <c r="I112" s="260">
        <v>0</v>
      </c>
      <c r="J112" s="260">
        <f t="shared" si="5"/>
        <v>0</v>
      </c>
      <c r="K112" s="260"/>
      <c r="L112" s="260">
        <f t="shared" si="7"/>
        <v>0</v>
      </c>
      <c r="M112" s="260">
        <f t="shared" si="6"/>
        <v>0</v>
      </c>
    </row>
    <row r="113" spans="1:13" s="55" customFormat="1" ht="17.649999999999999" customHeight="1">
      <c r="A113" s="258">
        <v>108</v>
      </c>
      <c r="B113" s="259" t="s">
        <v>581</v>
      </c>
      <c r="C113" s="260">
        <v>684.70694402922777</v>
      </c>
      <c r="D113" s="260">
        <v>684.70694402922777</v>
      </c>
      <c r="E113" s="260">
        <v>0</v>
      </c>
      <c r="F113" s="260">
        <f t="shared" si="4"/>
        <v>684.70694402922777</v>
      </c>
      <c r="G113" s="260"/>
      <c r="H113" s="260">
        <v>0</v>
      </c>
      <c r="I113" s="260">
        <v>0</v>
      </c>
      <c r="J113" s="260">
        <f t="shared" si="5"/>
        <v>0</v>
      </c>
      <c r="K113" s="260"/>
      <c r="L113" s="260">
        <f t="shared" si="7"/>
        <v>0</v>
      </c>
      <c r="M113" s="260">
        <f t="shared" si="6"/>
        <v>0</v>
      </c>
    </row>
    <row r="114" spans="1:13" s="50" customFormat="1" ht="17.649999999999999" customHeight="1">
      <c r="A114" s="258">
        <v>110</v>
      </c>
      <c r="B114" s="259" t="s">
        <v>582</v>
      </c>
      <c r="C114" s="260">
        <v>104.94210521106289</v>
      </c>
      <c r="D114" s="260">
        <v>104.94210521106288</v>
      </c>
      <c r="E114" s="260">
        <v>0</v>
      </c>
      <c r="F114" s="260">
        <f t="shared" si="4"/>
        <v>104.94210521106288</v>
      </c>
      <c r="G114" s="260"/>
      <c r="H114" s="260">
        <v>0</v>
      </c>
      <c r="I114" s="260">
        <v>0</v>
      </c>
      <c r="J114" s="260">
        <f t="shared" si="5"/>
        <v>0</v>
      </c>
      <c r="K114" s="260"/>
      <c r="L114" s="260">
        <f t="shared" si="7"/>
        <v>1.4210854715202004E-14</v>
      </c>
      <c r="M114" s="260">
        <f t="shared" si="6"/>
        <v>1.4210854715202004E-14</v>
      </c>
    </row>
    <row r="115" spans="1:13" s="55" customFormat="1" ht="17.649999999999999" customHeight="1">
      <c r="A115" s="258">
        <v>111</v>
      </c>
      <c r="B115" s="259" t="s">
        <v>583</v>
      </c>
      <c r="C115" s="260">
        <v>628.99019411889992</v>
      </c>
      <c r="D115" s="260">
        <v>628.99019411890004</v>
      </c>
      <c r="E115" s="260">
        <v>0</v>
      </c>
      <c r="F115" s="260">
        <f t="shared" si="4"/>
        <v>628.99019411890004</v>
      </c>
      <c r="G115" s="260"/>
      <c r="H115" s="260">
        <v>0</v>
      </c>
      <c r="I115" s="260">
        <v>0</v>
      </c>
      <c r="J115" s="260">
        <f t="shared" si="5"/>
        <v>0</v>
      </c>
      <c r="K115" s="260"/>
      <c r="L115" s="260">
        <f t="shared" si="7"/>
        <v>-1.1368683772161603E-13</v>
      </c>
      <c r="M115" s="260">
        <f t="shared" si="6"/>
        <v>-1.1368683772161603E-13</v>
      </c>
    </row>
    <row r="116" spans="1:13" s="55" customFormat="1" ht="17.649999999999999" customHeight="1">
      <c r="A116" s="258">
        <v>112</v>
      </c>
      <c r="B116" s="259" t="s">
        <v>584</v>
      </c>
      <c r="C116" s="260">
        <v>273.5858453793349</v>
      </c>
      <c r="D116" s="260">
        <v>273.5858453793349</v>
      </c>
      <c r="E116" s="260">
        <v>0</v>
      </c>
      <c r="F116" s="260">
        <f t="shared" si="4"/>
        <v>273.5858453793349</v>
      </c>
      <c r="G116" s="260"/>
      <c r="H116" s="260">
        <v>0</v>
      </c>
      <c r="I116" s="260">
        <v>0</v>
      </c>
      <c r="J116" s="260">
        <f t="shared" si="5"/>
        <v>0</v>
      </c>
      <c r="K116" s="260"/>
      <c r="L116" s="260">
        <f t="shared" si="7"/>
        <v>0</v>
      </c>
      <c r="M116" s="260">
        <f t="shared" si="6"/>
        <v>0</v>
      </c>
    </row>
    <row r="117" spans="1:13" s="55" customFormat="1" ht="17.649999999999999" customHeight="1">
      <c r="A117" s="258">
        <v>113</v>
      </c>
      <c r="B117" s="259" t="s">
        <v>585</v>
      </c>
      <c r="C117" s="260">
        <v>716.42787808132982</v>
      </c>
      <c r="D117" s="260">
        <v>716.42787808132982</v>
      </c>
      <c r="E117" s="260">
        <v>0</v>
      </c>
      <c r="F117" s="260">
        <f t="shared" si="4"/>
        <v>716.42787808132982</v>
      </c>
      <c r="G117" s="260"/>
      <c r="H117" s="260">
        <v>0</v>
      </c>
      <c r="I117" s="260">
        <v>0</v>
      </c>
      <c r="J117" s="260">
        <f t="shared" si="5"/>
        <v>0</v>
      </c>
      <c r="K117" s="260"/>
      <c r="L117" s="260">
        <f t="shared" si="7"/>
        <v>0</v>
      </c>
      <c r="M117" s="260">
        <f t="shared" si="6"/>
        <v>0</v>
      </c>
    </row>
    <row r="118" spans="1:13" s="55" customFormat="1" ht="17.649999999999999" customHeight="1">
      <c r="A118" s="258">
        <v>114</v>
      </c>
      <c r="B118" s="259" t="s">
        <v>586</v>
      </c>
      <c r="C118" s="260">
        <v>610.53259084813783</v>
      </c>
      <c r="D118" s="260">
        <v>610.53259084813783</v>
      </c>
      <c r="E118" s="260">
        <v>0</v>
      </c>
      <c r="F118" s="260">
        <f t="shared" si="4"/>
        <v>610.53259084813783</v>
      </c>
      <c r="G118" s="260"/>
      <c r="H118" s="260">
        <v>0</v>
      </c>
      <c r="I118" s="260">
        <v>0</v>
      </c>
      <c r="J118" s="260">
        <f t="shared" si="5"/>
        <v>0</v>
      </c>
      <c r="K118" s="260"/>
      <c r="L118" s="260">
        <f t="shared" si="7"/>
        <v>0</v>
      </c>
      <c r="M118" s="260">
        <f t="shared" si="6"/>
        <v>0</v>
      </c>
    </row>
    <row r="119" spans="1:13" s="55" customFormat="1" ht="17.649999999999999" customHeight="1">
      <c r="A119" s="258">
        <v>117</v>
      </c>
      <c r="B119" s="259" t="s">
        <v>587</v>
      </c>
      <c r="C119" s="260">
        <v>883.32374000000004</v>
      </c>
      <c r="D119" s="260">
        <v>883.32373999999993</v>
      </c>
      <c r="E119" s="260">
        <v>0</v>
      </c>
      <c r="F119" s="260">
        <f t="shared" si="4"/>
        <v>883.32373999999993</v>
      </c>
      <c r="G119" s="260"/>
      <c r="H119" s="260">
        <v>0</v>
      </c>
      <c r="I119" s="260">
        <v>0</v>
      </c>
      <c r="J119" s="260">
        <f t="shared" si="5"/>
        <v>0</v>
      </c>
      <c r="K119" s="260"/>
      <c r="L119" s="260">
        <f t="shared" si="7"/>
        <v>1.1368683772161603E-13</v>
      </c>
      <c r="M119" s="260">
        <f t="shared" si="6"/>
        <v>1.1368683772161603E-13</v>
      </c>
    </row>
    <row r="120" spans="1:13" s="55" customFormat="1" ht="17.649999999999999" customHeight="1">
      <c r="A120" s="258">
        <v>118</v>
      </c>
      <c r="B120" s="259" t="s">
        <v>588</v>
      </c>
      <c r="C120" s="260">
        <v>412.16314380955168</v>
      </c>
      <c r="D120" s="260">
        <v>412.16314380955174</v>
      </c>
      <c r="E120" s="260">
        <v>0</v>
      </c>
      <c r="F120" s="260">
        <f t="shared" si="4"/>
        <v>412.16314380955174</v>
      </c>
      <c r="G120" s="260"/>
      <c r="H120" s="260">
        <v>0</v>
      </c>
      <c r="I120" s="260">
        <v>0</v>
      </c>
      <c r="J120" s="260">
        <f t="shared" si="5"/>
        <v>0</v>
      </c>
      <c r="K120" s="260"/>
      <c r="L120" s="260">
        <f t="shared" si="7"/>
        <v>-5.6843418860808015E-14</v>
      </c>
      <c r="M120" s="260">
        <f t="shared" si="6"/>
        <v>-5.6843418860808015E-14</v>
      </c>
    </row>
    <row r="121" spans="1:13" s="55" customFormat="1" ht="17.649999999999999" customHeight="1">
      <c r="A121" s="258">
        <v>122</v>
      </c>
      <c r="B121" s="259" t="s">
        <v>589</v>
      </c>
      <c r="C121" s="260">
        <v>215.92809911127929</v>
      </c>
      <c r="D121" s="260">
        <v>215.92809911127938</v>
      </c>
      <c r="E121" s="260">
        <v>0</v>
      </c>
      <c r="F121" s="260">
        <f t="shared" si="4"/>
        <v>215.92809911127938</v>
      </c>
      <c r="G121" s="260"/>
      <c r="H121" s="260">
        <v>0</v>
      </c>
      <c r="I121" s="260">
        <v>0</v>
      </c>
      <c r="J121" s="260">
        <f t="shared" si="5"/>
        <v>0</v>
      </c>
      <c r="K121" s="260"/>
      <c r="L121" s="260">
        <f t="shared" si="7"/>
        <v>-8.5265128291212022E-14</v>
      </c>
      <c r="M121" s="260">
        <f t="shared" si="6"/>
        <v>-8.5265128291212022E-14</v>
      </c>
    </row>
    <row r="122" spans="1:13" s="55" customFormat="1" ht="17.649999999999999" customHeight="1">
      <c r="A122" s="258">
        <v>123</v>
      </c>
      <c r="B122" s="259" t="s">
        <v>590</v>
      </c>
      <c r="C122" s="260">
        <v>105.88250457812696</v>
      </c>
      <c r="D122" s="260">
        <v>105.88250457812697</v>
      </c>
      <c r="E122" s="260">
        <v>0</v>
      </c>
      <c r="F122" s="260">
        <f t="shared" si="4"/>
        <v>105.88250457812697</v>
      </c>
      <c r="G122" s="260"/>
      <c r="H122" s="260">
        <v>0</v>
      </c>
      <c r="I122" s="260">
        <v>0</v>
      </c>
      <c r="J122" s="260">
        <f t="shared" si="5"/>
        <v>0</v>
      </c>
      <c r="K122" s="260"/>
      <c r="L122" s="260">
        <f t="shared" si="7"/>
        <v>-1.4210854715202004E-14</v>
      </c>
      <c r="M122" s="260">
        <f t="shared" si="6"/>
        <v>-1.4210854715202004E-14</v>
      </c>
    </row>
    <row r="123" spans="1:13" s="55" customFormat="1" ht="17.649999999999999" customHeight="1">
      <c r="A123" s="258">
        <v>124</v>
      </c>
      <c r="B123" s="259" t="s">
        <v>591</v>
      </c>
      <c r="C123" s="260">
        <v>1075.2299299162503</v>
      </c>
      <c r="D123" s="260">
        <v>1075.2299299162507</v>
      </c>
      <c r="E123" s="260">
        <v>0</v>
      </c>
      <c r="F123" s="260">
        <f t="shared" si="4"/>
        <v>1075.2299299162507</v>
      </c>
      <c r="G123" s="260"/>
      <c r="H123" s="260">
        <v>0</v>
      </c>
      <c r="I123" s="260">
        <v>0</v>
      </c>
      <c r="J123" s="260">
        <f t="shared" si="5"/>
        <v>0</v>
      </c>
      <c r="K123" s="260"/>
      <c r="L123" s="260">
        <f t="shared" si="7"/>
        <v>-4.5474735088646412E-13</v>
      </c>
      <c r="M123" s="260">
        <f t="shared" si="6"/>
        <v>-4.5474735088646412E-13</v>
      </c>
    </row>
    <row r="124" spans="1:13" s="55" customFormat="1" ht="17.649999999999999" customHeight="1">
      <c r="A124" s="258">
        <v>126</v>
      </c>
      <c r="B124" s="259" t="s">
        <v>592</v>
      </c>
      <c r="C124" s="260">
        <v>1688.400417741716</v>
      </c>
      <c r="D124" s="260">
        <v>1688.4004177417164</v>
      </c>
      <c r="E124" s="260">
        <v>0</v>
      </c>
      <c r="F124" s="260">
        <f t="shared" si="4"/>
        <v>1688.4004177417164</v>
      </c>
      <c r="G124" s="260"/>
      <c r="H124" s="260">
        <v>0</v>
      </c>
      <c r="I124" s="260">
        <v>0</v>
      </c>
      <c r="J124" s="260">
        <f t="shared" si="5"/>
        <v>0</v>
      </c>
      <c r="K124" s="260"/>
      <c r="L124" s="260">
        <f t="shared" si="7"/>
        <v>-4.5474735088646412E-13</v>
      </c>
      <c r="M124" s="260">
        <f t="shared" si="6"/>
        <v>-4.5474735088646412E-13</v>
      </c>
    </row>
    <row r="125" spans="1:13" s="55" customFormat="1" ht="17.649999999999999" customHeight="1">
      <c r="A125" s="258">
        <v>127</v>
      </c>
      <c r="B125" s="259" t="s">
        <v>593</v>
      </c>
      <c r="C125" s="260">
        <v>1424.031239405457</v>
      </c>
      <c r="D125" s="260">
        <v>1424.0312394054574</v>
      </c>
      <c r="E125" s="260">
        <v>0</v>
      </c>
      <c r="F125" s="260">
        <f t="shared" si="4"/>
        <v>1424.0312394054574</v>
      </c>
      <c r="G125" s="260"/>
      <c r="H125" s="260">
        <v>0</v>
      </c>
      <c r="I125" s="260">
        <v>0</v>
      </c>
      <c r="J125" s="260">
        <f t="shared" si="5"/>
        <v>0</v>
      </c>
      <c r="K125" s="260"/>
      <c r="L125" s="260">
        <f t="shared" si="7"/>
        <v>-4.5474735088646412E-13</v>
      </c>
      <c r="M125" s="260">
        <f t="shared" si="6"/>
        <v>-4.5474735088646412E-13</v>
      </c>
    </row>
    <row r="126" spans="1:13" s="55" customFormat="1" ht="17.649999999999999" customHeight="1">
      <c r="A126" s="258">
        <v>128</v>
      </c>
      <c r="B126" s="259" t="s">
        <v>594</v>
      </c>
      <c r="C126" s="260">
        <v>1328.0072196948149</v>
      </c>
      <c r="D126" s="260">
        <v>1328.0072196948151</v>
      </c>
      <c r="E126" s="260">
        <v>0</v>
      </c>
      <c r="F126" s="260">
        <f t="shared" si="4"/>
        <v>1328.0072196948151</v>
      </c>
      <c r="G126" s="260"/>
      <c r="H126" s="260">
        <v>0</v>
      </c>
      <c r="I126" s="260">
        <v>0</v>
      </c>
      <c r="J126" s="260">
        <f t="shared" si="5"/>
        <v>0</v>
      </c>
      <c r="K126" s="260"/>
      <c r="L126" s="260">
        <f t="shared" si="7"/>
        <v>-2.2737367544323206E-13</v>
      </c>
      <c r="M126" s="260">
        <f t="shared" si="6"/>
        <v>-2.2737367544323206E-13</v>
      </c>
    </row>
    <row r="127" spans="1:13" s="55" customFormat="1" ht="17.649999999999999" customHeight="1">
      <c r="A127" s="258">
        <v>130</v>
      </c>
      <c r="B127" s="259" t="s">
        <v>595</v>
      </c>
      <c r="C127" s="260">
        <v>1833.4787072165714</v>
      </c>
      <c r="D127" s="260">
        <v>1783.7081064716995</v>
      </c>
      <c r="E127" s="260">
        <v>1.9461827511445542</v>
      </c>
      <c r="F127" s="260">
        <f t="shared" si="4"/>
        <v>1785.654289222844</v>
      </c>
      <c r="G127" s="260"/>
      <c r="H127" s="260">
        <v>2.3640073585658499</v>
      </c>
      <c r="I127" s="260">
        <v>6.4048105022192088</v>
      </c>
      <c r="J127" s="260">
        <f t="shared" si="5"/>
        <v>8.7688178607850595</v>
      </c>
      <c r="K127" s="260"/>
      <c r="L127" s="260">
        <f t="shared" si="7"/>
        <v>39.055600132942303</v>
      </c>
      <c r="M127" s="260">
        <f t="shared" si="6"/>
        <v>47.824417993727366</v>
      </c>
    </row>
    <row r="128" spans="1:13" s="55" customFormat="1" ht="17.649999999999999" customHeight="1">
      <c r="A128" s="258">
        <v>132</v>
      </c>
      <c r="B128" s="259" t="s">
        <v>596</v>
      </c>
      <c r="C128" s="260">
        <v>2181.6897296000002</v>
      </c>
      <c r="D128" s="260">
        <v>2108.9667387923305</v>
      </c>
      <c r="E128" s="260">
        <v>72.722990807668225</v>
      </c>
      <c r="F128" s="260">
        <f t="shared" si="4"/>
        <v>2181.6897295999988</v>
      </c>
      <c r="G128" s="260"/>
      <c r="H128" s="260">
        <v>0</v>
      </c>
      <c r="I128" s="260">
        <v>0</v>
      </c>
      <c r="J128" s="260">
        <f t="shared" si="5"/>
        <v>0</v>
      </c>
      <c r="K128" s="260"/>
      <c r="L128" s="260">
        <f t="shared" si="7"/>
        <v>1.3642420526593924E-12</v>
      </c>
      <c r="M128" s="260">
        <f t="shared" si="6"/>
        <v>1.3642420526593924E-12</v>
      </c>
    </row>
    <row r="129" spans="1:13" s="55" customFormat="1" ht="17.649999999999999" customHeight="1">
      <c r="A129" s="258">
        <v>136</v>
      </c>
      <c r="B129" s="259" t="s">
        <v>597</v>
      </c>
      <c r="C129" s="260">
        <v>135.93018148294118</v>
      </c>
      <c r="D129" s="260">
        <v>135.93018148294121</v>
      </c>
      <c r="E129" s="260">
        <v>0</v>
      </c>
      <c r="F129" s="260">
        <f t="shared" si="4"/>
        <v>135.93018148294121</v>
      </c>
      <c r="G129" s="260"/>
      <c r="H129" s="260">
        <v>0</v>
      </c>
      <c r="I129" s="260">
        <v>0</v>
      </c>
      <c r="J129" s="260">
        <f t="shared" si="5"/>
        <v>0</v>
      </c>
      <c r="K129" s="260"/>
      <c r="L129" s="260">
        <f t="shared" si="7"/>
        <v>-2.8421709430404007E-14</v>
      </c>
      <c r="M129" s="260">
        <f t="shared" si="6"/>
        <v>-2.8421709430404007E-14</v>
      </c>
    </row>
    <row r="130" spans="1:13" s="55" customFormat="1" ht="17.649999999999999" customHeight="1">
      <c r="A130" s="258">
        <v>138</v>
      </c>
      <c r="B130" s="259" t="s">
        <v>598</v>
      </c>
      <c r="C130" s="260">
        <v>179.01594499747188</v>
      </c>
      <c r="D130" s="260">
        <v>179.01594499747196</v>
      </c>
      <c r="E130" s="260">
        <v>0</v>
      </c>
      <c r="F130" s="260">
        <f t="shared" si="4"/>
        <v>179.01594499747196</v>
      </c>
      <c r="G130" s="260"/>
      <c r="H130" s="260">
        <v>0</v>
      </c>
      <c r="I130" s="260">
        <v>0</v>
      </c>
      <c r="J130" s="260">
        <f t="shared" si="5"/>
        <v>0</v>
      </c>
      <c r="K130" s="260"/>
      <c r="L130" s="260">
        <f t="shared" si="7"/>
        <v>-8.5265128291212022E-14</v>
      </c>
      <c r="M130" s="260">
        <f t="shared" si="6"/>
        <v>-8.5265128291212022E-14</v>
      </c>
    </row>
    <row r="131" spans="1:13" s="50" customFormat="1" ht="17.649999999999999" customHeight="1">
      <c r="A131" s="258">
        <v>139</v>
      </c>
      <c r="B131" s="259" t="s">
        <v>599</v>
      </c>
      <c r="C131" s="260">
        <v>239.24142846033234</v>
      </c>
      <c r="D131" s="260">
        <v>239.24142846033232</v>
      </c>
      <c r="E131" s="260">
        <v>0</v>
      </c>
      <c r="F131" s="260">
        <f t="shared" si="4"/>
        <v>239.24142846033232</v>
      </c>
      <c r="G131" s="260"/>
      <c r="H131" s="260">
        <v>0</v>
      </c>
      <c r="I131" s="260">
        <v>0</v>
      </c>
      <c r="J131" s="260">
        <f t="shared" si="5"/>
        <v>0</v>
      </c>
      <c r="K131" s="260"/>
      <c r="L131" s="260">
        <f t="shared" si="7"/>
        <v>2.8421709430404007E-14</v>
      </c>
      <c r="M131" s="260">
        <f t="shared" si="6"/>
        <v>2.8421709430404007E-14</v>
      </c>
    </row>
    <row r="132" spans="1:13" s="55" customFormat="1" ht="17.649999999999999" customHeight="1">
      <c r="A132" s="258">
        <v>140</v>
      </c>
      <c r="B132" s="262" t="s">
        <v>600</v>
      </c>
      <c r="C132" s="260">
        <v>261.34170053830002</v>
      </c>
      <c r="D132" s="260">
        <v>214.70036691857246</v>
      </c>
      <c r="E132" s="260">
        <v>7.508147042905355</v>
      </c>
      <c r="F132" s="260">
        <f t="shared" si="4"/>
        <v>222.20851396147782</v>
      </c>
      <c r="G132" s="260"/>
      <c r="H132" s="260">
        <v>7.5256136707053551</v>
      </c>
      <c r="I132" s="260">
        <v>15.121323639788569</v>
      </c>
      <c r="J132" s="260">
        <f t="shared" si="5"/>
        <v>22.646937310493925</v>
      </c>
      <c r="K132" s="260"/>
      <c r="L132" s="260">
        <f t="shared" si="7"/>
        <v>16.486249266328272</v>
      </c>
      <c r="M132" s="260">
        <f t="shared" si="6"/>
        <v>39.133186576822197</v>
      </c>
    </row>
    <row r="133" spans="1:13" s="55" customFormat="1" ht="17.649999999999999" customHeight="1">
      <c r="A133" s="258">
        <v>141</v>
      </c>
      <c r="B133" s="259" t="s">
        <v>601</v>
      </c>
      <c r="C133" s="260">
        <v>232.31375312100536</v>
      </c>
      <c r="D133" s="260">
        <v>232.31375312100536</v>
      </c>
      <c r="E133" s="260">
        <v>0</v>
      </c>
      <c r="F133" s="260">
        <f t="shared" si="4"/>
        <v>232.31375312100536</v>
      </c>
      <c r="G133" s="260"/>
      <c r="H133" s="260">
        <v>0</v>
      </c>
      <c r="I133" s="260">
        <v>0</v>
      </c>
      <c r="J133" s="260">
        <f t="shared" si="5"/>
        <v>0</v>
      </c>
      <c r="K133" s="260"/>
      <c r="L133" s="260">
        <f t="shared" si="7"/>
        <v>0</v>
      </c>
      <c r="M133" s="260">
        <f t="shared" si="6"/>
        <v>0</v>
      </c>
    </row>
    <row r="134" spans="1:13" s="55" customFormat="1" ht="17.649999999999999" customHeight="1">
      <c r="A134" s="258">
        <v>142</v>
      </c>
      <c r="B134" s="259" t="s">
        <v>602</v>
      </c>
      <c r="C134" s="260">
        <v>833.03697316217881</v>
      </c>
      <c r="D134" s="260">
        <v>833.03697316217904</v>
      </c>
      <c r="E134" s="260">
        <v>0</v>
      </c>
      <c r="F134" s="260">
        <f t="shared" si="4"/>
        <v>833.03697316217904</v>
      </c>
      <c r="G134" s="260"/>
      <c r="H134" s="260">
        <v>0</v>
      </c>
      <c r="I134" s="260">
        <v>0</v>
      </c>
      <c r="J134" s="260">
        <f t="shared" si="5"/>
        <v>0</v>
      </c>
      <c r="K134" s="260"/>
      <c r="L134" s="260">
        <f t="shared" si="7"/>
        <v>-2.2737367544323206E-13</v>
      </c>
      <c r="M134" s="260">
        <f t="shared" si="6"/>
        <v>-2.2737367544323206E-13</v>
      </c>
    </row>
    <row r="135" spans="1:13" s="55" customFormat="1" ht="17.649999999999999" customHeight="1">
      <c r="A135" s="258">
        <v>143</v>
      </c>
      <c r="B135" s="259" t="s">
        <v>603</v>
      </c>
      <c r="C135" s="260">
        <v>1609.5381821946187</v>
      </c>
      <c r="D135" s="260">
        <v>1609.5381821946191</v>
      </c>
      <c r="E135" s="260">
        <v>0</v>
      </c>
      <c r="F135" s="260">
        <f t="shared" si="4"/>
        <v>1609.5381821946191</v>
      </c>
      <c r="G135" s="260"/>
      <c r="H135" s="260">
        <v>0</v>
      </c>
      <c r="I135" s="260">
        <v>0</v>
      </c>
      <c r="J135" s="260">
        <f t="shared" si="5"/>
        <v>0</v>
      </c>
      <c r="K135" s="260"/>
      <c r="L135" s="260">
        <f t="shared" si="7"/>
        <v>-4.5474735088646412E-13</v>
      </c>
      <c r="M135" s="260">
        <f t="shared" si="6"/>
        <v>-4.5474735088646412E-13</v>
      </c>
    </row>
    <row r="136" spans="1:13" s="50" customFormat="1" ht="17.649999999999999" customHeight="1">
      <c r="A136" s="258">
        <v>144</v>
      </c>
      <c r="B136" s="259" t="s">
        <v>604</v>
      </c>
      <c r="C136" s="260">
        <v>1105.3114787426284</v>
      </c>
      <c r="D136" s="260">
        <v>1105.3114787426284</v>
      </c>
      <c r="E136" s="260">
        <v>0</v>
      </c>
      <c r="F136" s="260">
        <f t="shared" si="4"/>
        <v>1105.3114787426284</v>
      </c>
      <c r="G136" s="260"/>
      <c r="H136" s="260">
        <v>0</v>
      </c>
      <c r="I136" s="260">
        <v>0</v>
      </c>
      <c r="J136" s="260">
        <f t="shared" si="5"/>
        <v>0</v>
      </c>
      <c r="K136" s="260"/>
      <c r="L136" s="260">
        <f t="shared" si="7"/>
        <v>0</v>
      </c>
      <c r="M136" s="260">
        <f t="shared" si="6"/>
        <v>0</v>
      </c>
    </row>
    <row r="137" spans="1:13" s="50" customFormat="1" ht="17.649999999999999" customHeight="1">
      <c r="A137" s="258">
        <v>146</v>
      </c>
      <c r="B137" s="259" t="s">
        <v>605</v>
      </c>
      <c r="C137" s="260">
        <v>24980.874953241368</v>
      </c>
      <c r="D137" s="260">
        <v>9552.2341663743919</v>
      </c>
      <c r="E137" s="260">
        <v>397.70760401890811</v>
      </c>
      <c r="F137" s="260">
        <f t="shared" si="4"/>
        <v>9949.9417703932995</v>
      </c>
      <c r="G137" s="260"/>
      <c r="H137" s="260">
        <v>400.53400404419438</v>
      </c>
      <c r="I137" s="260">
        <v>815.05665991497358</v>
      </c>
      <c r="J137" s="260">
        <f t="shared" si="5"/>
        <v>1215.5906639591681</v>
      </c>
      <c r="K137" s="260"/>
      <c r="L137" s="260">
        <f t="shared" si="7"/>
        <v>13815.3425188889</v>
      </c>
      <c r="M137" s="260">
        <f t="shared" si="6"/>
        <v>15030.933182848068</v>
      </c>
    </row>
    <row r="138" spans="1:13" s="55" customFormat="1" ht="17.649999999999999" customHeight="1">
      <c r="A138" s="258">
        <v>147</v>
      </c>
      <c r="B138" s="259" t="s">
        <v>606</v>
      </c>
      <c r="C138" s="260">
        <v>3483.3332098302626</v>
      </c>
      <c r="D138" s="260">
        <v>3483.3332098302617</v>
      </c>
      <c r="E138" s="260">
        <v>0</v>
      </c>
      <c r="F138" s="260">
        <f t="shared" si="4"/>
        <v>3483.3332098302617</v>
      </c>
      <c r="G138" s="260"/>
      <c r="H138" s="260">
        <v>0</v>
      </c>
      <c r="I138" s="260">
        <v>0</v>
      </c>
      <c r="J138" s="260">
        <f t="shared" si="5"/>
        <v>0</v>
      </c>
      <c r="K138" s="260"/>
      <c r="L138" s="260">
        <f t="shared" si="7"/>
        <v>9.0949470177292824E-13</v>
      </c>
      <c r="M138" s="260">
        <f t="shared" si="6"/>
        <v>9.0949470177292824E-13</v>
      </c>
    </row>
    <row r="139" spans="1:13" s="50" customFormat="1" ht="17.649999999999999" customHeight="1">
      <c r="A139" s="258">
        <v>148</v>
      </c>
      <c r="B139" s="259" t="s">
        <v>607</v>
      </c>
      <c r="C139" s="260">
        <v>552.04219763536662</v>
      </c>
      <c r="D139" s="260">
        <v>552.04219763536662</v>
      </c>
      <c r="E139" s="260">
        <v>0</v>
      </c>
      <c r="F139" s="260">
        <f t="shared" si="4"/>
        <v>552.04219763536662</v>
      </c>
      <c r="G139" s="260"/>
      <c r="H139" s="260">
        <v>0</v>
      </c>
      <c r="I139" s="260">
        <v>0</v>
      </c>
      <c r="J139" s="260">
        <f t="shared" si="5"/>
        <v>0</v>
      </c>
      <c r="K139" s="260"/>
      <c r="L139" s="260">
        <f t="shared" si="7"/>
        <v>0</v>
      </c>
      <c r="M139" s="260">
        <f t="shared" si="6"/>
        <v>0</v>
      </c>
    </row>
    <row r="140" spans="1:13" s="55" customFormat="1" ht="17.649999999999999" customHeight="1">
      <c r="A140" s="258">
        <v>149</v>
      </c>
      <c r="B140" s="259" t="s">
        <v>608</v>
      </c>
      <c r="C140" s="260">
        <v>894.76034610415331</v>
      </c>
      <c r="D140" s="260">
        <v>894.76034610415331</v>
      </c>
      <c r="E140" s="260">
        <v>0</v>
      </c>
      <c r="F140" s="260">
        <f t="shared" si="4"/>
        <v>894.76034610415331</v>
      </c>
      <c r="G140" s="260"/>
      <c r="H140" s="260">
        <v>0</v>
      </c>
      <c r="I140" s="260">
        <v>0</v>
      </c>
      <c r="J140" s="260">
        <f t="shared" si="5"/>
        <v>0</v>
      </c>
      <c r="K140" s="260"/>
      <c r="L140" s="260">
        <f t="shared" si="7"/>
        <v>0</v>
      </c>
      <c r="M140" s="260">
        <f t="shared" si="6"/>
        <v>0</v>
      </c>
    </row>
    <row r="141" spans="1:13" s="55" customFormat="1" ht="17.649999999999999" customHeight="1">
      <c r="A141" s="258">
        <v>150</v>
      </c>
      <c r="B141" s="259" t="s">
        <v>609</v>
      </c>
      <c r="C141" s="260">
        <v>947.421423132119</v>
      </c>
      <c r="D141" s="260">
        <v>943.00874554884274</v>
      </c>
      <c r="E141" s="260">
        <v>0.17254920189529849</v>
      </c>
      <c r="F141" s="260">
        <f t="shared" si="4"/>
        <v>943.18129475073806</v>
      </c>
      <c r="G141" s="260"/>
      <c r="H141" s="260">
        <v>0.20959366827870143</v>
      </c>
      <c r="I141" s="260">
        <v>0.56785251762505817</v>
      </c>
      <c r="J141" s="260">
        <f t="shared" si="5"/>
        <v>0.77744618590375958</v>
      </c>
      <c r="K141" s="260"/>
      <c r="L141" s="260">
        <f t="shared" si="7"/>
        <v>3.462682195477182</v>
      </c>
      <c r="M141" s="260">
        <f t="shared" si="6"/>
        <v>4.2401283813809414</v>
      </c>
    </row>
    <row r="142" spans="1:13" s="55" customFormat="1" ht="17.649999999999999" customHeight="1">
      <c r="A142" s="258">
        <v>151</v>
      </c>
      <c r="B142" s="259" t="s">
        <v>610</v>
      </c>
      <c r="C142" s="260">
        <v>309.86878513018434</v>
      </c>
      <c r="D142" s="260">
        <v>294.48205877184398</v>
      </c>
      <c r="E142" s="260">
        <v>1.4869011178946303</v>
      </c>
      <c r="F142" s="260">
        <f t="shared" si="4"/>
        <v>295.96895988973858</v>
      </c>
      <c r="G142" s="260"/>
      <c r="H142" s="260">
        <v>1.4869011178946303</v>
      </c>
      <c r="I142" s="260">
        <v>3.0083165738077451</v>
      </c>
      <c r="J142" s="260">
        <f t="shared" si="5"/>
        <v>4.4952176917023756</v>
      </c>
      <c r="K142" s="260"/>
      <c r="L142" s="260">
        <f t="shared" si="7"/>
        <v>9.4046075487433747</v>
      </c>
      <c r="M142" s="260">
        <f t="shared" si="6"/>
        <v>13.89982524044575</v>
      </c>
    </row>
    <row r="143" spans="1:13" s="55" customFormat="1" ht="17.649999999999999" customHeight="1">
      <c r="A143" s="258">
        <v>152</v>
      </c>
      <c r="B143" s="259" t="s">
        <v>611</v>
      </c>
      <c r="C143" s="260">
        <v>1212.8904254990537</v>
      </c>
      <c r="D143" s="260">
        <v>1128.2852728625653</v>
      </c>
      <c r="E143" s="260">
        <v>11.773990968071429</v>
      </c>
      <c r="F143" s="260">
        <f t="shared" si="4"/>
        <v>1140.0592638306368</v>
      </c>
      <c r="G143" s="260"/>
      <c r="H143" s="260">
        <v>11.927122986370915</v>
      </c>
      <c r="I143" s="260">
        <v>24.468788965547766</v>
      </c>
      <c r="J143" s="260">
        <f t="shared" si="5"/>
        <v>36.395911951918677</v>
      </c>
      <c r="K143" s="260"/>
      <c r="L143" s="260">
        <f t="shared" si="7"/>
        <v>36.435249716498149</v>
      </c>
      <c r="M143" s="260">
        <f t="shared" si="6"/>
        <v>72.831161668416826</v>
      </c>
    </row>
    <row r="144" spans="1:13" s="55" customFormat="1" ht="17.649999999999999" customHeight="1">
      <c r="A144" s="258">
        <v>156</v>
      </c>
      <c r="B144" s="259" t="s">
        <v>612</v>
      </c>
      <c r="C144" s="260">
        <v>337.72198169404572</v>
      </c>
      <c r="D144" s="260">
        <v>334.05635585115181</v>
      </c>
      <c r="E144" s="260">
        <v>0.14333718397474374</v>
      </c>
      <c r="F144" s="260">
        <f t="shared" ref="F144:F208" si="8">+D144+E144</f>
        <v>334.19969303512653</v>
      </c>
      <c r="G144" s="260"/>
      <c r="H144" s="260">
        <v>0.1741101314121361</v>
      </c>
      <c r="I144" s="260">
        <v>0.47171699061156214</v>
      </c>
      <c r="J144" s="260">
        <f t="shared" ref="J144:J208" si="9">+H144+I144</f>
        <v>0.64582712202369819</v>
      </c>
      <c r="K144" s="260"/>
      <c r="L144" s="260">
        <f t="shared" si="7"/>
        <v>2.876461536895496</v>
      </c>
      <c r="M144" s="260">
        <f t="shared" ref="M144:M208" si="10">J144+L144</f>
        <v>3.5222886589191944</v>
      </c>
    </row>
    <row r="145" spans="1:14" s="55" customFormat="1" ht="17.649999999999999" customHeight="1">
      <c r="A145" s="258">
        <v>157</v>
      </c>
      <c r="B145" s="259" t="s">
        <v>613</v>
      </c>
      <c r="C145" s="260">
        <v>3040.958470966918</v>
      </c>
      <c r="D145" s="260">
        <v>2973.4905643844631</v>
      </c>
      <c r="E145" s="260">
        <v>2.6382015867264892</v>
      </c>
      <c r="F145" s="260">
        <f t="shared" si="8"/>
        <v>2976.1287659711898</v>
      </c>
      <c r="G145" s="260"/>
      <c r="H145" s="260">
        <v>3.2045951297074113</v>
      </c>
      <c r="I145" s="260">
        <v>8.6822171283218914</v>
      </c>
      <c r="J145" s="260">
        <f t="shared" si="9"/>
        <v>11.886812258029302</v>
      </c>
      <c r="K145" s="260"/>
      <c r="L145" s="260">
        <f t="shared" si="7"/>
        <v>52.942892737698905</v>
      </c>
      <c r="M145" s="260">
        <f t="shared" si="10"/>
        <v>64.829704995728207</v>
      </c>
    </row>
    <row r="146" spans="1:14" s="50" customFormat="1" ht="17.649999999999999" customHeight="1">
      <c r="A146" s="258">
        <v>158</v>
      </c>
      <c r="B146" s="259" t="s">
        <v>614</v>
      </c>
      <c r="C146" s="260">
        <v>263.49827134616163</v>
      </c>
      <c r="D146" s="260">
        <v>263.49827134616157</v>
      </c>
      <c r="E146" s="260">
        <v>0</v>
      </c>
      <c r="F146" s="260">
        <f t="shared" si="8"/>
        <v>263.49827134616157</v>
      </c>
      <c r="G146" s="260"/>
      <c r="H146" s="260">
        <v>0</v>
      </c>
      <c r="I146" s="260">
        <v>0</v>
      </c>
      <c r="J146" s="260">
        <f t="shared" si="9"/>
        <v>0</v>
      </c>
      <c r="K146" s="260"/>
      <c r="L146" s="260">
        <f t="shared" ref="L146:L210" si="11">SUM(C146-F146-J146)</f>
        <v>5.6843418860808015E-14</v>
      </c>
      <c r="M146" s="260">
        <f t="shared" si="10"/>
        <v>5.6843418860808015E-14</v>
      </c>
      <c r="N146" s="55"/>
    </row>
    <row r="147" spans="1:14" s="55" customFormat="1" ht="17.649999999999999" customHeight="1">
      <c r="A147" s="258">
        <v>159</v>
      </c>
      <c r="B147" s="259" t="s">
        <v>615</v>
      </c>
      <c r="C147" s="260">
        <v>89.856220765506947</v>
      </c>
      <c r="D147" s="260">
        <v>89.856220765506947</v>
      </c>
      <c r="E147" s="260">
        <v>0</v>
      </c>
      <c r="F147" s="260">
        <f t="shared" si="8"/>
        <v>89.856220765506947</v>
      </c>
      <c r="G147" s="260"/>
      <c r="H147" s="260">
        <v>0</v>
      </c>
      <c r="I147" s="260">
        <v>0</v>
      </c>
      <c r="J147" s="260">
        <f t="shared" si="9"/>
        <v>0</v>
      </c>
      <c r="K147" s="260"/>
      <c r="L147" s="260">
        <f t="shared" si="11"/>
        <v>0</v>
      </c>
      <c r="M147" s="260">
        <f t="shared" si="10"/>
        <v>0</v>
      </c>
      <c r="N147" s="50"/>
    </row>
    <row r="148" spans="1:14" s="55" customFormat="1" ht="17.649999999999999" customHeight="1">
      <c r="A148" s="258">
        <v>160</v>
      </c>
      <c r="B148" s="259" t="s">
        <v>616</v>
      </c>
      <c r="C148" s="260">
        <v>21.683399722052222</v>
      </c>
      <c r="D148" s="260">
        <v>21.683399722052222</v>
      </c>
      <c r="E148" s="260">
        <v>0</v>
      </c>
      <c r="F148" s="260">
        <f t="shared" si="8"/>
        <v>21.683399722052222</v>
      </c>
      <c r="G148" s="260"/>
      <c r="H148" s="260">
        <v>0</v>
      </c>
      <c r="I148" s="260">
        <v>0</v>
      </c>
      <c r="J148" s="260">
        <f t="shared" si="9"/>
        <v>0</v>
      </c>
      <c r="K148" s="260"/>
      <c r="L148" s="260">
        <f t="shared" si="11"/>
        <v>0</v>
      </c>
      <c r="M148" s="260">
        <f t="shared" si="10"/>
        <v>0</v>
      </c>
    </row>
    <row r="149" spans="1:14" s="55" customFormat="1" ht="17.649999999999999" customHeight="1">
      <c r="A149" s="258">
        <v>161</v>
      </c>
      <c r="B149" s="259" t="s">
        <v>617</v>
      </c>
      <c r="C149" s="260">
        <v>84.435357499999981</v>
      </c>
      <c r="D149" s="260">
        <v>84.435357499999995</v>
      </c>
      <c r="E149" s="260">
        <v>0</v>
      </c>
      <c r="F149" s="260">
        <f t="shared" si="8"/>
        <v>84.435357499999995</v>
      </c>
      <c r="G149" s="260"/>
      <c r="H149" s="260">
        <v>0</v>
      </c>
      <c r="I149" s="260">
        <v>0</v>
      </c>
      <c r="J149" s="260">
        <f t="shared" si="9"/>
        <v>0</v>
      </c>
      <c r="K149" s="260"/>
      <c r="L149" s="260">
        <f t="shared" si="11"/>
        <v>-1.4210854715202004E-14</v>
      </c>
      <c r="M149" s="260">
        <f t="shared" si="10"/>
        <v>-1.4210854715202004E-14</v>
      </c>
    </row>
    <row r="150" spans="1:14" s="55" customFormat="1" ht="17.649999999999999" customHeight="1">
      <c r="A150" s="258">
        <v>162</v>
      </c>
      <c r="B150" s="259" t="s">
        <v>618</v>
      </c>
      <c r="C150" s="260">
        <v>37.871006499999993</v>
      </c>
      <c r="D150" s="260">
        <v>37.871006499999993</v>
      </c>
      <c r="E150" s="260">
        <v>0</v>
      </c>
      <c r="F150" s="260">
        <f t="shared" si="8"/>
        <v>37.871006499999993</v>
      </c>
      <c r="G150" s="260"/>
      <c r="H150" s="260">
        <v>0</v>
      </c>
      <c r="I150" s="260">
        <v>0</v>
      </c>
      <c r="J150" s="260">
        <f t="shared" si="9"/>
        <v>0</v>
      </c>
      <c r="K150" s="260"/>
      <c r="L150" s="260">
        <f t="shared" si="11"/>
        <v>0</v>
      </c>
      <c r="M150" s="260">
        <f t="shared" si="10"/>
        <v>0</v>
      </c>
    </row>
    <row r="151" spans="1:14" s="55" customFormat="1" ht="17.649999999999999" customHeight="1">
      <c r="A151" s="258">
        <v>163</v>
      </c>
      <c r="B151" s="259" t="s">
        <v>619</v>
      </c>
      <c r="C151" s="260">
        <v>312.62233660151702</v>
      </c>
      <c r="D151" s="260">
        <v>312.62233660151702</v>
      </c>
      <c r="E151" s="260">
        <v>0</v>
      </c>
      <c r="F151" s="260">
        <f t="shared" si="8"/>
        <v>312.62233660151702</v>
      </c>
      <c r="G151" s="260"/>
      <c r="H151" s="260">
        <v>0</v>
      </c>
      <c r="I151" s="260">
        <v>0</v>
      </c>
      <c r="J151" s="260">
        <f t="shared" si="9"/>
        <v>0</v>
      </c>
      <c r="K151" s="260"/>
      <c r="L151" s="260">
        <f t="shared" si="11"/>
        <v>0</v>
      </c>
      <c r="M151" s="260">
        <f t="shared" si="10"/>
        <v>0</v>
      </c>
    </row>
    <row r="152" spans="1:14" s="55" customFormat="1" ht="17.649999999999999" customHeight="1">
      <c r="A152" s="258">
        <v>164</v>
      </c>
      <c r="B152" s="259" t="s">
        <v>620</v>
      </c>
      <c r="C152" s="260">
        <v>780.21275062906943</v>
      </c>
      <c r="D152" s="260">
        <v>765.2578274058784</v>
      </c>
      <c r="E152" s="260">
        <v>0.37387307658081947</v>
      </c>
      <c r="F152" s="260">
        <f t="shared" si="8"/>
        <v>765.63170048245922</v>
      </c>
      <c r="G152" s="260"/>
      <c r="H152" s="260">
        <v>0.37387307658081947</v>
      </c>
      <c r="I152" s="260">
        <v>1.495492325141883</v>
      </c>
      <c r="J152" s="260">
        <f t="shared" si="9"/>
        <v>1.8693654017227024</v>
      </c>
      <c r="K152" s="260"/>
      <c r="L152" s="260">
        <f t="shared" si="11"/>
        <v>12.711684744887506</v>
      </c>
      <c r="M152" s="260">
        <f t="shared" si="10"/>
        <v>14.58105014661021</v>
      </c>
    </row>
    <row r="153" spans="1:14" s="55" customFormat="1" ht="17.649999999999999" customHeight="1">
      <c r="A153" s="258">
        <v>165</v>
      </c>
      <c r="B153" s="259" t="s">
        <v>621</v>
      </c>
      <c r="C153" s="260">
        <v>116.49773213952837</v>
      </c>
      <c r="D153" s="260">
        <v>116.49773213952841</v>
      </c>
      <c r="E153" s="260">
        <v>0</v>
      </c>
      <c r="F153" s="260">
        <f t="shared" si="8"/>
        <v>116.49773213952841</v>
      </c>
      <c r="G153" s="260"/>
      <c r="H153" s="260">
        <v>0</v>
      </c>
      <c r="I153" s="260">
        <v>0</v>
      </c>
      <c r="J153" s="260">
        <f t="shared" si="9"/>
        <v>0</v>
      </c>
      <c r="K153" s="260"/>
      <c r="L153" s="260">
        <f t="shared" si="11"/>
        <v>-4.2632564145606011E-14</v>
      </c>
      <c r="M153" s="260">
        <f t="shared" si="10"/>
        <v>-4.2632564145606011E-14</v>
      </c>
    </row>
    <row r="154" spans="1:14" s="55" customFormat="1" ht="17.649999999999999" customHeight="1">
      <c r="A154" s="258">
        <v>166</v>
      </c>
      <c r="B154" s="259" t="s">
        <v>622</v>
      </c>
      <c r="C154" s="260">
        <v>1212.3585712558836</v>
      </c>
      <c r="D154" s="260">
        <v>1192.8462780107045</v>
      </c>
      <c r="E154" s="260">
        <v>0.76299035250061253</v>
      </c>
      <c r="F154" s="260">
        <f t="shared" si="8"/>
        <v>1193.609268363205</v>
      </c>
      <c r="G154" s="260"/>
      <c r="H154" s="260">
        <v>0.92679618553047471</v>
      </c>
      <c r="I154" s="260">
        <v>2.5109711586607202</v>
      </c>
      <c r="J154" s="260">
        <f t="shared" si="9"/>
        <v>3.4377673441911947</v>
      </c>
      <c r="K154" s="260"/>
      <c r="L154" s="260">
        <f t="shared" si="11"/>
        <v>15.311535548487349</v>
      </c>
      <c r="M154" s="260">
        <f t="shared" si="10"/>
        <v>18.749302892678543</v>
      </c>
    </row>
    <row r="155" spans="1:14" s="55" customFormat="1" ht="17.649999999999999" customHeight="1">
      <c r="A155" s="258">
        <v>167</v>
      </c>
      <c r="B155" s="263" t="s">
        <v>623</v>
      </c>
      <c r="C155" s="260">
        <v>2880.7944050764968</v>
      </c>
      <c r="D155" s="260">
        <v>2304.6355243889175</v>
      </c>
      <c r="E155" s="260">
        <v>96.026480182871694</v>
      </c>
      <c r="F155" s="260">
        <f t="shared" si="8"/>
        <v>2400.6620045717891</v>
      </c>
      <c r="G155" s="260"/>
      <c r="H155" s="260">
        <v>96.026480182871694</v>
      </c>
      <c r="I155" s="260">
        <v>192.05296036574339</v>
      </c>
      <c r="J155" s="260">
        <f t="shared" si="9"/>
        <v>288.07944054861508</v>
      </c>
      <c r="K155" s="260"/>
      <c r="L155" s="260">
        <f t="shared" si="11"/>
        <v>192.05295995609259</v>
      </c>
      <c r="M155" s="260">
        <f t="shared" si="10"/>
        <v>480.13240050470768</v>
      </c>
    </row>
    <row r="156" spans="1:14" s="55" customFormat="1" ht="17.649999999999999" customHeight="1">
      <c r="A156" s="258">
        <v>168</v>
      </c>
      <c r="B156" s="259" t="s">
        <v>624</v>
      </c>
      <c r="C156" s="260">
        <v>654.74368705709378</v>
      </c>
      <c r="D156" s="260">
        <v>654.74368705709401</v>
      </c>
      <c r="E156" s="260">
        <v>0</v>
      </c>
      <c r="F156" s="260">
        <f t="shared" si="8"/>
        <v>654.74368705709401</v>
      </c>
      <c r="G156" s="260"/>
      <c r="H156" s="260">
        <v>0</v>
      </c>
      <c r="I156" s="260">
        <v>0</v>
      </c>
      <c r="J156" s="260">
        <f t="shared" si="9"/>
        <v>0</v>
      </c>
      <c r="K156" s="260"/>
      <c r="L156" s="260">
        <f t="shared" si="11"/>
        <v>-2.2737367544323206E-13</v>
      </c>
      <c r="M156" s="260">
        <f t="shared" si="10"/>
        <v>-2.2737367544323206E-13</v>
      </c>
    </row>
    <row r="157" spans="1:14" s="50" customFormat="1" ht="17.649999999999999" customHeight="1">
      <c r="A157" s="258">
        <v>170</v>
      </c>
      <c r="B157" s="259" t="s">
        <v>625</v>
      </c>
      <c r="C157" s="260">
        <v>1596.1840117820561</v>
      </c>
      <c r="D157" s="260">
        <v>1284.5688720190251</v>
      </c>
      <c r="E157" s="260">
        <v>11.903616033059574</v>
      </c>
      <c r="F157" s="260">
        <f t="shared" si="8"/>
        <v>1296.4724880520846</v>
      </c>
      <c r="G157" s="260"/>
      <c r="H157" s="260">
        <v>14.352067632916151</v>
      </c>
      <c r="I157" s="260">
        <v>39.528130704124685</v>
      </c>
      <c r="J157" s="260">
        <f t="shared" si="9"/>
        <v>53.880198337040838</v>
      </c>
      <c r="K157" s="260"/>
      <c r="L157" s="260">
        <f t="shared" si="11"/>
        <v>245.83132539293069</v>
      </c>
      <c r="M157" s="260">
        <f t="shared" si="10"/>
        <v>299.71152372997153</v>
      </c>
    </row>
    <row r="158" spans="1:14" s="55" customFormat="1" ht="17.649999999999999" customHeight="1">
      <c r="A158" s="258">
        <v>176</v>
      </c>
      <c r="B158" s="259" t="s">
        <v>626</v>
      </c>
      <c r="C158" s="260">
        <v>719.17123624104306</v>
      </c>
      <c r="D158" s="260">
        <v>673.07778170828192</v>
      </c>
      <c r="E158" s="260">
        <v>4.6093454552011774</v>
      </c>
      <c r="F158" s="260">
        <f t="shared" si="8"/>
        <v>677.68712716348307</v>
      </c>
      <c r="G158" s="260"/>
      <c r="H158" s="260">
        <v>4.6093454552011774</v>
      </c>
      <c r="I158" s="260">
        <v>9.2186909104023531</v>
      </c>
      <c r="J158" s="260">
        <f t="shared" si="9"/>
        <v>13.828036365603531</v>
      </c>
      <c r="K158" s="260"/>
      <c r="L158" s="260">
        <f t="shared" si="11"/>
        <v>27.656072711956462</v>
      </c>
      <c r="M158" s="260">
        <f t="shared" si="10"/>
        <v>41.484109077559992</v>
      </c>
    </row>
    <row r="159" spans="1:14" s="55" customFormat="1" ht="17.649999999999999" customHeight="1">
      <c r="A159" s="258">
        <v>177</v>
      </c>
      <c r="B159" s="259" t="s">
        <v>627</v>
      </c>
      <c r="C159" s="260">
        <v>24.687283617490035</v>
      </c>
      <c r="D159" s="260">
        <v>23.569813911062109</v>
      </c>
      <c r="E159" s="260">
        <v>4.3696501539414401E-2</v>
      </c>
      <c r="F159" s="260">
        <f t="shared" si="8"/>
        <v>23.613510412601524</v>
      </c>
      <c r="G159" s="260"/>
      <c r="H159" s="260">
        <v>5.3077672087998712E-2</v>
      </c>
      <c r="I159" s="260">
        <v>0.14380340360046656</v>
      </c>
      <c r="J159" s="260">
        <f t="shared" si="9"/>
        <v>0.19688107568846527</v>
      </c>
      <c r="K159" s="260"/>
      <c r="L159" s="260">
        <f t="shared" si="11"/>
        <v>0.87689212920004544</v>
      </c>
      <c r="M159" s="260">
        <f t="shared" si="10"/>
        <v>1.0737732048885107</v>
      </c>
    </row>
    <row r="160" spans="1:14" s="55" customFormat="1" ht="17.649999999999999" customHeight="1">
      <c r="A160" s="258">
        <v>181</v>
      </c>
      <c r="B160" s="259" t="s">
        <v>628</v>
      </c>
      <c r="C160" s="260">
        <v>12881.288395154374</v>
      </c>
      <c r="D160" s="260">
        <v>8660.5866955058027</v>
      </c>
      <c r="E160" s="260">
        <v>272.92286016841001</v>
      </c>
      <c r="F160" s="260">
        <f t="shared" si="8"/>
        <v>8933.5095556742126</v>
      </c>
      <c r="G160" s="260"/>
      <c r="H160" s="260">
        <v>272.92286016841001</v>
      </c>
      <c r="I160" s="260">
        <v>545.84572033682002</v>
      </c>
      <c r="J160" s="260">
        <f t="shared" si="9"/>
        <v>818.76858050523003</v>
      </c>
      <c r="K160" s="260"/>
      <c r="L160" s="260">
        <f t="shared" si="11"/>
        <v>3129.0102589749308</v>
      </c>
      <c r="M160" s="260">
        <f t="shared" si="10"/>
        <v>3947.778839480161</v>
      </c>
    </row>
    <row r="161" spans="1:14" s="55" customFormat="1" ht="17.649999999999999" customHeight="1">
      <c r="A161" s="258">
        <v>182</v>
      </c>
      <c r="B161" s="259" t="s">
        <v>629</v>
      </c>
      <c r="C161" s="260">
        <v>638.51116499999989</v>
      </c>
      <c r="D161" s="260">
        <v>638.51116500000001</v>
      </c>
      <c r="E161" s="260">
        <v>0</v>
      </c>
      <c r="F161" s="260">
        <f t="shared" si="8"/>
        <v>638.51116500000001</v>
      </c>
      <c r="G161" s="260"/>
      <c r="H161" s="260">
        <v>0</v>
      </c>
      <c r="I161" s="260">
        <v>0</v>
      </c>
      <c r="J161" s="260">
        <f t="shared" si="9"/>
        <v>0</v>
      </c>
      <c r="K161" s="260"/>
      <c r="L161" s="260">
        <f t="shared" si="11"/>
        <v>-1.1368683772161603E-13</v>
      </c>
      <c r="M161" s="260">
        <f t="shared" si="10"/>
        <v>-1.1368683772161603E-13</v>
      </c>
    </row>
    <row r="162" spans="1:14" s="55" customFormat="1" ht="17.649999999999999" customHeight="1">
      <c r="A162" s="258">
        <v>183</v>
      </c>
      <c r="B162" s="259" t="s">
        <v>630</v>
      </c>
      <c r="C162" s="260">
        <v>115.0119485</v>
      </c>
      <c r="D162" s="260">
        <v>115.0119485</v>
      </c>
      <c r="E162" s="260">
        <v>0</v>
      </c>
      <c r="F162" s="260">
        <f t="shared" si="8"/>
        <v>115.0119485</v>
      </c>
      <c r="G162" s="260"/>
      <c r="H162" s="260">
        <v>0</v>
      </c>
      <c r="I162" s="260">
        <v>0</v>
      </c>
      <c r="J162" s="260">
        <f t="shared" si="9"/>
        <v>0</v>
      </c>
      <c r="K162" s="260"/>
      <c r="L162" s="260">
        <f t="shared" si="11"/>
        <v>0</v>
      </c>
      <c r="M162" s="260">
        <f t="shared" si="10"/>
        <v>0</v>
      </c>
    </row>
    <row r="163" spans="1:14" s="55" customFormat="1" ht="17.649999999999999" customHeight="1">
      <c r="A163" s="258">
        <v>185</v>
      </c>
      <c r="B163" s="259" t="s">
        <v>631</v>
      </c>
      <c r="C163" s="260">
        <v>463.65675741885258</v>
      </c>
      <c r="D163" s="260">
        <v>442.10347441234654</v>
      </c>
      <c r="E163" s="260">
        <v>0.53883207633881525</v>
      </c>
      <c r="F163" s="260">
        <f t="shared" si="8"/>
        <v>442.64230648868534</v>
      </c>
      <c r="G163" s="260"/>
      <c r="H163" s="260">
        <v>0.53883207633881525</v>
      </c>
      <c r="I163" s="260">
        <v>2.1553282865366565</v>
      </c>
      <c r="J163" s="260">
        <f t="shared" si="9"/>
        <v>2.694160362875472</v>
      </c>
      <c r="K163" s="260"/>
      <c r="L163" s="260">
        <f t="shared" si="11"/>
        <v>18.320290567291771</v>
      </c>
      <c r="M163" s="260">
        <f t="shared" si="10"/>
        <v>21.014450930167243</v>
      </c>
    </row>
    <row r="164" spans="1:14" s="55" customFormat="1" ht="17.649999999999999" customHeight="1">
      <c r="A164" s="258">
        <v>189</v>
      </c>
      <c r="B164" s="259" t="s">
        <v>632</v>
      </c>
      <c r="C164" s="260">
        <v>320.65437875777894</v>
      </c>
      <c r="D164" s="260">
        <v>261.94970993345515</v>
      </c>
      <c r="E164" s="260">
        <v>2.2955322020113655</v>
      </c>
      <c r="F164" s="260">
        <f t="shared" si="8"/>
        <v>264.24524213546653</v>
      </c>
      <c r="G164" s="260"/>
      <c r="H164" s="260">
        <v>2.7883583018253426</v>
      </c>
      <c r="I164" s="260">
        <v>7.5545056169959865</v>
      </c>
      <c r="J164" s="260">
        <f t="shared" si="9"/>
        <v>10.34286391882133</v>
      </c>
      <c r="K164" s="260"/>
      <c r="L164" s="260">
        <f t="shared" si="11"/>
        <v>46.066272703491087</v>
      </c>
      <c r="M164" s="260">
        <f t="shared" si="10"/>
        <v>56.409136622312417</v>
      </c>
    </row>
    <row r="165" spans="1:14" s="55" customFormat="1" ht="17.649999999999999" customHeight="1">
      <c r="A165" s="258">
        <v>190</v>
      </c>
      <c r="B165" s="259" t="s">
        <v>633</v>
      </c>
      <c r="C165" s="260">
        <v>984.88087324443711</v>
      </c>
      <c r="D165" s="260">
        <v>816.28209534693235</v>
      </c>
      <c r="E165" s="260">
        <v>3.5329588184907808</v>
      </c>
      <c r="F165" s="260">
        <f t="shared" si="8"/>
        <v>819.81505416542313</v>
      </c>
      <c r="G165" s="260"/>
      <c r="H165" s="260">
        <v>8.9477787361588579</v>
      </c>
      <c r="I165" s="260">
        <v>14.897943304204377</v>
      </c>
      <c r="J165" s="260">
        <f t="shared" si="9"/>
        <v>23.845722040363235</v>
      </c>
      <c r="K165" s="260"/>
      <c r="L165" s="260">
        <f t="shared" si="11"/>
        <v>141.22009703865075</v>
      </c>
      <c r="M165" s="260">
        <f t="shared" si="10"/>
        <v>165.06581907901398</v>
      </c>
    </row>
    <row r="166" spans="1:14" s="55" customFormat="1" ht="17.649999999999999" customHeight="1">
      <c r="A166" s="258">
        <v>191</v>
      </c>
      <c r="B166" s="259" t="s">
        <v>634</v>
      </c>
      <c r="C166" s="260">
        <v>109.396213426316</v>
      </c>
      <c r="D166" s="260">
        <v>97.489330419302703</v>
      </c>
      <c r="E166" s="260">
        <v>1.9844793299709458</v>
      </c>
      <c r="F166" s="260">
        <f t="shared" si="8"/>
        <v>99.473809749273656</v>
      </c>
      <c r="G166" s="260"/>
      <c r="H166" s="260">
        <v>1.9844793299709458</v>
      </c>
      <c r="I166" s="260">
        <v>3.9689586599418916</v>
      </c>
      <c r="J166" s="260">
        <f t="shared" si="9"/>
        <v>5.9534379899128371</v>
      </c>
      <c r="K166" s="260"/>
      <c r="L166" s="260">
        <f t="shared" si="11"/>
        <v>3.9689656871295025</v>
      </c>
      <c r="M166" s="260">
        <f t="shared" si="10"/>
        <v>9.9224036770423396</v>
      </c>
    </row>
    <row r="167" spans="1:14" s="55" customFormat="1" ht="17.649999999999999" customHeight="1">
      <c r="A167" s="258">
        <v>192</v>
      </c>
      <c r="B167" s="259" t="s">
        <v>635</v>
      </c>
      <c r="C167" s="260">
        <v>772.55407528356477</v>
      </c>
      <c r="D167" s="260">
        <v>722.89786740263548</v>
      </c>
      <c r="E167" s="260">
        <v>2.7120110401843318</v>
      </c>
      <c r="F167" s="260">
        <f t="shared" si="8"/>
        <v>725.60987844281976</v>
      </c>
      <c r="G167" s="260"/>
      <c r="H167" s="260">
        <v>2.7179119208122873</v>
      </c>
      <c r="I167" s="260">
        <v>7.3916315467823095</v>
      </c>
      <c r="J167" s="260">
        <f t="shared" si="9"/>
        <v>10.109543467594596</v>
      </c>
      <c r="K167" s="260"/>
      <c r="L167" s="260">
        <f t="shared" si="11"/>
        <v>36.83465337315041</v>
      </c>
      <c r="M167" s="260">
        <f t="shared" si="10"/>
        <v>46.944196840745008</v>
      </c>
    </row>
    <row r="168" spans="1:14" s="55" customFormat="1" ht="17.649999999999999" customHeight="1">
      <c r="A168" s="258">
        <v>193</v>
      </c>
      <c r="B168" s="259" t="s">
        <v>636</v>
      </c>
      <c r="C168" s="260">
        <v>76.073995929199299</v>
      </c>
      <c r="D168" s="260">
        <v>76.073995929199299</v>
      </c>
      <c r="E168" s="260">
        <v>0</v>
      </c>
      <c r="F168" s="260">
        <f t="shared" si="8"/>
        <v>76.073995929199299</v>
      </c>
      <c r="G168" s="260"/>
      <c r="H168" s="260">
        <v>0</v>
      </c>
      <c r="I168" s="260">
        <v>0</v>
      </c>
      <c r="J168" s="260">
        <f t="shared" si="9"/>
        <v>0</v>
      </c>
      <c r="K168" s="260"/>
      <c r="L168" s="260">
        <f t="shared" si="11"/>
        <v>0</v>
      </c>
      <c r="M168" s="260">
        <f t="shared" si="10"/>
        <v>0</v>
      </c>
    </row>
    <row r="169" spans="1:14" s="55" customFormat="1" ht="17.649999999999999" customHeight="1">
      <c r="A169" s="258">
        <v>194</v>
      </c>
      <c r="B169" s="259" t="s">
        <v>637</v>
      </c>
      <c r="C169" s="260">
        <v>783.6777213118562</v>
      </c>
      <c r="D169" s="260">
        <v>751.96416401427564</v>
      </c>
      <c r="E169" s="260">
        <v>1.0772365508215416</v>
      </c>
      <c r="F169" s="260">
        <f t="shared" si="8"/>
        <v>753.04140056509721</v>
      </c>
      <c r="G169" s="260"/>
      <c r="H169" s="260">
        <v>1.2465275000581912</v>
      </c>
      <c r="I169" s="260">
        <v>3.7498406985351793</v>
      </c>
      <c r="J169" s="260">
        <f t="shared" si="9"/>
        <v>4.9963681985933706</v>
      </c>
      <c r="K169" s="260"/>
      <c r="L169" s="260">
        <f t="shared" si="11"/>
        <v>25.639952548165628</v>
      </c>
      <c r="M169" s="260">
        <f t="shared" si="10"/>
        <v>30.636320746758997</v>
      </c>
    </row>
    <row r="170" spans="1:14" s="50" customFormat="1" ht="17.649999999999999" customHeight="1">
      <c r="A170" s="258">
        <v>195</v>
      </c>
      <c r="B170" s="259" t="s">
        <v>638</v>
      </c>
      <c r="C170" s="260">
        <v>1933.5499645172258</v>
      </c>
      <c r="D170" s="260">
        <v>1783.514456976153</v>
      </c>
      <c r="E170" s="260">
        <v>5.5595993916536512</v>
      </c>
      <c r="F170" s="260">
        <f t="shared" si="8"/>
        <v>1789.0740563678066</v>
      </c>
      <c r="G170" s="260"/>
      <c r="H170" s="260">
        <v>6.636255656467597</v>
      </c>
      <c r="I170" s="260">
        <v>18.68259880566751</v>
      </c>
      <c r="J170" s="260">
        <f t="shared" si="9"/>
        <v>25.318854462135107</v>
      </c>
      <c r="K170" s="260"/>
      <c r="L170" s="260">
        <f t="shared" si="11"/>
        <v>119.15705368728408</v>
      </c>
      <c r="M170" s="260">
        <f t="shared" si="10"/>
        <v>144.47590814941918</v>
      </c>
    </row>
    <row r="171" spans="1:14" s="55" customFormat="1" ht="17.649999999999999" customHeight="1">
      <c r="A171" s="258">
        <v>197</v>
      </c>
      <c r="B171" s="259" t="s">
        <v>639</v>
      </c>
      <c r="C171" s="260">
        <v>318.06638144809381</v>
      </c>
      <c r="D171" s="260">
        <v>285.87812398651414</v>
      </c>
      <c r="E171" s="260">
        <v>1.2586593977727554</v>
      </c>
      <c r="F171" s="260">
        <f t="shared" si="8"/>
        <v>287.1367833842869</v>
      </c>
      <c r="G171" s="260"/>
      <c r="H171" s="260">
        <v>1.5288800076599143</v>
      </c>
      <c r="I171" s="260">
        <v>4.1421981611258101</v>
      </c>
      <c r="J171" s="260">
        <f t="shared" si="9"/>
        <v>5.6710781687857246</v>
      </c>
      <c r="K171" s="260"/>
      <c r="L171" s="260">
        <f t="shared" si="11"/>
        <v>25.25851989502118</v>
      </c>
      <c r="M171" s="260">
        <f t="shared" si="10"/>
        <v>30.929598063806907</v>
      </c>
    </row>
    <row r="172" spans="1:14" s="50" customFormat="1" ht="17.649999999999999" customHeight="1">
      <c r="A172" s="258">
        <v>198</v>
      </c>
      <c r="B172" s="259" t="s">
        <v>640</v>
      </c>
      <c r="C172" s="260">
        <v>401.25049393145724</v>
      </c>
      <c r="D172" s="260">
        <v>351.35887095331935</v>
      </c>
      <c r="E172" s="260">
        <v>4.1681879091718939</v>
      </c>
      <c r="F172" s="260">
        <f t="shared" si="8"/>
        <v>355.52705886249123</v>
      </c>
      <c r="G172" s="260"/>
      <c r="H172" s="260">
        <v>4.2813641058848928</v>
      </c>
      <c r="I172" s="260">
        <v>9.0169223588627645</v>
      </c>
      <c r="J172" s="260">
        <f t="shared" si="9"/>
        <v>13.298286464747658</v>
      </c>
      <c r="K172" s="260"/>
      <c r="L172" s="260">
        <f t="shared" si="11"/>
        <v>32.42514860421835</v>
      </c>
      <c r="M172" s="260">
        <f t="shared" si="10"/>
        <v>45.723435068966012</v>
      </c>
      <c r="N172" s="55"/>
    </row>
    <row r="173" spans="1:14" s="50" customFormat="1" ht="17.649999999999999" customHeight="1">
      <c r="A173" s="258">
        <v>199</v>
      </c>
      <c r="B173" s="259" t="s">
        <v>641</v>
      </c>
      <c r="C173" s="260">
        <v>309.72490591578372</v>
      </c>
      <c r="D173" s="260">
        <v>278.43590203478999</v>
      </c>
      <c r="E173" s="260">
        <v>3.680642924159613</v>
      </c>
      <c r="F173" s="260">
        <f t="shared" si="8"/>
        <v>282.11654495894959</v>
      </c>
      <c r="G173" s="260"/>
      <c r="H173" s="260">
        <v>3.7816086480169635</v>
      </c>
      <c r="I173" s="260">
        <v>7.9684084856335105</v>
      </c>
      <c r="J173" s="260">
        <f t="shared" si="9"/>
        <v>11.750017133650474</v>
      </c>
      <c r="K173" s="260"/>
      <c r="L173" s="260">
        <f t="shared" si="11"/>
        <v>15.85834382318366</v>
      </c>
      <c r="M173" s="260">
        <f t="shared" si="10"/>
        <v>27.608360956834133</v>
      </c>
    </row>
    <row r="174" spans="1:14" s="55" customFormat="1" ht="17.649999999999999" customHeight="1">
      <c r="A174" s="258">
        <v>200</v>
      </c>
      <c r="B174" s="259" t="s">
        <v>642</v>
      </c>
      <c r="C174" s="260">
        <v>1394.7921396561035</v>
      </c>
      <c r="D174" s="260">
        <v>1235.2756080526524</v>
      </c>
      <c r="E174" s="260">
        <v>12.648930322513554</v>
      </c>
      <c r="F174" s="260">
        <f t="shared" si="8"/>
        <v>1247.9245383751659</v>
      </c>
      <c r="G174" s="260"/>
      <c r="H174" s="260">
        <v>13.104230428422362</v>
      </c>
      <c r="I174" s="260">
        <v>28.035652036974763</v>
      </c>
      <c r="J174" s="260">
        <f t="shared" si="9"/>
        <v>41.139882465397122</v>
      </c>
      <c r="K174" s="260"/>
      <c r="L174" s="260">
        <f t="shared" si="11"/>
        <v>105.72771881554048</v>
      </c>
      <c r="M174" s="260">
        <f t="shared" si="10"/>
        <v>146.86760128093761</v>
      </c>
      <c r="N174" s="50"/>
    </row>
    <row r="175" spans="1:14" s="55" customFormat="1" ht="17.649999999999999" customHeight="1">
      <c r="A175" s="258">
        <v>201</v>
      </c>
      <c r="B175" s="259" t="s">
        <v>643</v>
      </c>
      <c r="C175" s="260">
        <v>1767.3251835431995</v>
      </c>
      <c r="D175" s="260">
        <v>1283.0363237880106</v>
      </c>
      <c r="E175" s="260">
        <v>18.937176216764449</v>
      </c>
      <c r="F175" s="260">
        <f t="shared" si="8"/>
        <v>1301.9735000047751</v>
      </c>
      <c r="G175" s="260"/>
      <c r="H175" s="260">
        <v>23.002784642487818</v>
      </c>
      <c r="I175" s="260">
        <v>62.321498051070996</v>
      </c>
      <c r="J175" s="260">
        <f t="shared" si="9"/>
        <v>85.324282693558814</v>
      </c>
      <c r="K175" s="260"/>
      <c r="L175" s="260">
        <f t="shared" si="11"/>
        <v>380.02740084486555</v>
      </c>
      <c r="M175" s="260">
        <f t="shared" si="10"/>
        <v>465.35168353842437</v>
      </c>
    </row>
    <row r="176" spans="1:14" s="55" customFormat="1" ht="17.649999999999999" customHeight="1">
      <c r="A176" s="258">
        <v>202</v>
      </c>
      <c r="B176" s="259" t="s">
        <v>644</v>
      </c>
      <c r="C176" s="260">
        <v>2619.3378852516616</v>
      </c>
      <c r="D176" s="260">
        <v>2313.895626212342</v>
      </c>
      <c r="E176" s="260">
        <v>20.339439206254326</v>
      </c>
      <c r="F176" s="260">
        <f t="shared" si="8"/>
        <v>2334.2350654185962</v>
      </c>
      <c r="G176" s="260"/>
      <c r="H176" s="260">
        <v>20.339439206254326</v>
      </c>
      <c r="I176" s="260">
        <v>47.61154934225231</v>
      </c>
      <c r="J176" s="260">
        <f t="shared" si="9"/>
        <v>67.950988548506643</v>
      </c>
      <c r="K176" s="260"/>
      <c r="L176" s="260">
        <f t="shared" si="11"/>
        <v>217.15183128455885</v>
      </c>
      <c r="M176" s="260">
        <f t="shared" si="10"/>
        <v>285.1028198330655</v>
      </c>
    </row>
    <row r="177" spans="1:14" s="50" customFormat="1" ht="17.649999999999999" customHeight="1">
      <c r="A177" s="258">
        <v>203</v>
      </c>
      <c r="B177" s="259" t="s">
        <v>645</v>
      </c>
      <c r="C177" s="260">
        <v>736.8342554783676</v>
      </c>
      <c r="D177" s="260">
        <v>682.50102721496353</v>
      </c>
      <c r="E177" s="260">
        <v>9.055537976341471</v>
      </c>
      <c r="F177" s="260">
        <f t="shared" si="8"/>
        <v>691.55656519130503</v>
      </c>
      <c r="G177" s="260"/>
      <c r="H177" s="260">
        <v>9.055537976341471</v>
      </c>
      <c r="I177" s="260">
        <v>18.111075952682942</v>
      </c>
      <c r="J177" s="260">
        <f t="shared" si="9"/>
        <v>27.166613929024415</v>
      </c>
      <c r="K177" s="260"/>
      <c r="L177" s="260">
        <f t="shared" si="11"/>
        <v>18.111076358038154</v>
      </c>
      <c r="M177" s="260">
        <f t="shared" si="10"/>
        <v>45.277690287062569</v>
      </c>
    </row>
    <row r="178" spans="1:14" s="50" customFormat="1" ht="17.649999999999999" customHeight="1">
      <c r="A178" s="258">
        <v>204</v>
      </c>
      <c r="B178" s="259" t="s">
        <v>646</v>
      </c>
      <c r="C178" s="260">
        <v>2127.9401799352386</v>
      </c>
      <c r="D178" s="260">
        <v>2088.7214514510392</v>
      </c>
      <c r="E178" s="260">
        <v>1.5335722920159527</v>
      </c>
      <c r="F178" s="260">
        <f t="shared" si="8"/>
        <v>2090.2550237430551</v>
      </c>
      <c r="G178" s="260"/>
      <c r="H178" s="260">
        <v>1.8628138142911976</v>
      </c>
      <c r="I178" s="260">
        <v>5.0469257399820533</v>
      </c>
      <c r="J178" s="260">
        <f t="shared" si="9"/>
        <v>6.9097395542732514</v>
      </c>
      <c r="K178" s="260"/>
      <c r="L178" s="260">
        <f t="shared" si="11"/>
        <v>30.775416637910261</v>
      </c>
      <c r="M178" s="260">
        <f t="shared" si="10"/>
        <v>37.685156192183513</v>
      </c>
      <c r="N178" s="55"/>
    </row>
    <row r="179" spans="1:14" s="55" customFormat="1" ht="17.649999999999999" customHeight="1">
      <c r="A179" s="258">
        <v>205</v>
      </c>
      <c r="B179" s="259" t="s">
        <v>647</v>
      </c>
      <c r="C179" s="260">
        <v>2328.2982058504253</v>
      </c>
      <c r="D179" s="260">
        <v>2262.5052461843065</v>
      </c>
      <c r="E179" s="260">
        <v>2.5727061037154693</v>
      </c>
      <c r="F179" s="260">
        <f t="shared" si="8"/>
        <v>2265.0779522880221</v>
      </c>
      <c r="G179" s="260"/>
      <c r="H179" s="260">
        <v>3.1250384460510032</v>
      </c>
      <c r="I179" s="260">
        <v>8.4666737321738346</v>
      </c>
      <c r="J179" s="260">
        <f t="shared" si="9"/>
        <v>11.591712178224839</v>
      </c>
      <c r="K179" s="260"/>
      <c r="L179" s="260">
        <f t="shared" si="11"/>
        <v>51.628541384178448</v>
      </c>
      <c r="M179" s="260">
        <f t="shared" si="10"/>
        <v>63.220253562403286</v>
      </c>
      <c r="N179" s="50"/>
    </row>
    <row r="180" spans="1:14" s="55" customFormat="1" ht="13.5">
      <c r="A180" s="258">
        <v>206</v>
      </c>
      <c r="B180" s="259" t="s">
        <v>648</v>
      </c>
      <c r="C180" s="260">
        <v>842.11466533426244</v>
      </c>
      <c r="D180" s="260">
        <v>842.11466533426267</v>
      </c>
      <c r="E180" s="260">
        <v>0</v>
      </c>
      <c r="F180" s="260">
        <f t="shared" si="8"/>
        <v>842.11466533426267</v>
      </c>
      <c r="G180" s="260"/>
      <c r="H180" s="260">
        <v>0</v>
      </c>
      <c r="I180" s="260">
        <v>0</v>
      </c>
      <c r="J180" s="260">
        <f t="shared" si="9"/>
        <v>0</v>
      </c>
      <c r="K180" s="260"/>
      <c r="L180" s="260">
        <f t="shared" si="11"/>
        <v>-2.2737367544323206E-13</v>
      </c>
      <c r="M180" s="260">
        <f t="shared" si="10"/>
        <v>-2.2737367544323206E-13</v>
      </c>
    </row>
    <row r="181" spans="1:14" s="50" customFormat="1" ht="17.649999999999999" customHeight="1">
      <c r="A181" s="258">
        <v>207</v>
      </c>
      <c r="B181" s="259" t="s">
        <v>649</v>
      </c>
      <c r="C181" s="260">
        <v>958.01163565244565</v>
      </c>
      <c r="D181" s="260">
        <v>921.11279592429855</v>
      </c>
      <c r="E181" s="260">
        <v>2.5925188495426554</v>
      </c>
      <c r="F181" s="260">
        <f t="shared" si="8"/>
        <v>923.70531477384122</v>
      </c>
      <c r="G181" s="260"/>
      <c r="H181" s="260">
        <v>2.8266251881793321</v>
      </c>
      <c r="I181" s="260">
        <v>6.5927570203149086</v>
      </c>
      <c r="J181" s="260">
        <f t="shared" si="9"/>
        <v>9.4193822084942411</v>
      </c>
      <c r="K181" s="260"/>
      <c r="L181" s="260">
        <f t="shared" si="11"/>
        <v>24.886938670110183</v>
      </c>
      <c r="M181" s="260">
        <f t="shared" si="10"/>
        <v>34.306320878604424</v>
      </c>
    </row>
    <row r="182" spans="1:14" s="55" customFormat="1" ht="17.649999999999999" customHeight="1">
      <c r="A182" s="258">
        <v>208</v>
      </c>
      <c r="B182" s="259" t="s">
        <v>650</v>
      </c>
      <c r="C182" s="260">
        <v>187.67203038230903</v>
      </c>
      <c r="D182" s="260">
        <v>150.13762694758998</v>
      </c>
      <c r="E182" s="260">
        <v>6.2557344172350309</v>
      </c>
      <c r="F182" s="260">
        <f t="shared" si="8"/>
        <v>156.39336136482501</v>
      </c>
      <c r="G182" s="260"/>
      <c r="H182" s="260">
        <v>6.2557344172350309</v>
      </c>
      <c r="I182" s="260">
        <v>12.511468834470056</v>
      </c>
      <c r="J182" s="260">
        <f t="shared" si="9"/>
        <v>18.767203251705087</v>
      </c>
      <c r="K182" s="260"/>
      <c r="L182" s="260">
        <f t="shared" si="11"/>
        <v>12.511465765778933</v>
      </c>
      <c r="M182" s="260">
        <f t="shared" si="10"/>
        <v>31.27866901748402</v>
      </c>
    </row>
    <row r="183" spans="1:14" s="55" customFormat="1" ht="17.649999999999999" customHeight="1">
      <c r="A183" s="258">
        <v>210</v>
      </c>
      <c r="B183" s="259" t="s">
        <v>651</v>
      </c>
      <c r="C183" s="260">
        <v>2762.1150306535069</v>
      </c>
      <c r="D183" s="260">
        <v>2661.0939832002505</v>
      </c>
      <c r="E183" s="260">
        <v>3.9502320769211594</v>
      </c>
      <c r="F183" s="260">
        <f t="shared" si="8"/>
        <v>2665.0442152771716</v>
      </c>
      <c r="G183" s="260"/>
      <c r="H183" s="260">
        <v>4.7983044683143223</v>
      </c>
      <c r="I183" s="260">
        <v>13.000057435102855</v>
      </c>
      <c r="J183" s="260">
        <f t="shared" si="9"/>
        <v>17.798361903417177</v>
      </c>
      <c r="K183" s="260"/>
      <c r="L183" s="260">
        <f t="shared" si="11"/>
        <v>79.27245347291813</v>
      </c>
      <c r="M183" s="260">
        <f t="shared" si="10"/>
        <v>97.070815376335304</v>
      </c>
    </row>
    <row r="184" spans="1:14" s="55" customFormat="1" ht="17.649999999999999" customHeight="1">
      <c r="A184" s="258">
        <v>211</v>
      </c>
      <c r="B184" s="259" t="s">
        <v>652</v>
      </c>
      <c r="C184" s="260">
        <v>3644.8434461393977</v>
      </c>
      <c r="D184" s="260">
        <v>3441.9841108861956</v>
      </c>
      <c r="E184" s="260">
        <v>7.3381047732228835</v>
      </c>
      <c r="F184" s="260">
        <f t="shared" si="8"/>
        <v>3449.3222156594184</v>
      </c>
      <c r="G184" s="260"/>
      <c r="H184" s="260">
        <v>8.5291626107282283</v>
      </c>
      <c r="I184" s="260">
        <v>24.710200132999823</v>
      </c>
      <c r="J184" s="260">
        <f t="shared" si="9"/>
        <v>33.239362743728051</v>
      </c>
      <c r="K184" s="260"/>
      <c r="L184" s="260">
        <f t="shared" si="11"/>
        <v>162.28186773625123</v>
      </c>
      <c r="M184" s="260">
        <f t="shared" si="10"/>
        <v>195.52123047997929</v>
      </c>
    </row>
    <row r="185" spans="1:14" s="50" customFormat="1" ht="17.649999999999999" customHeight="1">
      <c r="A185" s="258">
        <v>212</v>
      </c>
      <c r="B185" s="264" t="s">
        <v>653</v>
      </c>
      <c r="C185" s="260">
        <v>733.34920718451474</v>
      </c>
      <c r="D185" s="260">
        <v>733.34920718451497</v>
      </c>
      <c r="E185" s="260">
        <v>0</v>
      </c>
      <c r="F185" s="265">
        <f>+D185+E185</f>
        <v>733.34920718451497</v>
      </c>
      <c r="G185" s="260"/>
      <c r="H185" s="260">
        <v>0</v>
      </c>
      <c r="I185" s="260">
        <v>0</v>
      </c>
      <c r="J185" s="260">
        <f>+H185+I185</f>
        <v>0</v>
      </c>
      <c r="K185" s="260"/>
      <c r="L185" s="266">
        <f>SUM(C185-F185-J185)</f>
        <v>-2.2737367544323206E-13</v>
      </c>
      <c r="M185" s="266">
        <f>J185+L185</f>
        <v>-2.2737367544323206E-13</v>
      </c>
    </row>
    <row r="186" spans="1:14" s="55" customFormat="1" ht="17.649999999999999" customHeight="1">
      <c r="A186" s="258">
        <v>213</v>
      </c>
      <c r="B186" s="267" t="s">
        <v>654</v>
      </c>
      <c r="C186" s="260">
        <v>1213.9779085057924</v>
      </c>
      <c r="D186" s="260">
        <v>718.53429341198057</v>
      </c>
      <c r="E186" s="260">
        <v>27.628269885983606</v>
      </c>
      <c r="F186" s="260">
        <f t="shared" si="8"/>
        <v>746.1625632979642</v>
      </c>
      <c r="G186" s="260"/>
      <c r="H186" s="260">
        <v>36.842969670827515</v>
      </c>
      <c r="I186" s="260">
        <v>65.936976394514119</v>
      </c>
      <c r="J186" s="260">
        <f t="shared" si="9"/>
        <v>102.77994606534163</v>
      </c>
      <c r="K186" s="260"/>
      <c r="L186" s="260">
        <f t="shared" si="11"/>
        <v>365.03539914248654</v>
      </c>
      <c r="M186" s="260">
        <f t="shared" si="10"/>
        <v>467.81534520782816</v>
      </c>
    </row>
    <row r="187" spans="1:14" s="55" customFormat="1" ht="17.649999999999999" customHeight="1">
      <c r="A187" s="258">
        <v>215</v>
      </c>
      <c r="B187" s="259" t="s">
        <v>655</v>
      </c>
      <c r="C187" s="260">
        <v>1241.2528108992879</v>
      </c>
      <c r="D187" s="260">
        <v>942.56855191041609</v>
      </c>
      <c r="E187" s="260">
        <v>16.881319026251582</v>
      </c>
      <c r="F187" s="260">
        <f t="shared" si="8"/>
        <v>959.44987093666771</v>
      </c>
      <c r="G187" s="260"/>
      <c r="H187" s="260">
        <v>13.794114809089789</v>
      </c>
      <c r="I187" s="260">
        <v>40.094658057001503</v>
      </c>
      <c r="J187" s="260">
        <f t="shared" si="9"/>
        <v>53.888772866091294</v>
      </c>
      <c r="K187" s="260"/>
      <c r="L187" s="260">
        <f t="shared" si="11"/>
        <v>227.91416709652884</v>
      </c>
      <c r="M187" s="260">
        <f t="shared" si="10"/>
        <v>281.80293996262014</v>
      </c>
    </row>
    <row r="188" spans="1:14" s="55" customFormat="1" ht="17.649999999999999" customHeight="1">
      <c r="A188" s="258">
        <v>216</v>
      </c>
      <c r="B188" s="264" t="s">
        <v>656</v>
      </c>
      <c r="C188" s="260">
        <v>3008.8939139292092</v>
      </c>
      <c r="D188" s="260">
        <v>1760.7551067855252</v>
      </c>
      <c r="E188" s="260">
        <v>137.1605038252678</v>
      </c>
      <c r="F188" s="260">
        <f t="shared" si="8"/>
        <v>1897.915610610793</v>
      </c>
      <c r="G188" s="260"/>
      <c r="H188" s="260">
        <v>137.1605038252678</v>
      </c>
      <c r="I188" s="260">
        <v>275.2045091134425</v>
      </c>
      <c r="J188" s="260">
        <f t="shared" si="9"/>
        <v>412.36501293871027</v>
      </c>
      <c r="K188" s="260"/>
      <c r="L188" s="260">
        <f t="shared" si="11"/>
        <v>698.61329037970597</v>
      </c>
      <c r="M188" s="260">
        <f t="shared" si="10"/>
        <v>1110.9783033184162</v>
      </c>
    </row>
    <row r="189" spans="1:14" s="55" customFormat="1" ht="17.649999999999999" customHeight="1">
      <c r="A189" s="258">
        <v>217</v>
      </c>
      <c r="B189" s="259" t="s">
        <v>657</v>
      </c>
      <c r="C189" s="260">
        <v>3170.4671097940195</v>
      </c>
      <c r="D189" s="260">
        <v>1845.9942842467015</v>
      </c>
      <c r="E189" s="260">
        <v>63.134154409836661</v>
      </c>
      <c r="F189" s="260">
        <f t="shared" si="8"/>
        <v>1909.128438656538</v>
      </c>
      <c r="G189" s="260"/>
      <c r="H189" s="260">
        <v>65.942453834222846</v>
      </c>
      <c r="I189" s="260">
        <v>143.15505671218912</v>
      </c>
      <c r="J189" s="260">
        <f t="shared" si="9"/>
        <v>209.09751054641197</v>
      </c>
      <c r="K189" s="260"/>
      <c r="L189" s="260">
        <f t="shared" si="11"/>
        <v>1052.2411605910695</v>
      </c>
      <c r="M189" s="260">
        <f t="shared" si="10"/>
        <v>1261.3386711374815</v>
      </c>
    </row>
    <row r="190" spans="1:14" s="55" customFormat="1" ht="17.649999999999999" customHeight="1">
      <c r="A190" s="268">
        <v>218</v>
      </c>
      <c r="B190" s="259" t="s">
        <v>658</v>
      </c>
      <c r="C190" s="260">
        <v>782.74332202588016</v>
      </c>
      <c r="D190" s="260">
        <v>774.0410792694322</v>
      </c>
      <c r="E190" s="260">
        <v>0.34028432530105257</v>
      </c>
      <c r="F190" s="260">
        <f t="shared" si="8"/>
        <v>774.38136359473322</v>
      </c>
      <c r="G190" s="260"/>
      <c r="H190" s="260">
        <v>0.41333973116137657</v>
      </c>
      <c r="I190" s="260">
        <v>1.119862244651417</v>
      </c>
      <c r="J190" s="260">
        <f t="shared" si="9"/>
        <v>1.5332019758127937</v>
      </c>
      <c r="K190" s="260"/>
      <c r="L190" s="260">
        <f t="shared" si="11"/>
        <v>6.8287564553341511</v>
      </c>
      <c r="M190" s="260">
        <f t="shared" si="10"/>
        <v>8.3619584311469453</v>
      </c>
    </row>
    <row r="191" spans="1:14" s="50" customFormat="1" ht="17.649999999999999" customHeight="1">
      <c r="A191" s="258">
        <v>219</v>
      </c>
      <c r="B191" s="259" t="s">
        <v>659</v>
      </c>
      <c r="C191" s="260">
        <v>850.18608601416122</v>
      </c>
      <c r="D191" s="260">
        <v>657.76772003804797</v>
      </c>
      <c r="E191" s="260">
        <v>7.5241468541549139</v>
      </c>
      <c r="F191" s="260">
        <f t="shared" si="8"/>
        <v>665.29186689220285</v>
      </c>
      <c r="G191" s="260"/>
      <c r="H191" s="260">
        <v>9.1395004545733887</v>
      </c>
      <c r="I191" s="260">
        <v>24.761669760264748</v>
      </c>
      <c r="J191" s="260">
        <f t="shared" si="9"/>
        <v>33.901170214838139</v>
      </c>
      <c r="K191" s="260"/>
      <c r="L191" s="266">
        <f t="shared" si="11"/>
        <v>150.99304890712023</v>
      </c>
      <c r="M191" s="266">
        <f t="shared" si="10"/>
        <v>184.89421912195837</v>
      </c>
    </row>
    <row r="192" spans="1:14" s="55" customFormat="1" ht="17.649999999999999" customHeight="1">
      <c r="A192" s="258">
        <v>222</v>
      </c>
      <c r="B192" s="264" t="s">
        <v>660</v>
      </c>
      <c r="C192" s="260">
        <v>20969.305553421946</v>
      </c>
      <c r="D192" s="260">
        <v>15156.180248421288</v>
      </c>
      <c r="E192" s="260">
        <v>626.88039285360969</v>
      </c>
      <c r="F192" s="260">
        <f t="shared" si="8"/>
        <v>15783.060641274897</v>
      </c>
      <c r="G192" s="260"/>
      <c r="H192" s="260">
        <v>639.48994484680907</v>
      </c>
      <c r="I192" s="260">
        <v>916.01753583029915</v>
      </c>
      <c r="J192" s="260">
        <f t="shared" si="9"/>
        <v>1555.5074806771081</v>
      </c>
      <c r="K192" s="260"/>
      <c r="L192" s="260">
        <f t="shared" si="11"/>
        <v>3630.7374314699409</v>
      </c>
      <c r="M192" s="260">
        <f t="shared" si="10"/>
        <v>5186.244912147049</v>
      </c>
    </row>
    <row r="193" spans="1:15" s="55" customFormat="1" ht="17.649999999999999" customHeight="1">
      <c r="A193" s="268">
        <v>223</v>
      </c>
      <c r="B193" s="259" t="s">
        <v>661</v>
      </c>
      <c r="C193" s="260">
        <v>86.552878056660603</v>
      </c>
      <c r="D193" s="260">
        <v>86.552878056660632</v>
      </c>
      <c r="E193" s="260">
        <v>0</v>
      </c>
      <c r="F193" s="260">
        <f t="shared" si="8"/>
        <v>86.552878056660632</v>
      </c>
      <c r="G193" s="260"/>
      <c r="H193" s="260">
        <v>0</v>
      </c>
      <c r="I193" s="260">
        <v>0</v>
      </c>
      <c r="J193" s="260">
        <f t="shared" si="9"/>
        <v>0</v>
      </c>
      <c r="K193" s="260"/>
      <c r="L193" s="260">
        <f t="shared" si="11"/>
        <v>-2.8421709430404007E-14</v>
      </c>
      <c r="M193" s="260">
        <f t="shared" si="10"/>
        <v>-2.8421709430404007E-14</v>
      </c>
    </row>
    <row r="194" spans="1:15" s="55" customFormat="1" ht="17.649999999999999" customHeight="1">
      <c r="A194" s="268">
        <v>225</v>
      </c>
      <c r="B194" s="259" t="s">
        <v>662</v>
      </c>
      <c r="C194" s="260">
        <v>24.760266903984995</v>
      </c>
      <c r="D194" s="260">
        <v>24.760266903985002</v>
      </c>
      <c r="E194" s="260">
        <v>0</v>
      </c>
      <c r="F194" s="260">
        <f t="shared" si="8"/>
        <v>24.760266903985002</v>
      </c>
      <c r="G194" s="260"/>
      <c r="H194" s="260">
        <v>0</v>
      </c>
      <c r="I194" s="260">
        <v>0</v>
      </c>
      <c r="J194" s="260">
        <f t="shared" si="9"/>
        <v>0</v>
      </c>
      <c r="K194" s="260"/>
      <c r="L194" s="260">
        <f t="shared" si="11"/>
        <v>-7.1054273576010019E-15</v>
      </c>
      <c r="M194" s="260">
        <f t="shared" si="10"/>
        <v>-7.1054273576010019E-15</v>
      </c>
    </row>
    <row r="195" spans="1:15" s="55" customFormat="1" ht="17.649999999999999" customHeight="1">
      <c r="A195" s="268">
        <v>226</v>
      </c>
      <c r="B195" s="259" t="s">
        <v>663</v>
      </c>
      <c r="C195" s="260">
        <v>505.41306299999997</v>
      </c>
      <c r="D195" s="260">
        <v>277.97718464999997</v>
      </c>
      <c r="E195" s="260">
        <v>25.270653149999998</v>
      </c>
      <c r="F195" s="260">
        <f t="shared" si="8"/>
        <v>303.24783779999996</v>
      </c>
      <c r="G195" s="260"/>
      <c r="H195" s="260">
        <v>25.270653149999998</v>
      </c>
      <c r="I195" s="260">
        <v>50.541306299999995</v>
      </c>
      <c r="J195" s="260">
        <f t="shared" si="9"/>
        <v>75.811959449999989</v>
      </c>
      <c r="K195" s="260"/>
      <c r="L195" s="260">
        <f t="shared" si="11"/>
        <v>126.35326575000002</v>
      </c>
      <c r="M195" s="260">
        <f t="shared" si="10"/>
        <v>202.16522520000001</v>
      </c>
    </row>
    <row r="196" spans="1:15" s="55" customFormat="1" ht="17.649999999999999" customHeight="1">
      <c r="A196" s="268">
        <v>227</v>
      </c>
      <c r="B196" s="259" t="s">
        <v>664</v>
      </c>
      <c r="C196" s="260">
        <v>2119.5891435189887</v>
      </c>
      <c r="D196" s="260">
        <v>1987.9242125988374</v>
      </c>
      <c r="E196" s="260">
        <v>3.2916232713571536</v>
      </c>
      <c r="F196" s="260">
        <f t="shared" si="8"/>
        <v>1991.2158358701945</v>
      </c>
      <c r="G196" s="260"/>
      <c r="H196" s="260">
        <v>3.2916232713571536</v>
      </c>
      <c r="I196" s="260">
        <v>13.166493085428614</v>
      </c>
      <c r="J196" s="260">
        <f t="shared" si="9"/>
        <v>16.458116356785769</v>
      </c>
      <c r="K196" s="260"/>
      <c r="L196" s="260">
        <f t="shared" si="11"/>
        <v>111.91519129200849</v>
      </c>
      <c r="M196" s="260">
        <f t="shared" si="10"/>
        <v>128.37330764879425</v>
      </c>
    </row>
    <row r="197" spans="1:15" ht="17.649999999999999" customHeight="1">
      <c r="A197" s="268">
        <v>228</v>
      </c>
      <c r="B197" s="259" t="s">
        <v>665</v>
      </c>
      <c r="C197" s="260">
        <v>389.79580153077865</v>
      </c>
      <c r="D197" s="260">
        <v>363.89238501436387</v>
      </c>
      <c r="E197" s="260">
        <v>0.6898940276142006</v>
      </c>
      <c r="F197" s="260">
        <f t="shared" si="8"/>
        <v>364.58227904197804</v>
      </c>
      <c r="G197" s="260"/>
      <c r="H197" s="260">
        <v>0.6898940276142006</v>
      </c>
      <c r="I197" s="260">
        <v>2.6467531298592974</v>
      </c>
      <c r="J197" s="260">
        <f t="shared" si="9"/>
        <v>3.3366471574734979</v>
      </c>
      <c r="K197" s="260"/>
      <c r="L197" s="260">
        <f t="shared" si="11"/>
        <v>21.87687533132711</v>
      </c>
      <c r="M197" s="260">
        <f t="shared" si="10"/>
        <v>25.213522488800606</v>
      </c>
      <c r="N197" s="50"/>
    </row>
    <row r="198" spans="1:15" s="55" customFormat="1" ht="17.649999999999999" customHeight="1">
      <c r="A198" s="258">
        <v>229</v>
      </c>
      <c r="B198" s="264" t="s">
        <v>666</v>
      </c>
      <c r="C198" s="260">
        <v>2075.7274727863014</v>
      </c>
      <c r="D198" s="260">
        <v>1589.3986723888966</v>
      </c>
      <c r="E198" s="260">
        <v>17.899199803846361</v>
      </c>
      <c r="F198" s="260">
        <f t="shared" si="8"/>
        <v>1607.2978721927429</v>
      </c>
      <c r="G198" s="260"/>
      <c r="H198" s="260">
        <v>21.316583503846363</v>
      </c>
      <c r="I198" s="260">
        <v>60.310439890385432</v>
      </c>
      <c r="J198" s="260">
        <f t="shared" si="9"/>
        <v>81.627023394231799</v>
      </c>
      <c r="K198" s="260"/>
      <c r="L198" s="260">
        <f t="shared" si="11"/>
        <v>386.80257719932666</v>
      </c>
      <c r="M198" s="260">
        <f t="shared" si="10"/>
        <v>468.42960059355846</v>
      </c>
    </row>
    <row r="199" spans="1:15" s="55" customFormat="1" ht="17.649999999999999" customHeight="1">
      <c r="A199" s="258">
        <v>231</v>
      </c>
      <c r="B199" s="264" t="s">
        <v>667</v>
      </c>
      <c r="C199" s="260">
        <v>128.28142640322537</v>
      </c>
      <c r="D199" s="260">
        <v>116.66810840897122</v>
      </c>
      <c r="E199" s="260">
        <v>0.45411625573563497</v>
      </c>
      <c r="F199" s="260">
        <f t="shared" si="8"/>
        <v>117.12222466470686</v>
      </c>
      <c r="G199" s="260"/>
      <c r="H199" s="260">
        <v>0.55161020306793651</v>
      </c>
      <c r="I199" s="260">
        <v>1.4944787056571427</v>
      </c>
      <c r="J199" s="260">
        <f t="shared" si="9"/>
        <v>2.0460889087250793</v>
      </c>
      <c r="K199" s="260"/>
      <c r="L199" s="260">
        <f t="shared" si="11"/>
        <v>9.1131128297934261</v>
      </c>
      <c r="M199" s="260">
        <f t="shared" si="10"/>
        <v>11.159201738518504</v>
      </c>
    </row>
    <row r="200" spans="1:15" s="55" customFormat="1" ht="17.649999999999999" customHeight="1">
      <c r="A200" s="258">
        <v>233</v>
      </c>
      <c r="B200" s="259" t="s">
        <v>668</v>
      </c>
      <c r="C200" s="260">
        <v>171.39821732963418</v>
      </c>
      <c r="D200" s="260">
        <v>155.88153663045162</v>
      </c>
      <c r="E200" s="260">
        <v>0.60674968748134916</v>
      </c>
      <c r="F200" s="260">
        <f t="shared" si="8"/>
        <v>156.48828631793296</v>
      </c>
      <c r="G200" s="260"/>
      <c r="H200" s="260">
        <v>0.7370123570731747</v>
      </c>
      <c r="I200" s="260">
        <v>1.9967893025908734</v>
      </c>
      <c r="J200" s="260">
        <f t="shared" si="9"/>
        <v>2.733801659664048</v>
      </c>
      <c r="K200" s="260"/>
      <c r="L200" s="260">
        <f t="shared" si="11"/>
        <v>12.176129352037171</v>
      </c>
      <c r="M200" s="260">
        <f t="shared" si="10"/>
        <v>14.909931011701218</v>
      </c>
    </row>
    <row r="201" spans="1:15" s="55" customFormat="1" ht="17.649999999999999" customHeight="1">
      <c r="A201" s="258">
        <v>234</v>
      </c>
      <c r="B201" s="259" t="s">
        <v>669</v>
      </c>
      <c r="C201" s="260">
        <v>715.56514503446328</v>
      </c>
      <c r="D201" s="260">
        <v>112.62627464831162</v>
      </c>
      <c r="E201" s="260">
        <v>3.4181952838827052</v>
      </c>
      <c r="F201" s="260">
        <f t="shared" si="8"/>
        <v>116.04446993219433</v>
      </c>
      <c r="G201" s="260"/>
      <c r="H201" s="260">
        <v>23.968390484496723</v>
      </c>
      <c r="I201" s="260">
        <v>31.064066983772591</v>
      </c>
      <c r="J201" s="260">
        <f t="shared" si="9"/>
        <v>55.032457468269314</v>
      </c>
      <c r="K201" s="260"/>
      <c r="L201" s="260">
        <f t="shared" si="11"/>
        <v>544.48821763399962</v>
      </c>
      <c r="M201" s="260">
        <f t="shared" si="10"/>
        <v>599.52067510226891</v>
      </c>
    </row>
    <row r="202" spans="1:15" ht="17.649999999999999" customHeight="1">
      <c r="A202" s="258">
        <v>235</v>
      </c>
      <c r="B202" s="259" t="s">
        <v>670</v>
      </c>
      <c r="C202" s="260">
        <v>1955.7008930146103</v>
      </c>
      <c r="D202" s="260">
        <v>1067.2670310305566</v>
      </c>
      <c r="E202" s="260">
        <v>34.740482408383556</v>
      </c>
      <c r="F202" s="260">
        <f t="shared" si="8"/>
        <v>1102.0075134389401</v>
      </c>
      <c r="G202" s="260"/>
      <c r="H202" s="260">
        <v>42.198891044050704</v>
      </c>
      <c r="I202" s="260">
        <v>114.3295536656326</v>
      </c>
      <c r="J202" s="260">
        <f t="shared" si="9"/>
        <v>156.5284447096833</v>
      </c>
      <c r="K202" s="260"/>
      <c r="L202" s="260">
        <f t="shared" si="11"/>
        <v>697.16493486598688</v>
      </c>
      <c r="M202" s="260">
        <f t="shared" si="10"/>
        <v>853.69337957567018</v>
      </c>
      <c r="N202" s="55"/>
      <c r="O202" s="55"/>
    </row>
    <row r="203" spans="1:15" s="50" customFormat="1" ht="17.649999999999999" customHeight="1">
      <c r="A203" s="258">
        <v>236</v>
      </c>
      <c r="B203" s="259" t="s">
        <v>671</v>
      </c>
      <c r="C203" s="260">
        <v>1836.5833271174149</v>
      </c>
      <c r="D203" s="260">
        <v>1719.5713181037243</v>
      </c>
      <c r="E203" s="260">
        <v>11.70120089751903</v>
      </c>
      <c r="F203" s="260">
        <f t="shared" si="8"/>
        <v>1731.2725190012434</v>
      </c>
      <c r="G203" s="260"/>
      <c r="H203" s="260">
        <v>11.70120089751903</v>
      </c>
      <c r="I203" s="260">
        <v>23.40240179503806</v>
      </c>
      <c r="J203" s="260">
        <f t="shared" si="9"/>
        <v>35.103602692557089</v>
      </c>
      <c r="K203" s="260"/>
      <c r="L203" s="260">
        <f t="shared" si="11"/>
        <v>70.20720542361444</v>
      </c>
      <c r="M203" s="260">
        <f t="shared" si="10"/>
        <v>105.31080811617153</v>
      </c>
      <c r="N203" s="55"/>
      <c r="O203" s="52"/>
    </row>
    <row r="204" spans="1:15" s="50" customFormat="1" ht="17.649999999999999" customHeight="1">
      <c r="A204" s="258">
        <v>237</v>
      </c>
      <c r="B204" s="264" t="s">
        <v>672</v>
      </c>
      <c r="C204" s="260">
        <v>230.45916857120585</v>
      </c>
      <c r="D204" s="260">
        <v>131.44326559283459</v>
      </c>
      <c r="E204" s="260">
        <v>11.522958434828608</v>
      </c>
      <c r="F204" s="260">
        <f t="shared" si="8"/>
        <v>142.9662240276632</v>
      </c>
      <c r="G204" s="260"/>
      <c r="H204" s="260">
        <v>8.1068406222742428</v>
      </c>
      <c r="I204" s="260">
        <v>23.045916869657219</v>
      </c>
      <c r="J204" s="260">
        <f t="shared" si="9"/>
        <v>31.15275749193146</v>
      </c>
      <c r="K204" s="260"/>
      <c r="L204" s="260">
        <f t="shared" si="11"/>
        <v>56.340187051611188</v>
      </c>
      <c r="M204" s="260">
        <f t="shared" si="10"/>
        <v>87.492944543542649</v>
      </c>
      <c r="N204" s="52"/>
      <c r="O204" s="52"/>
    </row>
    <row r="205" spans="1:15" s="50" customFormat="1" ht="17.649999999999999" customHeight="1">
      <c r="A205" s="258">
        <v>242</v>
      </c>
      <c r="B205" s="264" t="s">
        <v>673</v>
      </c>
      <c r="C205" s="260">
        <v>484.74741147616305</v>
      </c>
      <c r="D205" s="260">
        <v>308.12497528557805</v>
      </c>
      <c r="E205" s="260">
        <v>6.5778314998103786</v>
      </c>
      <c r="F205" s="260">
        <f t="shared" si="8"/>
        <v>314.70280678538842</v>
      </c>
      <c r="G205" s="260"/>
      <c r="H205" s="260">
        <v>6.9929656223378892E-2</v>
      </c>
      <c r="I205" s="260">
        <v>6.6477611560337575</v>
      </c>
      <c r="J205" s="260">
        <f t="shared" si="9"/>
        <v>6.7176908122571364</v>
      </c>
      <c r="K205" s="260"/>
      <c r="L205" s="260">
        <f t="shared" si="11"/>
        <v>163.3269138785175</v>
      </c>
      <c r="M205" s="260">
        <f t="shared" si="10"/>
        <v>170.04460469077463</v>
      </c>
      <c r="N205" s="52"/>
    </row>
    <row r="206" spans="1:15" s="50" customFormat="1" ht="17.649999999999999" customHeight="1">
      <c r="A206" s="258">
        <v>243</v>
      </c>
      <c r="B206" s="264" t="s">
        <v>674</v>
      </c>
      <c r="C206" s="260">
        <v>1700.763103438961</v>
      </c>
      <c r="D206" s="260">
        <v>1177.3882741721879</v>
      </c>
      <c r="E206" s="260">
        <v>43.512723972837811</v>
      </c>
      <c r="F206" s="260">
        <f t="shared" si="8"/>
        <v>1220.9009981450258</v>
      </c>
      <c r="G206" s="260"/>
      <c r="H206" s="260">
        <v>43.512723972837811</v>
      </c>
      <c r="I206" s="260">
        <v>96.544065794589443</v>
      </c>
      <c r="J206" s="260">
        <f t="shared" si="9"/>
        <v>140.05678976742726</v>
      </c>
      <c r="K206" s="260"/>
      <c r="L206" s="260">
        <f t="shared" si="11"/>
        <v>339.80531552650791</v>
      </c>
      <c r="M206" s="260">
        <f t="shared" si="10"/>
        <v>479.8621052939352</v>
      </c>
      <c r="N206" s="52"/>
    </row>
    <row r="207" spans="1:15" s="50" customFormat="1" ht="17.649999999999999" customHeight="1">
      <c r="A207" s="258">
        <v>244</v>
      </c>
      <c r="B207" s="267" t="s">
        <v>675</v>
      </c>
      <c r="C207" s="260">
        <v>1366.0077628805063</v>
      </c>
      <c r="D207" s="260">
        <v>1049.9442525075599</v>
      </c>
      <c r="E207" s="260">
        <v>18.834537048610983</v>
      </c>
      <c r="F207" s="260">
        <f t="shared" si="8"/>
        <v>1068.778789556171</v>
      </c>
      <c r="G207" s="260"/>
      <c r="H207" s="260">
        <v>20.448692037321123</v>
      </c>
      <c r="I207" s="260">
        <v>49.286240733725869</v>
      </c>
      <c r="J207" s="260">
        <f t="shared" si="9"/>
        <v>69.734932771046999</v>
      </c>
      <c r="K207" s="260"/>
      <c r="L207" s="260">
        <f t="shared" si="11"/>
        <v>227.49404055328836</v>
      </c>
      <c r="M207" s="260">
        <f t="shared" si="10"/>
        <v>297.22897332433536</v>
      </c>
    </row>
    <row r="208" spans="1:15" s="50" customFormat="1" ht="17.649999999999999" customHeight="1">
      <c r="A208" s="258">
        <v>247</v>
      </c>
      <c r="B208" s="259" t="s">
        <v>676</v>
      </c>
      <c r="C208" s="260">
        <v>378.61585344169396</v>
      </c>
      <c r="D208" s="260">
        <v>307.72214567610899</v>
      </c>
      <c r="E208" s="260">
        <v>3.7851059007361569</v>
      </c>
      <c r="F208" s="260">
        <f t="shared" si="8"/>
        <v>311.50725157684514</v>
      </c>
      <c r="G208" s="260"/>
      <c r="H208" s="260">
        <v>4.2299499326540184</v>
      </c>
      <c r="I208" s="260">
        <v>10.296722321027287</v>
      </c>
      <c r="J208" s="260">
        <f t="shared" si="9"/>
        <v>14.526672253681305</v>
      </c>
      <c r="K208" s="260"/>
      <c r="L208" s="260">
        <f t="shared" si="11"/>
        <v>52.581929611167517</v>
      </c>
      <c r="M208" s="260">
        <f t="shared" si="10"/>
        <v>67.108601864848822</v>
      </c>
    </row>
    <row r="209" spans="1:19" s="50" customFormat="1" ht="17.649999999999999" customHeight="1">
      <c r="A209" s="258">
        <v>248</v>
      </c>
      <c r="B209" s="259" t="s">
        <v>677</v>
      </c>
      <c r="C209" s="260">
        <v>1241.3907425436482</v>
      </c>
      <c r="D209" s="260">
        <v>1097.9876617291029</v>
      </c>
      <c r="E209" s="260">
        <v>7.2781229893514556</v>
      </c>
      <c r="F209" s="260">
        <f t="shared" ref="F209:F246" si="12">+D209+E209</f>
        <v>1105.2657847184544</v>
      </c>
      <c r="G209" s="260"/>
      <c r="H209" s="260">
        <v>8.1286341161910762</v>
      </c>
      <c r="I209" s="260">
        <v>20.265585161190391</v>
      </c>
      <c r="J209" s="260">
        <f t="shared" ref="J209:J246" si="13">+H209+I209</f>
        <v>28.394219277381467</v>
      </c>
      <c r="K209" s="260"/>
      <c r="L209" s="260">
        <f t="shared" si="11"/>
        <v>107.73073854781239</v>
      </c>
      <c r="M209" s="260">
        <f t="shared" ref="M209:M246" si="14">J209+L209</f>
        <v>136.12495782519386</v>
      </c>
      <c r="N209" s="52"/>
      <c r="O209" s="52"/>
    </row>
    <row r="210" spans="1:19" s="58" customFormat="1" ht="17.649999999999999" customHeight="1">
      <c r="A210" s="258">
        <v>250</v>
      </c>
      <c r="B210" s="259" t="s">
        <v>678</v>
      </c>
      <c r="C210" s="260">
        <v>895.54336675858315</v>
      </c>
      <c r="D210" s="260">
        <v>833.2727777811258</v>
      </c>
      <c r="E210" s="260">
        <v>2.43497055028099</v>
      </c>
      <c r="F210" s="260">
        <f t="shared" si="12"/>
        <v>835.70774833140683</v>
      </c>
      <c r="G210" s="260"/>
      <c r="H210" s="260">
        <v>2.957732618962897</v>
      </c>
      <c r="I210" s="260">
        <v>8.0133918564322801</v>
      </c>
      <c r="J210" s="260">
        <f t="shared" si="13"/>
        <v>10.971124475395177</v>
      </c>
      <c r="K210" s="260"/>
      <c r="L210" s="260">
        <f t="shared" si="11"/>
        <v>48.864493951781135</v>
      </c>
      <c r="M210" s="260">
        <f t="shared" si="14"/>
        <v>59.835618427176314</v>
      </c>
      <c r="N210" s="50"/>
      <c r="O210" s="50"/>
      <c r="P210" s="57"/>
      <c r="Q210" s="57"/>
      <c r="R210" s="57"/>
      <c r="S210" s="57"/>
    </row>
    <row r="211" spans="1:19" s="50" customFormat="1" ht="17.649999999999999" customHeight="1">
      <c r="A211" s="258">
        <v>251</v>
      </c>
      <c r="B211" s="267" t="s">
        <v>679</v>
      </c>
      <c r="C211" s="260">
        <v>512.72517274662755</v>
      </c>
      <c r="D211" s="260">
        <v>327.75281211304878</v>
      </c>
      <c r="E211" s="260">
        <v>4.1974542576413665</v>
      </c>
      <c r="F211" s="260">
        <f t="shared" si="12"/>
        <v>331.95026637069014</v>
      </c>
      <c r="G211" s="260"/>
      <c r="H211" s="260">
        <v>9.0966279517190305</v>
      </c>
      <c r="I211" s="260">
        <v>17.156176823799189</v>
      </c>
      <c r="J211" s="260">
        <f t="shared" si="13"/>
        <v>26.252804775518221</v>
      </c>
      <c r="K211" s="260"/>
      <c r="L211" s="260">
        <f t="shared" ref="L211:L246" si="15">SUM(C211-F211-J211)</f>
        <v>154.52210160041918</v>
      </c>
      <c r="M211" s="260">
        <f t="shared" si="14"/>
        <v>180.77490637593741</v>
      </c>
      <c r="O211" s="57"/>
    </row>
    <row r="212" spans="1:19" s="50" customFormat="1" ht="17.649999999999999" customHeight="1">
      <c r="A212" s="258">
        <v>252</v>
      </c>
      <c r="B212" s="259" t="s">
        <v>680</v>
      </c>
      <c r="C212" s="260">
        <v>158.23115585378392</v>
      </c>
      <c r="D212" s="260">
        <v>158.23115585378395</v>
      </c>
      <c r="E212" s="260">
        <v>0</v>
      </c>
      <c r="F212" s="260">
        <f t="shared" si="12"/>
        <v>158.23115585378395</v>
      </c>
      <c r="G212" s="260"/>
      <c r="H212" s="260">
        <v>0</v>
      </c>
      <c r="I212" s="260">
        <v>0</v>
      </c>
      <c r="J212" s="260">
        <f t="shared" si="13"/>
        <v>0</v>
      </c>
      <c r="K212" s="260"/>
      <c r="L212" s="260">
        <f t="shared" si="15"/>
        <v>-2.8421709430404007E-14</v>
      </c>
      <c r="M212" s="260">
        <f t="shared" si="14"/>
        <v>-2.8421709430404007E-14</v>
      </c>
    </row>
    <row r="213" spans="1:19" s="50" customFormat="1" ht="17.649999999999999" customHeight="1">
      <c r="A213" s="258">
        <v>253</v>
      </c>
      <c r="B213" s="259" t="s">
        <v>681</v>
      </c>
      <c r="C213" s="260">
        <v>659.34385308412413</v>
      </c>
      <c r="D213" s="260">
        <v>365.05350598526553</v>
      </c>
      <c r="E213" s="260">
        <v>25.487909835698332</v>
      </c>
      <c r="F213" s="260">
        <f t="shared" si="12"/>
        <v>390.54141582096383</v>
      </c>
      <c r="G213" s="260"/>
      <c r="H213" s="260">
        <v>24.041206039788548</v>
      </c>
      <c r="I213" s="260">
        <v>52.376777888696253</v>
      </c>
      <c r="J213" s="260">
        <f t="shared" si="13"/>
        <v>76.417983928484801</v>
      </c>
      <c r="K213" s="260"/>
      <c r="L213" s="260">
        <f t="shared" si="15"/>
        <v>192.3844533346755</v>
      </c>
      <c r="M213" s="260">
        <f t="shared" si="14"/>
        <v>268.8024372631603</v>
      </c>
    </row>
    <row r="214" spans="1:19" s="50" customFormat="1" ht="17.649999999999999" customHeight="1">
      <c r="A214" s="258">
        <v>259</v>
      </c>
      <c r="B214" s="267" t="s">
        <v>682</v>
      </c>
      <c r="C214" s="260">
        <v>669.36000437971825</v>
      </c>
      <c r="D214" s="260">
        <v>287.96270042193714</v>
      </c>
      <c r="E214" s="260">
        <v>14.153387644243521</v>
      </c>
      <c r="F214" s="260">
        <f t="shared" si="12"/>
        <v>302.11608806618068</v>
      </c>
      <c r="G214" s="260"/>
      <c r="H214" s="260">
        <v>17.392562095825756</v>
      </c>
      <c r="I214" s="260">
        <v>34.664744358017018</v>
      </c>
      <c r="J214" s="260">
        <f t="shared" si="13"/>
        <v>52.05730645384277</v>
      </c>
      <c r="K214" s="260"/>
      <c r="L214" s="260">
        <f t="shared" si="15"/>
        <v>315.18660985969478</v>
      </c>
      <c r="M214" s="260">
        <f t="shared" si="14"/>
        <v>367.24391631353757</v>
      </c>
    </row>
    <row r="215" spans="1:19" s="50" customFormat="1" ht="17.649999999999999" customHeight="1">
      <c r="A215" s="258">
        <v>260</v>
      </c>
      <c r="B215" s="267" t="s">
        <v>683</v>
      </c>
      <c r="C215" s="260">
        <v>209.69049291980625</v>
      </c>
      <c r="D215" s="260">
        <v>37.470176997293066</v>
      </c>
      <c r="E215" s="260">
        <v>0.20300975823580195</v>
      </c>
      <c r="F215" s="260">
        <f t="shared" si="12"/>
        <v>37.673186755528867</v>
      </c>
      <c r="G215" s="260"/>
      <c r="H215" s="260">
        <v>6.7313525819389559</v>
      </c>
      <c r="I215" s="260">
        <v>6.9831915150024351</v>
      </c>
      <c r="J215" s="260">
        <f t="shared" si="13"/>
        <v>13.714544096941392</v>
      </c>
      <c r="K215" s="260"/>
      <c r="L215" s="260">
        <f t="shared" si="15"/>
        <v>158.302762067336</v>
      </c>
      <c r="M215" s="260">
        <f t="shared" si="14"/>
        <v>172.01730616427739</v>
      </c>
    </row>
    <row r="216" spans="1:19" s="50" customFormat="1" ht="17.649999999999999" customHeight="1">
      <c r="A216" s="258">
        <v>261</v>
      </c>
      <c r="B216" s="264" t="s">
        <v>684</v>
      </c>
      <c r="C216" s="260">
        <v>7867.6322584501031</v>
      </c>
      <c r="D216" s="260">
        <v>4954.9550588548364</v>
      </c>
      <c r="E216" s="260">
        <v>121.25988393264745</v>
      </c>
      <c r="F216" s="265">
        <f>+D216+E216</f>
        <v>5076.2149427874838</v>
      </c>
      <c r="G216" s="260"/>
      <c r="H216" s="260">
        <v>89.683791635360308</v>
      </c>
      <c r="I216" s="260">
        <v>344.13154972642764</v>
      </c>
      <c r="J216" s="260">
        <f>+H216+I216</f>
        <v>433.81534136178794</v>
      </c>
      <c r="K216" s="260"/>
      <c r="L216" s="266">
        <f>SUM(C216-F216-J216)</f>
        <v>2357.6019743008314</v>
      </c>
      <c r="M216" s="266">
        <f>J216+L216</f>
        <v>2791.4173156626193</v>
      </c>
    </row>
    <row r="217" spans="1:19" s="50" customFormat="1" ht="17.649999999999999" customHeight="1">
      <c r="A217" s="258">
        <v>262</v>
      </c>
      <c r="B217" s="259" t="s">
        <v>685</v>
      </c>
      <c r="C217" s="260">
        <v>752.0944708680704</v>
      </c>
      <c r="D217" s="260">
        <v>575.93339827443754</v>
      </c>
      <c r="E217" s="260">
        <v>7.8145506809963532</v>
      </c>
      <c r="F217" s="260">
        <f t="shared" si="12"/>
        <v>583.74794895543391</v>
      </c>
      <c r="G217" s="260"/>
      <c r="H217" s="260">
        <v>9.0715179452044943</v>
      </c>
      <c r="I217" s="260">
        <v>23.643165468820449</v>
      </c>
      <c r="J217" s="260">
        <f t="shared" si="13"/>
        <v>32.714683414024947</v>
      </c>
      <c r="K217" s="260"/>
      <c r="L217" s="260">
        <f t="shared" si="15"/>
        <v>135.63183849861156</v>
      </c>
      <c r="M217" s="260">
        <f t="shared" si="14"/>
        <v>168.34652191263649</v>
      </c>
    </row>
    <row r="218" spans="1:19" s="50" customFormat="1" ht="17.649999999999999" customHeight="1">
      <c r="A218" s="258">
        <v>267</v>
      </c>
      <c r="B218" s="259" t="s">
        <v>686</v>
      </c>
      <c r="C218" s="260">
        <v>476.62315429436342</v>
      </c>
      <c r="D218" s="260">
        <v>367.7962304883294</v>
      </c>
      <c r="E218" s="260">
        <v>2.720673095856549</v>
      </c>
      <c r="F218" s="260">
        <f t="shared" si="12"/>
        <v>370.51690358418597</v>
      </c>
      <c r="G218" s="260"/>
      <c r="H218" s="260">
        <v>2.720673095856549</v>
      </c>
      <c r="I218" s="260">
        <v>10.882692364607591</v>
      </c>
      <c r="J218" s="260">
        <f t="shared" si="13"/>
        <v>13.60336546046414</v>
      </c>
      <c r="K218" s="260"/>
      <c r="L218" s="260">
        <f t="shared" si="15"/>
        <v>92.502885249713302</v>
      </c>
      <c r="M218" s="260">
        <f t="shared" si="14"/>
        <v>106.10625071017745</v>
      </c>
    </row>
    <row r="219" spans="1:19" s="50" customFormat="1" ht="17.649999999999999" customHeight="1">
      <c r="A219" s="258">
        <v>269</v>
      </c>
      <c r="B219" s="259" t="s">
        <v>687</v>
      </c>
      <c r="C219" s="260">
        <v>57.614250124088336</v>
      </c>
      <c r="D219" s="260">
        <v>44.444856884604093</v>
      </c>
      <c r="E219" s="260">
        <v>0.3292348371031531</v>
      </c>
      <c r="F219" s="260">
        <f t="shared" si="12"/>
        <v>44.774091721707244</v>
      </c>
      <c r="G219" s="260"/>
      <c r="H219" s="260">
        <v>0.3292348371031531</v>
      </c>
      <c r="I219" s="260">
        <v>1.3169393295940073</v>
      </c>
      <c r="J219" s="260">
        <f t="shared" si="13"/>
        <v>1.6461741666971603</v>
      </c>
      <c r="K219" s="260"/>
      <c r="L219" s="266">
        <f t="shared" si="15"/>
        <v>11.193984235683931</v>
      </c>
      <c r="M219" s="266">
        <f t="shared" si="14"/>
        <v>12.840158402381093</v>
      </c>
    </row>
    <row r="220" spans="1:19" s="50" customFormat="1" ht="17.649999999999999" customHeight="1">
      <c r="A220" s="258">
        <v>273</v>
      </c>
      <c r="B220" s="259" t="s">
        <v>688</v>
      </c>
      <c r="C220" s="260">
        <v>900.38544222342568</v>
      </c>
      <c r="D220" s="260">
        <v>321.53448988872049</v>
      </c>
      <c r="E220" s="260">
        <v>21.598930285169661</v>
      </c>
      <c r="F220" s="260">
        <f t="shared" si="12"/>
        <v>343.13342017389016</v>
      </c>
      <c r="G220" s="260"/>
      <c r="H220" s="260">
        <v>25.151586786715388</v>
      </c>
      <c r="I220" s="260">
        <v>57.662089023476767</v>
      </c>
      <c r="J220" s="260">
        <f>+H220+I220</f>
        <v>82.813675810192152</v>
      </c>
      <c r="K220" s="260"/>
      <c r="L220" s="266">
        <f>SUM(C220-F220-J220)</f>
        <v>474.43834623934339</v>
      </c>
      <c r="M220" s="266">
        <f>J220+L220</f>
        <v>557.25202204953553</v>
      </c>
    </row>
    <row r="221" spans="1:19" s="50" customFormat="1" ht="17.649999999999999" customHeight="1">
      <c r="A221" s="269">
        <v>275</v>
      </c>
      <c r="B221" s="259" t="s">
        <v>689</v>
      </c>
      <c r="C221" s="260">
        <v>1394.9320599999999</v>
      </c>
      <c r="D221" s="260">
        <v>1073.6847545439075</v>
      </c>
      <c r="E221" s="260">
        <v>8.0311826342852175</v>
      </c>
      <c r="F221" s="260">
        <f t="shared" si="12"/>
        <v>1081.7159371781927</v>
      </c>
      <c r="G221" s="260"/>
      <c r="H221" s="260">
        <v>8.0311826342852175</v>
      </c>
      <c r="I221" s="260">
        <v>32.124730537140856</v>
      </c>
      <c r="J221" s="260">
        <f t="shared" si="13"/>
        <v>40.155913171426072</v>
      </c>
      <c r="K221" s="260"/>
      <c r="L221" s="266">
        <f t="shared" si="15"/>
        <v>273.06020965038113</v>
      </c>
      <c r="M221" s="266">
        <f t="shared" si="14"/>
        <v>313.21612282180718</v>
      </c>
    </row>
    <row r="222" spans="1:19" s="50" customFormat="1" ht="17.649999999999999" customHeight="1">
      <c r="A222" s="269">
        <v>283</v>
      </c>
      <c r="B222" s="259" t="s">
        <v>690</v>
      </c>
      <c r="C222" s="260">
        <v>415.40442017187189</v>
      </c>
      <c r="D222" s="260">
        <v>103.85110503520997</v>
      </c>
      <c r="E222" s="260">
        <v>20.770221007041989</v>
      </c>
      <c r="F222" s="260">
        <f t="shared" si="12"/>
        <v>124.62132604225195</v>
      </c>
      <c r="G222" s="260"/>
      <c r="H222" s="260">
        <v>20.770221007041989</v>
      </c>
      <c r="I222" s="260">
        <v>41.540442014083993</v>
      </c>
      <c r="J222" s="260">
        <f t="shared" si="13"/>
        <v>62.310663021125983</v>
      </c>
      <c r="K222" s="260"/>
      <c r="L222" s="260">
        <f t="shared" si="15"/>
        <v>228.47243110849396</v>
      </c>
      <c r="M222" s="260">
        <f t="shared" si="14"/>
        <v>290.78309412961994</v>
      </c>
    </row>
    <row r="223" spans="1:19" s="50" customFormat="1" ht="17.649999999999999" customHeight="1">
      <c r="A223" s="258">
        <v>286</v>
      </c>
      <c r="B223" s="264" t="s">
        <v>691</v>
      </c>
      <c r="C223" s="260">
        <v>2136.3919289434934</v>
      </c>
      <c r="D223" s="260">
        <v>1175.0155609019314</v>
      </c>
      <c r="E223" s="260">
        <v>106.81959644563011</v>
      </c>
      <c r="F223" s="260">
        <f t="shared" si="12"/>
        <v>1281.8351573475616</v>
      </c>
      <c r="G223" s="260"/>
      <c r="H223" s="260">
        <v>106.81959644563011</v>
      </c>
      <c r="I223" s="260">
        <v>213.63919289126022</v>
      </c>
      <c r="J223" s="260">
        <f t="shared" si="13"/>
        <v>320.45878933689033</v>
      </c>
      <c r="K223" s="260"/>
      <c r="L223" s="260">
        <f t="shared" si="15"/>
        <v>534.0979822590416</v>
      </c>
      <c r="M223" s="260">
        <f t="shared" si="14"/>
        <v>854.55677159593188</v>
      </c>
    </row>
    <row r="224" spans="1:19" s="50" customFormat="1" ht="17.649999999999999" customHeight="1">
      <c r="A224" s="258">
        <v>288</v>
      </c>
      <c r="B224" s="264" t="s">
        <v>692</v>
      </c>
      <c r="C224" s="260">
        <v>503.04989677688548</v>
      </c>
      <c r="D224" s="260">
        <v>165.94641541865161</v>
      </c>
      <c r="E224" s="260">
        <v>22.545290932497895</v>
      </c>
      <c r="F224" s="260">
        <f t="shared" si="12"/>
        <v>188.4917063511495</v>
      </c>
      <c r="G224" s="260"/>
      <c r="H224" s="260">
        <v>19.114881086128822</v>
      </c>
      <c r="I224" s="260">
        <v>41.702738623151447</v>
      </c>
      <c r="J224" s="260">
        <f t="shared" si="13"/>
        <v>60.817619709280265</v>
      </c>
      <c r="K224" s="260"/>
      <c r="L224" s="260">
        <f t="shared" si="15"/>
        <v>253.74057071645569</v>
      </c>
      <c r="M224" s="260">
        <f t="shared" si="14"/>
        <v>314.55819042573597</v>
      </c>
    </row>
    <row r="225" spans="1:15" s="50" customFormat="1" ht="17.649999999999999" customHeight="1">
      <c r="A225" s="258">
        <v>292</v>
      </c>
      <c r="B225" s="264" t="s">
        <v>693</v>
      </c>
      <c r="C225" s="260">
        <v>1225.5426580195508</v>
      </c>
      <c r="D225" s="260">
        <v>421.12682792317293</v>
      </c>
      <c r="E225" s="260">
        <v>28.197922633338791</v>
      </c>
      <c r="F225" s="260">
        <f t="shared" si="12"/>
        <v>449.32475055651173</v>
      </c>
      <c r="G225" s="260"/>
      <c r="H225" s="260">
        <v>28.852934969806981</v>
      </c>
      <c r="I225" s="260">
        <v>84.225365584634602</v>
      </c>
      <c r="J225" s="260">
        <f t="shared" si="13"/>
        <v>113.07830055444158</v>
      </c>
      <c r="K225" s="260"/>
      <c r="L225" s="260">
        <f t="shared" si="15"/>
        <v>663.13960690859744</v>
      </c>
      <c r="M225" s="260">
        <f t="shared" si="14"/>
        <v>776.21790746303907</v>
      </c>
    </row>
    <row r="226" spans="1:15" s="50" customFormat="1" ht="17.649999999999999" customHeight="1">
      <c r="A226" s="269">
        <v>293</v>
      </c>
      <c r="B226" s="259" t="s">
        <v>694</v>
      </c>
      <c r="C226" s="260">
        <v>1402.0408562664763</v>
      </c>
      <c r="D226" s="260">
        <v>1085.4945405011608</v>
      </c>
      <c r="E226" s="260">
        <v>7.9136578953090257</v>
      </c>
      <c r="F226" s="260">
        <f t="shared" si="12"/>
        <v>1093.4081983964697</v>
      </c>
      <c r="G226" s="260"/>
      <c r="H226" s="260">
        <v>7.9136578953090257</v>
      </c>
      <c r="I226" s="260">
        <v>31.654631600054721</v>
      </c>
      <c r="J226" s="260">
        <f t="shared" si="13"/>
        <v>39.568289495363743</v>
      </c>
      <c r="K226" s="260"/>
      <c r="L226" s="260">
        <f t="shared" si="15"/>
        <v>269.06436837464287</v>
      </c>
      <c r="M226" s="260">
        <f t="shared" si="14"/>
        <v>308.6326578700066</v>
      </c>
    </row>
    <row r="227" spans="1:15" ht="17.649999999999999" customHeight="1">
      <c r="A227" s="258">
        <v>294</v>
      </c>
      <c r="B227" s="264" t="s">
        <v>695</v>
      </c>
      <c r="C227" s="260">
        <v>1044.5777278860583</v>
      </c>
      <c r="D227" s="260">
        <v>813.19853578270317</v>
      </c>
      <c r="E227" s="260">
        <v>6.9847283774396622</v>
      </c>
      <c r="F227" s="260">
        <f t="shared" si="12"/>
        <v>820.18326416014281</v>
      </c>
      <c r="G227" s="260"/>
      <c r="H227" s="260">
        <v>7.2996189974190502</v>
      </c>
      <c r="I227" s="260">
        <v>25.108937704210167</v>
      </c>
      <c r="J227" s="260">
        <f t="shared" si="13"/>
        <v>32.408556701629216</v>
      </c>
      <c r="K227" s="260"/>
      <c r="L227" s="260">
        <f t="shared" si="15"/>
        <v>191.98590702428623</v>
      </c>
      <c r="M227" s="260">
        <f t="shared" si="14"/>
        <v>224.39446372591544</v>
      </c>
    </row>
    <row r="228" spans="1:15" ht="17.649999999999999" customHeight="1">
      <c r="A228" s="269">
        <v>295</v>
      </c>
      <c r="B228" s="259" t="s">
        <v>696</v>
      </c>
      <c r="C228" s="260">
        <v>400.86009044783015</v>
      </c>
      <c r="D228" s="260">
        <v>297.72522390888918</v>
      </c>
      <c r="E228" s="260">
        <v>3.0022079981181422</v>
      </c>
      <c r="F228" s="260">
        <f t="shared" si="12"/>
        <v>300.72743190700731</v>
      </c>
      <c r="G228" s="260"/>
      <c r="H228" s="260">
        <v>3.2545014217391786</v>
      </c>
      <c r="I228" s="260">
        <v>11.175599772365244</v>
      </c>
      <c r="J228" s="260">
        <f t="shared" si="13"/>
        <v>14.430101194104422</v>
      </c>
      <c r="K228" s="260"/>
      <c r="L228" s="260">
        <f t="shared" si="15"/>
        <v>85.702557346718407</v>
      </c>
      <c r="M228" s="260">
        <f t="shared" si="14"/>
        <v>100.13265854082283</v>
      </c>
    </row>
    <row r="229" spans="1:15" s="50" customFormat="1" ht="17.649999999999999" customHeight="1">
      <c r="A229" s="269">
        <v>300</v>
      </c>
      <c r="B229" s="259" t="s">
        <v>697</v>
      </c>
      <c r="C229" s="260">
        <v>513.89642790210144</v>
      </c>
      <c r="D229" s="260">
        <v>128.47410699377048</v>
      </c>
      <c r="E229" s="260">
        <v>25.694821398754101</v>
      </c>
      <c r="F229" s="260">
        <f t="shared" si="12"/>
        <v>154.16892839252458</v>
      </c>
      <c r="G229" s="260"/>
      <c r="H229" s="260">
        <v>25.694821398754101</v>
      </c>
      <c r="I229" s="260">
        <v>51.389642797508202</v>
      </c>
      <c r="J229" s="260">
        <f t="shared" si="13"/>
        <v>77.084464196262303</v>
      </c>
      <c r="K229" s="260"/>
      <c r="L229" s="260">
        <f t="shared" si="15"/>
        <v>282.64303531331461</v>
      </c>
      <c r="M229" s="260">
        <f t="shared" si="14"/>
        <v>359.72749950957689</v>
      </c>
    </row>
    <row r="230" spans="1:15" s="50" customFormat="1" ht="17.649999999999999" customHeight="1">
      <c r="A230" s="258">
        <v>305</v>
      </c>
      <c r="B230" s="267" t="s">
        <v>698</v>
      </c>
      <c r="C230" s="260">
        <v>161.22126251141668</v>
      </c>
      <c r="D230" s="260">
        <v>124.59098929602254</v>
      </c>
      <c r="E230" s="260">
        <v>0.91575682497450461</v>
      </c>
      <c r="F230" s="260">
        <f t="shared" si="12"/>
        <v>125.50674612099705</v>
      </c>
      <c r="G230" s="260"/>
      <c r="H230" s="260">
        <v>0.91575682497450461</v>
      </c>
      <c r="I230" s="260">
        <v>3.6630272998980189</v>
      </c>
      <c r="J230" s="260">
        <f t="shared" si="13"/>
        <v>4.5787841248725236</v>
      </c>
      <c r="K230" s="260"/>
      <c r="L230" s="260">
        <f t="shared" si="15"/>
        <v>31.135732265547109</v>
      </c>
      <c r="M230" s="260">
        <f t="shared" si="14"/>
        <v>35.714516390419632</v>
      </c>
    </row>
    <row r="231" spans="1:15" s="50" customFormat="1" ht="18.75" customHeight="1">
      <c r="A231" s="258">
        <v>306</v>
      </c>
      <c r="B231" s="267" t="s">
        <v>699</v>
      </c>
      <c r="C231" s="260">
        <v>1414.6557474312085</v>
      </c>
      <c r="D231" s="260">
        <v>559.74574900927462</v>
      </c>
      <c r="E231" s="260">
        <v>35.209675990813601</v>
      </c>
      <c r="F231" s="260">
        <f t="shared" si="12"/>
        <v>594.95542500008821</v>
      </c>
      <c r="G231" s="260"/>
      <c r="H231" s="260">
        <v>64.891773202442593</v>
      </c>
      <c r="I231" s="260">
        <v>100.60317403829619</v>
      </c>
      <c r="J231" s="260">
        <f t="shared" si="13"/>
        <v>165.49494724073878</v>
      </c>
      <c r="K231" s="260"/>
      <c r="L231" s="260">
        <f t="shared" si="15"/>
        <v>654.20537519038157</v>
      </c>
      <c r="M231" s="260">
        <f t="shared" si="14"/>
        <v>819.70032243112041</v>
      </c>
    </row>
    <row r="232" spans="1:15" s="50" customFormat="1" ht="17.649999999999999" customHeight="1">
      <c r="A232" s="258">
        <v>307</v>
      </c>
      <c r="B232" s="267" t="s">
        <v>700</v>
      </c>
      <c r="C232" s="260">
        <v>1584.6148990299125</v>
      </c>
      <c r="D232" s="260">
        <v>523.08273725289155</v>
      </c>
      <c r="E232" s="260">
        <v>40.315376774382095</v>
      </c>
      <c r="F232" s="260">
        <f t="shared" si="12"/>
        <v>563.39811402727366</v>
      </c>
      <c r="G232" s="260"/>
      <c r="H232" s="260">
        <v>53.187430778554692</v>
      </c>
      <c r="I232" s="260">
        <v>111.9500691551581</v>
      </c>
      <c r="J232" s="260">
        <f t="shared" si="13"/>
        <v>165.1374999337128</v>
      </c>
      <c r="K232" s="260"/>
      <c r="L232" s="260">
        <f t="shared" si="15"/>
        <v>856.07928506892608</v>
      </c>
      <c r="M232" s="260">
        <f t="shared" si="14"/>
        <v>1021.2167850026389</v>
      </c>
    </row>
    <row r="233" spans="1:15" ht="17.649999999999999" customHeight="1">
      <c r="A233" s="258">
        <v>308</v>
      </c>
      <c r="B233" s="267" t="s">
        <v>701</v>
      </c>
      <c r="C233" s="260">
        <v>1036.2564686765959</v>
      </c>
      <c r="D233" s="260">
        <v>590.55360401951839</v>
      </c>
      <c r="E233" s="260">
        <v>52.782819147755141</v>
      </c>
      <c r="F233" s="260">
        <f t="shared" si="12"/>
        <v>643.33642316727355</v>
      </c>
      <c r="G233" s="260"/>
      <c r="H233" s="260">
        <v>45.885533360153588</v>
      </c>
      <c r="I233" s="260">
        <v>105.69995386905121</v>
      </c>
      <c r="J233" s="260">
        <f t="shared" si="13"/>
        <v>151.5854872292048</v>
      </c>
      <c r="K233" s="260"/>
      <c r="L233" s="260">
        <f t="shared" si="15"/>
        <v>241.33455828011753</v>
      </c>
      <c r="M233" s="260">
        <f t="shared" si="14"/>
        <v>392.92004550932234</v>
      </c>
    </row>
    <row r="234" spans="1:15" ht="17.649999999999999" customHeight="1">
      <c r="A234" s="258">
        <v>309</v>
      </c>
      <c r="B234" s="264" t="s">
        <v>702</v>
      </c>
      <c r="C234" s="260">
        <v>969.58322795587685</v>
      </c>
      <c r="D234" s="260">
        <v>144.94438475173928</v>
      </c>
      <c r="E234" s="260">
        <v>33.712558722469929</v>
      </c>
      <c r="F234" s="260">
        <f t="shared" si="12"/>
        <v>178.65694347420921</v>
      </c>
      <c r="G234" s="260"/>
      <c r="H234" s="260">
        <v>13.751732421150933</v>
      </c>
      <c r="I234" s="260">
        <v>54.029578621900129</v>
      </c>
      <c r="J234" s="260">
        <f t="shared" si="13"/>
        <v>67.781311043051062</v>
      </c>
      <c r="K234" s="260"/>
      <c r="L234" s="266">
        <f t="shared" si="15"/>
        <v>723.14497343861649</v>
      </c>
      <c r="M234" s="266">
        <f t="shared" si="14"/>
        <v>790.92628448166761</v>
      </c>
      <c r="N234" s="50"/>
    </row>
    <row r="235" spans="1:15" ht="21.75" customHeight="1">
      <c r="A235" s="258">
        <v>312</v>
      </c>
      <c r="B235" s="267" t="s">
        <v>703</v>
      </c>
      <c r="C235" s="260">
        <v>528.98231871443772</v>
      </c>
      <c r="D235" s="260">
        <v>122.15315364534008</v>
      </c>
      <c r="E235" s="260">
        <v>22.388944559558759</v>
      </c>
      <c r="F235" s="260">
        <f t="shared" si="12"/>
        <v>144.54209820489885</v>
      </c>
      <c r="G235" s="260"/>
      <c r="H235" s="260">
        <v>6.6122789797081909</v>
      </c>
      <c r="I235" s="260">
        <v>35.961517207141519</v>
      </c>
      <c r="J235" s="260">
        <f t="shared" si="13"/>
        <v>42.573796186849712</v>
      </c>
      <c r="K235" s="260"/>
      <c r="L235" s="260">
        <f t="shared" si="15"/>
        <v>341.86642432268917</v>
      </c>
      <c r="M235" s="260">
        <f t="shared" si="14"/>
        <v>384.4402205095389</v>
      </c>
    </row>
    <row r="236" spans="1:15" ht="17.649999999999999" customHeight="1">
      <c r="A236" s="258">
        <v>314</v>
      </c>
      <c r="B236" s="267" t="s">
        <v>704</v>
      </c>
      <c r="C236" s="260">
        <v>1913.6334162594328</v>
      </c>
      <c r="D236" s="260">
        <v>269.69326617083124</v>
      </c>
      <c r="E236" s="260">
        <v>3.3541009837264557</v>
      </c>
      <c r="F236" s="260">
        <f t="shared" si="12"/>
        <v>273.04736715455772</v>
      </c>
      <c r="G236" s="260"/>
      <c r="H236" s="260">
        <v>63.513790635373994</v>
      </c>
      <c r="I236" s="260">
        <v>70.062590043853248</v>
      </c>
      <c r="J236" s="260">
        <f t="shared" si="13"/>
        <v>133.57638067922724</v>
      </c>
      <c r="K236" s="260"/>
      <c r="L236" s="266">
        <f t="shared" si="15"/>
        <v>1507.009668425648</v>
      </c>
      <c r="M236" s="266">
        <f t="shared" si="14"/>
        <v>1640.5860491048752</v>
      </c>
      <c r="N236" s="50"/>
      <c r="O236" s="50"/>
    </row>
    <row r="237" spans="1:15" ht="17.649999999999999" customHeight="1">
      <c r="A237" s="258">
        <v>316</v>
      </c>
      <c r="B237" s="267" t="s">
        <v>705</v>
      </c>
      <c r="C237" s="260">
        <v>357.01009058336922</v>
      </c>
      <c r="D237" s="260">
        <v>115.2607797623631</v>
      </c>
      <c r="E237" s="260">
        <v>7.7892859989846102</v>
      </c>
      <c r="F237" s="260">
        <f t="shared" si="12"/>
        <v>123.05006576134771</v>
      </c>
      <c r="G237" s="260"/>
      <c r="H237" s="260">
        <v>9.4321039479498179</v>
      </c>
      <c r="I237" s="260">
        <v>24.326310454735228</v>
      </c>
      <c r="J237" s="260">
        <f t="shared" si="13"/>
        <v>33.758414402685048</v>
      </c>
      <c r="K237" s="260"/>
      <c r="L237" s="260">
        <f t="shared" si="15"/>
        <v>200.20161041933648</v>
      </c>
      <c r="M237" s="260">
        <f t="shared" si="14"/>
        <v>233.96002482202152</v>
      </c>
    </row>
    <row r="238" spans="1:15" ht="17.649999999999999" customHeight="1">
      <c r="A238" s="258">
        <v>317</v>
      </c>
      <c r="B238" s="267" t="s">
        <v>706</v>
      </c>
      <c r="C238" s="260">
        <v>1341.5150558491209</v>
      </c>
      <c r="D238" s="260">
        <v>498.0742222838424</v>
      </c>
      <c r="E238" s="260">
        <v>32.863241382537787</v>
      </c>
      <c r="F238" s="260">
        <f t="shared" si="12"/>
        <v>530.93746366638015</v>
      </c>
      <c r="G238" s="260"/>
      <c r="H238" s="260">
        <v>54.48886557226534</v>
      </c>
      <c r="I238" s="260">
        <v>94.465047731473575</v>
      </c>
      <c r="J238" s="260">
        <f t="shared" si="13"/>
        <v>148.95391330373891</v>
      </c>
      <c r="K238" s="260"/>
      <c r="L238" s="260">
        <f t="shared" si="15"/>
        <v>661.62367887900189</v>
      </c>
      <c r="M238" s="260">
        <f t="shared" si="14"/>
        <v>810.57759218274077</v>
      </c>
    </row>
    <row r="239" spans="1:15" ht="17.649999999999999" customHeight="1">
      <c r="A239" s="258">
        <v>318</v>
      </c>
      <c r="B239" s="267" t="s">
        <v>707</v>
      </c>
      <c r="C239" s="260">
        <v>300.67659903883373</v>
      </c>
      <c r="D239" s="260">
        <v>171.21104604529242</v>
      </c>
      <c r="E239" s="260">
        <v>15.564640549572037</v>
      </c>
      <c r="F239" s="260">
        <f t="shared" si="12"/>
        <v>186.77568659486445</v>
      </c>
      <c r="G239" s="260"/>
      <c r="H239" s="260">
        <v>15.564640549572037</v>
      </c>
      <c r="I239" s="260">
        <v>31.129281099144077</v>
      </c>
      <c r="J239" s="260">
        <f t="shared" si="13"/>
        <v>46.693921648716113</v>
      </c>
      <c r="K239" s="260"/>
      <c r="L239" s="260">
        <f t="shared" si="15"/>
        <v>67.206990795253162</v>
      </c>
      <c r="M239" s="260">
        <f t="shared" si="14"/>
        <v>113.90091244396928</v>
      </c>
    </row>
    <row r="240" spans="1:15" ht="17.649999999999999" customHeight="1">
      <c r="A240" s="258">
        <v>319</v>
      </c>
      <c r="B240" s="267" t="s">
        <v>708</v>
      </c>
      <c r="C240" s="260">
        <v>900.37529488236214</v>
      </c>
      <c r="D240" s="260">
        <v>450.18764744647109</v>
      </c>
      <c r="E240" s="260">
        <v>45.018764744647093</v>
      </c>
      <c r="F240" s="260">
        <f t="shared" si="12"/>
        <v>495.2064121911182</v>
      </c>
      <c r="G240" s="260"/>
      <c r="H240" s="260">
        <v>0</v>
      </c>
      <c r="I240" s="260">
        <v>90.037529489294201</v>
      </c>
      <c r="J240" s="260">
        <f t="shared" si="13"/>
        <v>90.037529489294201</v>
      </c>
      <c r="K240" s="260"/>
      <c r="L240" s="260">
        <f t="shared" si="15"/>
        <v>315.13135320194976</v>
      </c>
      <c r="M240" s="260">
        <f t="shared" si="14"/>
        <v>405.16888269124399</v>
      </c>
    </row>
    <row r="241" spans="1:14" ht="17.649999999999999" customHeight="1">
      <c r="A241" s="258">
        <v>320</v>
      </c>
      <c r="B241" s="267" t="s">
        <v>709</v>
      </c>
      <c r="C241" s="260">
        <v>1210.2978705953553</v>
      </c>
      <c r="D241" s="260">
        <v>383.18399616035981</v>
      </c>
      <c r="E241" s="260">
        <v>21.55459521975213</v>
      </c>
      <c r="F241" s="260">
        <f t="shared" si="12"/>
        <v>404.73859138011193</v>
      </c>
      <c r="G241" s="260"/>
      <c r="H241" s="260">
        <v>39.977258446849717</v>
      </c>
      <c r="I241" s="260">
        <v>76.332442507802313</v>
      </c>
      <c r="J241" s="260">
        <f t="shared" si="13"/>
        <v>116.30970095465203</v>
      </c>
      <c r="K241" s="260"/>
      <c r="L241" s="260">
        <f t="shared" si="15"/>
        <v>689.24957826059131</v>
      </c>
      <c r="M241" s="260">
        <f t="shared" si="14"/>
        <v>805.55927921524335</v>
      </c>
    </row>
    <row r="242" spans="1:14" ht="30.75" customHeight="1">
      <c r="A242" s="258">
        <v>322</v>
      </c>
      <c r="B242" s="267" t="s">
        <v>710</v>
      </c>
      <c r="C242" s="260">
        <v>8846.5951780602372</v>
      </c>
      <c r="D242" s="260">
        <v>1928.4353080632873</v>
      </c>
      <c r="E242" s="260">
        <v>158.70633815386836</v>
      </c>
      <c r="F242" s="260">
        <f t="shared" si="12"/>
        <v>2087.1416462171555</v>
      </c>
      <c r="G242" s="260"/>
      <c r="H242" s="260">
        <v>259.24249423793788</v>
      </c>
      <c r="I242" s="260">
        <v>419.59599002672991</v>
      </c>
      <c r="J242" s="260">
        <f t="shared" si="13"/>
        <v>678.83848426466784</v>
      </c>
      <c r="K242" s="260"/>
      <c r="L242" s="260">
        <f t="shared" si="15"/>
        <v>6080.6150475784143</v>
      </c>
      <c r="M242" s="260">
        <f t="shared" si="14"/>
        <v>6759.4535318430826</v>
      </c>
    </row>
    <row r="243" spans="1:14" ht="17.649999999999999" customHeight="1">
      <c r="A243" s="258">
        <v>327</v>
      </c>
      <c r="B243" s="267" t="s">
        <v>711</v>
      </c>
      <c r="C243" s="260">
        <v>1048.8678799781769</v>
      </c>
      <c r="D243" s="260">
        <v>0</v>
      </c>
      <c r="E243" s="260">
        <v>0.79841794266200006</v>
      </c>
      <c r="F243" s="265">
        <f>+D243+E243</f>
        <v>0.79841794266200006</v>
      </c>
      <c r="G243" s="260"/>
      <c r="H243" s="260">
        <v>0</v>
      </c>
      <c r="I243" s="260">
        <v>1.5968358853240001</v>
      </c>
      <c r="J243" s="260">
        <f>+H243+I243</f>
        <v>1.5968358853240001</v>
      </c>
      <c r="K243" s="260"/>
      <c r="L243" s="266">
        <f>SUM(C243-F243-J243)</f>
        <v>1046.472626150191</v>
      </c>
      <c r="M243" s="266">
        <f>J243+L243</f>
        <v>1048.069462035515</v>
      </c>
    </row>
    <row r="244" spans="1:14" ht="30.75" customHeight="1">
      <c r="A244" s="258">
        <v>328</v>
      </c>
      <c r="B244" s="264" t="s">
        <v>712</v>
      </c>
      <c r="C244" s="260">
        <v>90.579048389892847</v>
      </c>
      <c r="D244" s="260">
        <v>9.1981000330734464</v>
      </c>
      <c r="E244" s="260">
        <v>3.0157135078724333</v>
      </c>
      <c r="F244" s="260">
        <f t="shared" si="12"/>
        <v>12.21381354094588</v>
      </c>
      <c r="G244" s="260"/>
      <c r="H244" s="260">
        <v>3.688215169578736E-2</v>
      </c>
      <c r="I244" s="260">
        <v>3.0852749534080357</v>
      </c>
      <c r="J244" s="260">
        <f t="shared" si="13"/>
        <v>3.122157105103823</v>
      </c>
      <c r="K244" s="260"/>
      <c r="L244" s="260">
        <f t="shared" si="15"/>
        <v>75.243077743843145</v>
      </c>
      <c r="M244" s="260">
        <f t="shared" si="14"/>
        <v>78.365234848946969</v>
      </c>
    </row>
    <row r="245" spans="1:14" ht="14.25" customHeight="1">
      <c r="A245" s="258">
        <v>336</v>
      </c>
      <c r="B245" s="264" t="s">
        <v>713</v>
      </c>
      <c r="C245" s="260">
        <v>1275.840369347053</v>
      </c>
      <c r="D245" s="260">
        <v>207.05176617871282</v>
      </c>
      <c r="E245" s="260">
        <v>30.459248364790618</v>
      </c>
      <c r="F245" s="260">
        <f>+D245+E245</f>
        <v>237.51101454350345</v>
      </c>
      <c r="G245" s="260"/>
      <c r="H245" s="260">
        <v>42.247893052848056</v>
      </c>
      <c r="I245" s="260">
        <v>79.659230524453349</v>
      </c>
      <c r="J245" s="260">
        <f>+H245+I245</f>
        <v>121.90712357730141</v>
      </c>
      <c r="K245" s="260"/>
      <c r="L245" s="260">
        <f>SUM(C245-F245-J245)</f>
        <v>916.42223122624807</v>
      </c>
      <c r="M245" s="260">
        <f>J245+L245</f>
        <v>1038.3293548035494</v>
      </c>
    </row>
    <row r="246" spans="1:14" ht="25.15" customHeight="1">
      <c r="A246" s="258">
        <v>339</v>
      </c>
      <c r="B246" s="267" t="s">
        <v>714</v>
      </c>
      <c r="C246" s="260">
        <v>10924.399431759301</v>
      </c>
      <c r="D246" s="260">
        <v>1858.7797282884619</v>
      </c>
      <c r="E246" s="260">
        <v>324.3560233017339</v>
      </c>
      <c r="F246" s="260">
        <f t="shared" si="12"/>
        <v>2183.1357515901959</v>
      </c>
      <c r="G246" s="260"/>
      <c r="H246" s="260">
        <v>222.12798577140146</v>
      </c>
      <c r="I246" s="260">
        <v>579.08164891892102</v>
      </c>
      <c r="J246" s="260">
        <f t="shared" si="13"/>
        <v>801.20963469032245</v>
      </c>
      <c r="K246" s="260"/>
      <c r="L246" s="260">
        <f t="shared" si="15"/>
        <v>7940.0540454787815</v>
      </c>
      <c r="M246" s="260">
        <f t="shared" si="14"/>
        <v>8741.2636801691042</v>
      </c>
    </row>
    <row r="247" spans="1:14" ht="20.25" customHeight="1">
      <c r="A247" s="258">
        <v>348</v>
      </c>
      <c r="B247" s="267" t="s">
        <v>715</v>
      </c>
      <c r="C247" s="260">
        <v>116.19352410264699</v>
      </c>
      <c r="D247" s="260">
        <v>7.6874925658300022</v>
      </c>
      <c r="E247" s="260">
        <v>2.9370514354999998E-2</v>
      </c>
      <c r="F247" s="260">
        <f>+D247+E247</f>
        <v>7.7168630801850018</v>
      </c>
      <c r="G247" s="260"/>
      <c r="H247" s="260">
        <v>3.8437462829150015</v>
      </c>
      <c r="I247" s="260">
        <v>3.9024873116250016</v>
      </c>
      <c r="J247" s="260">
        <f>+H247+I247</f>
        <v>7.7462335945400032</v>
      </c>
      <c r="K247" s="260"/>
      <c r="L247" s="260">
        <f>SUM(C247-F247-J247)</f>
        <v>100.73042742792198</v>
      </c>
      <c r="M247" s="260">
        <f>J247+L247</f>
        <v>108.47666102246198</v>
      </c>
    </row>
    <row r="248" spans="1:14" ht="16.5" customHeight="1">
      <c r="A248" s="273">
        <v>350</v>
      </c>
      <c r="B248" s="267" t="s">
        <v>407</v>
      </c>
      <c r="C248" s="274">
        <v>1506.7327005720881</v>
      </c>
      <c r="D248" s="274">
        <v>151.09499941303645</v>
      </c>
      <c r="E248" s="274">
        <v>50.408749056705986</v>
      </c>
      <c r="F248" s="275">
        <f>+D248+E248</f>
        <v>201.50374846974245</v>
      </c>
      <c r="G248" s="274"/>
      <c r="H248" s="274">
        <v>0.55447677330598366</v>
      </c>
      <c r="I248" s="274">
        <v>51.745777519649963</v>
      </c>
      <c r="J248" s="274">
        <f>+H248+I248</f>
        <v>52.300254292955948</v>
      </c>
      <c r="K248" s="274"/>
      <c r="L248" s="276">
        <f>SUM(C248-F248-J248)</f>
        <v>1252.9286978093896</v>
      </c>
      <c r="M248" s="276">
        <f>J248+L248</f>
        <v>1305.2289521023456</v>
      </c>
    </row>
    <row r="249" spans="1:14" s="50" customFormat="1" ht="17.649999999999999" customHeight="1">
      <c r="A249" s="251"/>
      <c r="B249" s="270" t="s">
        <v>716</v>
      </c>
      <c r="C249" s="271">
        <f>'[15]COMP MILLDDLLS'!D248*'Comp Inv Dir Oper'!$N$9</f>
        <v>70247.721570506867</v>
      </c>
      <c r="D249" s="257">
        <f>SUM(D250:D272)</f>
        <v>21367.321787164303</v>
      </c>
      <c r="E249" s="257">
        <f>SUM(E250:E272)</f>
        <v>1621.0342933135944</v>
      </c>
      <c r="F249" s="257">
        <f>SUM(F250:F272)</f>
        <v>22988.356080477901</v>
      </c>
      <c r="G249" s="257"/>
      <c r="H249" s="257">
        <v>2279.3939084325884</v>
      </c>
      <c r="I249" s="257">
        <v>4060.8375136110471</v>
      </c>
      <c r="J249" s="257">
        <f t="shared" ref="J249:M249" si="16">SUM(J250:J272)</f>
        <v>6340.2314220436365</v>
      </c>
      <c r="K249" s="257">
        <f t="shared" si="16"/>
        <v>0</v>
      </c>
      <c r="L249" s="257">
        <f t="shared" si="16"/>
        <v>40919.134067985338</v>
      </c>
      <c r="M249" s="257">
        <f t="shared" si="16"/>
        <v>47259.365490028969</v>
      </c>
      <c r="N249" s="59"/>
    </row>
    <row r="250" spans="1:14" s="50" customFormat="1" ht="17.649999999999999" customHeight="1">
      <c r="A250" s="258">
        <v>171</v>
      </c>
      <c r="B250" s="259" t="s">
        <v>717</v>
      </c>
      <c r="C250" s="260">
        <v>9386.3825561664271</v>
      </c>
      <c r="D250" s="260">
        <v>3021.520702526233</v>
      </c>
      <c r="E250" s="260">
        <v>130.89088518267138</v>
      </c>
      <c r="F250" s="265">
        <f t="shared" ref="F250:F272" si="17">+D250+E250</f>
        <v>3152.4115877089043</v>
      </c>
      <c r="G250" s="260"/>
      <c r="H250" s="260">
        <v>458.10253753379283</v>
      </c>
      <c r="I250" s="260">
        <v>603.94427623385525</v>
      </c>
      <c r="J250" s="260">
        <f t="shared" ref="J250:J271" si="18">+H250+I250</f>
        <v>1062.046813767648</v>
      </c>
      <c r="K250" s="260"/>
      <c r="L250" s="266">
        <f t="shared" ref="L250:L271" si="19">SUM(C250-F250-J250)</f>
        <v>5171.9241546898747</v>
      </c>
      <c r="M250" s="266">
        <f t="shared" ref="M250:M272" si="20">J250+L250</f>
        <v>6233.9709684575228</v>
      </c>
    </row>
    <row r="251" spans="1:14" s="50" customFormat="1" ht="17.649999999999999" customHeight="1">
      <c r="A251" s="258">
        <v>188</v>
      </c>
      <c r="B251" s="259" t="s">
        <v>28</v>
      </c>
      <c r="C251" s="260">
        <v>3569.8271624967838</v>
      </c>
      <c r="D251" s="260">
        <v>3369.1221908372831</v>
      </c>
      <c r="E251" s="260">
        <v>10.98580845399381</v>
      </c>
      <c r="F251" s="265">
        <f t="shared" si="17"/>
        <v>3380.1079992912769</v>
      </c>
      <c r="G251" s="260"/>
      <c r="H251" s="260">
        <v>9.7899454576852847</v>
      </c>
      <c r="I251" s="260">
        <v>26.320662753139842</v>
      </c>
      <c r="J251" s="260">
        <f t="shared" si="18"/>
        <v>36.110608210825127</v>
      </c>
      <c r="K251" s="260"/>
      <c r="L251" s="266">
        <f t="shared" si="19"/>
        <v>153.60855499468178</v>
      </c>
      <c r="M251" s="266">
        <f t="shared" si="20"/>
        <v>189.7191632055069</v>
      </c>
    </row>
    <row r="252" spans="1:14" s="50" customFormat="1" ht="17.649999999999999" customHeight="1">
      <c r="A252" s="258">
        <v>209</v>
      </c>
      <c r="B252" s="267" t="s">
        <v>718</v>
      </c>
      <c r="C252" s="260">
        <v>1056.5345122458546</v>
      </c>
      <c r="D252" s="260">
        <v>829.14863953797942</v>
      </c>
      <c r="E252" s="260">
        <v>14.059851847459241</v>
      </c>
      <c r="F252" s="265">
        <f t="shared" si="17"/>
        <v>843.20849138543861</v>
      </c>
      <c r="G252" s="260"/>
      <c r="H252" s="260">
        <v>11.574754400124565</v>
      </c>
      <c r="I252" s="260">
        <v>28.981022274357475</v>
      </c>
      <c r="J252" s="260">
        <f t="shared" si="18"/>
        <v>40.55577667448204</v>
      </c>
      <c r="K252" s="260"/>
      <c r="L252" s="266">
        <f t="shared" si="19"/>
        <v>172.7702441859339</v>
      </c>
      <c r="M252" s="266">
        <f t="shared" si="20"/>
        <v>213.32602086041595</v>
      </c>
    </row>
    <row r="253" spans="1:14" s="50" customFormat="1" ht="17.649999999999999" customHeight="1">
      <c r="A253" s="258">
        <v>214</v>
      </c>
      <c r="B253" s="267" t="s">
        <v>719</v>
      </c>
      <c r="C253" s="260">
        <v>2211.2858174298458</v>
      </c>
      <c r="D253" s="260">
        <v>1980.0956207568472</v>
      </c>
      <c r="E253" s="260">
        <v>17.680275394445225</v>
      </c>
      <c r="F253" s="265">
        <f t="shared" si="17"/>
        <v>1997.7758961512925</v>
      </c>
      <c r="G253" s="260"/>
      <c r="H253" s="260">
        <v>2.7719483798717448</v>
      </c>
      <c r="I253" s="260">
        <v>39.181532968700296</v>
      </c>
      <c r="J253" s="260">
        <f t="shared" si="18"/>
        <v>41.953481348572041</v>
      </c>
      <c r="K253" s="260"/>
      <c r="L253" s="266">
        <f t="shared" si="19"/>
        <v>171.55643992998125</v>
      </c>
      <c r="M253" s="266">
        <f t="shared" si="20"/>
        <v>213.50992127855329</v>
      </c>
    </row>
    <row r="254" spans="1:14" s="50" customFormat="1" ht="17.649999999999999" customHeight="1">
      <c r="A254" s="258">
        <v>245</v>
      </c>
      <c r="B254" s="267" t="s">
        <v>720</v>
      </c>
      <c r="C254" s="260">
        <v>800.26007848959034</v>
      </c>
      <c r="D254" s="260">
        <v>644.77923775519844</v>
      </c>
      <c r="E254" s="260">
        <v>12.92070802791797</v>
      </c>
      <c r="F254" s="265">
        <f t="shared" si="17"/>
        <v>657.69994578311639</v>
      </c>
      <c r="G254" s="260"/>
      <c r="H254" s="260">
        <v>4.0243257117780944</v>
      </c>
      <c r="I254" s="260">
        <v>27.932227763960569</v>
      </c>
      <c r="J254" s="260">
        <f t="shared" si="18"/>
        <v>31.956553475738662</v>
      </c>
      <c r="K254" s="260"/>
      <c r="L254" s="266">
        <f t="shared" si="19"/>
        <v>110.60357923073529</v>
      </c>
      <c r="M254" s="266">
        <f t="shared" si="20"/>
        <v>142.56013270647395</v>
      </c>
      <c r="N254" s="52"/>
    </row>
    <row r="255" spans="1:14" s="50" customFormat="1" ht="17.649999999999999" customHeight="1">
      <c r="A255" s="258">
        <v>249</v>
      </c>
      <c r="B255" s="267" t="s">
        <v>721</v>
      </c>
      <c r="C255" s="260">
        <v>887.51665651062945</v>
      </c>
      <c r="D255" s="260">
        <v>574.03775532862358</v>
      </c>
      <c r="E255" s="260">
        <v>13.609749268924578</v>
      </c>
      <c r="F255" s="265">
        <f t="shared" si="17"/>
        <v>587.64750459754816</v>
      </c>
      <c r="G255" s="260"/>
      <c r="H255" s="260">
        <v>15.178204162769127</v>
      </c>
      <c r="I255" s="260">
        <v>41.414279102559135</v>
      </c>
      <c r="J255" s="260">
        <f t="shared" si="18"/>
        <v>56.592483265328262</v>
      </c>
      <c r="K255" s="260"/>
      <c r="L255" s="266">
        <f t="shared" si="19"/>
        <v>243.27666864775301</v>
      </c>
      <c r="M255" s="266">
        <f t="shared" si="20"/>
        <v>299.86915191308128</v>
      </c>
    </row>
    <row r="256" spans="1:14" s="50" customFormat="1" ht="17.649999999999999" customHeight="1">
      <c r="A256" s="258">
        <v>264</v>
      </c>
      <c r="B256" s="264" t="s">
        <v>40</v>
      </c>
      <c r="C256" s="260">
        <v>12082.891547867395</v>
      </c>
      <c r="D256" s="260">
        <v>4013.5303602108265</v>
      </c>
      <c r="E256" s="260">
        <v>384.9799442408289</v>
      </c>
      <c r="F256" s="265">
        <f t="shared" si="17"/>
        <v>4398.5103044516554</v>
      </c>
      <c r="G256" s="260"/>
      <c r="H256" s="260">
        <v>538.2288155114577</v>
      </c>
      <c r="I256" s="260">
        <v>942.97782192167961</v>
      </c>
      <c r="J256" s="260">
        <f t="shared" si="18"/>
        <v>1481.2066374331373</v>
      </c>
      <c r="K256" s="260"/>
      <c r="L256" s="266">
        <f t="shared" si="19"/>
        <v>6203.1746059826028</v>
      </c>
      <c r="M256" s="266">
        <f t="shared" si="20"/>
        <v>7684.3812434157398</v>
      </c>
    </row>
    <row r="257" spans="1:15" ht="17.649999999999999" customHeight="1">
      <c r="A257" s="258">
        <v>266</v>
      </c>
      <c r="B257" s="264" t="s">
        <v>41</v>
      </c>
      <c r="C257" s="260">
        <v>629.8398336793598</v>
      </c>
      <c r="D257" s="260">
        <v>138.27327398038739</v>
      </c>
      <c r="E257" s="260">
        <v>28.419928753299875</v>
      </c>
      <c r="F257" s="265">
        <f t="shared" si="17"/>
        <v>166.69320273368726</v>
      </c>
      <c r="G257" s="260"/>
      <c r="H257" s="260">
        <v>26.506743860243873</v>
      </c>
      <c r="I257" s="260">
        <v>54.926672613543751</v>
      </c>
      <c r="J257" s="260">
        <f t="shared" si="18"/>
        <v>81.433416473787616</v>
      </c>
      <c r="K257" s="260"/>
      <c r="L257" s="266">
        <f t="shared" si="19"/>
        <v>381.71321447188495</v>
      </c>
      <c r="M257" s="266">
        <f t="shared" si="20"/>
        <v>463.14663094567254</v>
      </c>
      <c r="N257" s="50"/>
      <c r="O257" s="50"/>
    </row>
    <row r="258" spans="1:15" ht="17.649999999999999" customHeight="1">
      <c r="A258" s="258">
        <v>274</v>
      </c>
      <c r="B258" s="264" t="s">
        <v>722</v>
      </c>
      <c r="C258" s="260">
        <v>2047.8271827430419</v>
      </c>
      <c r="D258" s="260">
        <v>1130.9001508427129</v>
      </c>
      <c r="E258" s="260">
        <v>49.025822060834358</v>
      </c>
      <c r="F258" s="265">
        <f t="shared" si="17"/>
        <v>1179.9259729035473</v>
      </c>
      <c r="G258" s="260"/>
      <c r="H258" s="260">
        <v>54.635158198932906</v>
      </c>
      <c r="I258" s="260">
        <v>116.41023656106488</v>
      </c>
      <c r="J258" s="260">
        <f t="shared" si="18"/>
        <v>171.04539475999778</v>
      </c>
      <c r="K258" s="260"/>
      <c r="L258" s="266">
        <f t="shared" si="19"/>
        <v>696.85581507949689</v>
      </c>
      <c r="M258" s="266">
        <f t="shared" si="20"/>
        <v>867.90120983949464</v>
      </c>
      <c r="N258" s="50"/>
      <c r="O258" s="50"/>
    </row>
    <row r="259" spans="1:15" ht="17.649999999999999" customHeight="1">
      <c r="A259" s="258">
        <v>278</v>
      </c>
      <c r="B259" s="264" t="s">
        <v>44</v>
      </c>
      <c r="C259" s="260">
        <v>4276.7258000000002</v>
      </c>
      <c r="D259" s="260">
        <v>623.68917850051002</v>
      </c>
      <c r="E259" s="260">
        <v>124.737835700102</v>
      </c>
      <c r="F259" s="265">
        <f t="shared" si="17"/>
        <v>748.42701420061201</v>
      </c>
      <c r="G259" s="260"/>
      <c r="H259" s="260">
        <v>89.098454100051001</v>
      </c>
      <c r="I259" s="260">
        <v>213.836289800153</v>
      </c>
      <c r="J259" s="260">
        <f t="shared" si="18"/>
        <v>302.93474390020401</v>
      </c>
      <c r="K259" s="260"/>
      <c r="L259" s="266">
        <f t="shared" si="19"/>
        <v>3225.364041899184</v>
      </c>
      <c r="M259" s="266">
        <f t="shared" si="20"/>
        <v>3528.298785799388</v>
      </c>
      <c r="N259" s="50"/>
      <c r="O259" s="50"/>
    </row>
    <row r="260" spans="1:15" ht="17.649999999999999" customHeight="1">
      <c r="A260" s="258">
        <v>280</v>
      </c>
      <c r="B260" s="264" t="s">
        <v>723</v>
      </c>
      <c r="C260" s="260">
        <v>493.50970536071463</v>
      </c>
      <c r="D260" s="260">
        <v>160.45618373262855</v>
      </c>
      <c r="E260" s="260">
        <v>16.445342140088574</v>
      </c>
      <c r="F260" s="265">
        <f t="shared" si="17"/>
        <v>176.90152587271712</v>
      </c>
      <c r="G260" s="260"/>
      <c r="H260" s="260">
        <v>15.719576557885006</v>
      </c>
      <c r="I260" s="260">
        <v>32.77773573006359</v>
      </c>
      <c r="J260" s="260">
        <f t="shared" si="18"/>
        <v>48.497312287948596</v>
      </c>
      <c r="K260" s="260"/>
      <c r="L260" s="266">
        <f t="shared" si="19"/>
        <v>268.11086720004892</v>
      </c>
      <c r="M260" s="266">
        <f t="shared" si="20"/>
        <v>316.60817948799752</v>
      </c>
      <c r="N260" s="50"/>
      <c r="O260" s="50"/>
    </row>
    <row r="261" spans="1:15" ht="17.649999999999999" customHeight="1">
      <c r="A261" s="258">
        <v>281</v>
      </c>
      <c r="B261" s="264" t="s">
        <v>724</v>
      </c>
      <c r="C261" s="260">
        <v>1724.2202071277975</v>
      </c>
      <c r="D261" s="260">
        <v>390.80245759345507</v>
      </c>
      <c r="E261" s="260">
        <v>58.568324681512856</v>
      </c>
      <c r="F261" s="265">
        <f t="shared" si="17"/>
        <v>449.37078227496795</v>
      </c>
      <c r="G261" s="260"/>
      <c r="H261" s="260">
        <v>63.173549890988291</v>
      </c>
      <c r="I261" s="260">
        <v>144.8285958910937</v>
      </c>
      <c r="J261" s="260">
        <f t="shared" si="18"/>
        <v>208.00214578208198</v>
      </c>
      <c r="K261" s="260"/>
      <c r="L261" s="266">
        <f t="shared" si="19"/>
        <v>1066.8472790707476</v>
      </c>
      <c r="M261" s="266">
        <f t="shared" si="20"/>
        <v>1274.8494248528295</v>
      </c>
      <c r="N261" s="50"/>
      <c r="O261" s="50"/>
    </row>
    <row r="262" spans="1:15" ht="17.649999999999999" customHeight="1">
      <c r="A262" s="258">
        <v>282</v>
      </c>
      <c r="B262" s="264" t="s">
        <v>725</v>
      </c>
      <c r="C262" s="260">
        <v>319.12122367731456</v>
      </c>
      <c r="D262" s="260">
        <v>48.288977583080168</v>
      </c>
      <c r="E262" s="260">
        <v>11.729164510049165</v>
      </c>
      <c r="F262" s="265">
        <f t="shared" si="17"/>
        <v>60.018142093129335</v>
      </c>
      <c r="G262" s="260"/>
      <c r="H262" s="260">
        <v>3.2753710132331655</v>
      </c>
      <c r="I262" s="260">
        <v>15.004535523282332</v>
      </c>
      <c r="J262" s="260">
        <f t="shared" si="18"/>
        <v>18.279906536515497</v>
      </c>
      <c r="K262" s="260"/>
      <c r="L262" s="266">
        <f t="shared" si="19"/>
        <v>240.82317504766974</v>
      </c>
      <c r="M262" s="266">
        <f t="shared" si="20"/>
        <v>259.10308158418525</v>
      </c>
      <c r="N262" s="50"/>
      <c r="O262" s="50"/>
    </row>
    <row r="263" spans="1:15" ht="17.649999999999999" customHeight="1">
      <c r="A263" s="258">
        <v>284</v>
      </c>
      <c r="B263" s="264" t="s">
        <v>726</v>
      </c>
      <c r="C263" s="260">
        <v>859.1422530000001</v>
      </c>
      <c r="D263" s="260">
        <v>406.96211983158707</v>
      </c>
      <c r="E263" s="260">
        <v>45.218013336825997</v>
      </c>
      <c r="F263" s="265">
        <f t="shared" si="17"/>
        <v>452.18013316841308</v>
      </c>
      <c r="G263" s="260"/>
      <c r="H263" s="260">
        <v>45.218013336825997</v>
      </c>
      <c r="I263" s="260">
        <v>90.436026673651995</v>
      </c>
      <c r="J263" s="260">
        <f t="shared" si="18"/>
        <v>135.65404001047798</v>
      </c>
      <c r="K263" s="260"/>
      <c r="L263" s="266">
        <f t="shared" si="19"/>
        <v>271.308079821109</v>
      </c>
      <c r="M263" s="266">
        <f t="shared" si="20"/>
        <v>406.96211983158696</v>
      </c>
      <c r="N263" s="50"/>
      <c r="O263" s="50"/>
    </row>
    <row r="264" spans="1:15" ht="17.649999999999999" customHeight="1">
      <c r="A264" s="258">
        <v>296</v>
      </c>
      <c r="B264" s="264" t="s">
        <v>49</v>
      </c>
      <c r="C264" s="260">
        <v>9697.7695081999191</v>
      </c>
      <c r="D264" s="260">
        <v>1898.5299996502274</v>
      </c>
      <c r="E264" s="260">
        <v>377.37124234063521</v>
      </c>
      <c r="F264" s="265">
        <f t="shared" si="17"/>
        <v>2275.9012419908627</v>
      </c>
      <c r="G264" s="260"/>
      <c r="H264" s="260">
        <v>383.20813629824625</v>
      </c>
      <c r="I264" s="260">
        <v>760.57937866010093</v>
      </c>
      <c r="J264" s="260">
        <f t="shared" si="18"/>
        <v>1143.7875149583472</v>
      </c>
      <c r="K264" s="260"/>
      <c r="L264" s="266">
        <f t="shared" si="19"/>
        <v>6278.080751250709</v>
      </c>
      <c r="M264" s="266">
        <f t="shared" si="20"/>
        <v>7421.8682662090559</v>
      </c>
      <c r="N264" s="50"/>
      <c r="O264" s="50"/>
    </row>
    <row r="265" spans="1:15" ht="17.649999999999999" customHeight="1">
      <c r="A265" s="258">
        <v>297</v>
      </c>
      <c r="B265" s="264" t="s">
        <v>727</v>
      </c>
      <c r="C265" s="260">
        <v>1892.3014087498912</v>
      </c>
      <c r="D265" s="260">
        <v>306.02008301238448</v>
      </c>
      <c r="E265" s="260">
        <v>13.574126927958709</v>
      </c>
      <c r="F265" s="265">
        <f t="shared" si="17"/>
        <v>319.59420994034321</v>
      </c>
      <c r="G265" s="260"/>
      <c r="H265" s="260">
        <v>66.65236580567057</v>
      </c>
      <c r="I265" s="260">
        <v>84.81134188409311</v>
      </c>
      <c r="J265" s="260">
        <f t="shared" si="18"/>
        <v>151.46370768976368</v>
      </c>
      <c r="K265" s="260"/>
      <c r="L265" s="266">
        <f t="shared" si="19"/>
        <v>1421.2434911197843</v>
      </c>
      <c r="M265" s="266">
        <f t="shared" si="20"/>
        <v>1572.7071988095479</v>
      </c>
      <c r="N265" s="50"/>
      <c r="O265" s="50"/>
    </row>
    <row r="266" spans="1:15" ht="17.649999999999999" customHeight="1">
      <c r="A266" s="258">
        <v>310</v>
      </c>
      <c r="B266" s="267" t="s">
        <v>728</v>
      </c>
      <c r="C266" s="260">
        <v>688.83999104291456</v>
      </c>
      <c r="D266" s="260">
        <v>119.66639620448147</v>
      </c>
      <c r="E266" s="260">
        <v>11.023686682635933</v>
      </c>
      <c r="F266" s="265">
        <f t="shared" si="17"/>
        <v>130.6900828871174</v>
      </c>
      <c r="G266" s="260"/>
      <c r="H266" s="260">
        <v>22.632616282043831</v>
      </c>
      <c r="I266" s="260">
        <v>38.035972816168112</v>
      </c>
      <c r="J266" s="260">
        <f t="shared" si="18"/>
        <v>60.668589098211939</v>
      </c>
      <c r="K266" s="260"/>
      <c r="L266" s="266">
        <f t="shared" si="19"/>
        <v>497.48131905758527</v>
      </c>
      <c r="M266" s="266">
        <f t="shared" si="20"/>
        <v>558.14990815579722</v>
      </c>
      <c r="N266" s="50"/>
      <c r="O266" s="50"/>
    </row>
    <row r="267" spans="1:15" ht="17.649999999999999" customHeight="1">
      <c r="A267" s="258">
        <v>311</v>
      </c>
      <c r="B267" s="267" t="s">
        <v>729</v>
      </c>
      <c r="C267" s="260">
        <v>6439.1177894726088</v>
      </c>
      <c r="D267" s="260">
        <v>720.16646273596984</v>
      </c>
      <c r="E267" s="260">
        <v>196.18159980889442</v>
      </c>
      <c r="F267" s="265">
        <f t="shared" si="17"/>
        <v>916.34806254486421</v>
      </c>
      <c r="G267" s="260"/>
      <c r="H267" s="260">
        <v>124.45884092552643</v>
      </c>
      <c r="I267" s="260">
        <v>320.64044073442085</v>
      </c>
      <c r="J267" s="260">
        <f t="shared" si="18"/>
        <v>445.09928165994728</v>
      </c>
      <c r="K267" s="260"/>
      <c r="L267" s="266">
        <f t="shared" si="19"/>
        <v>5077.6704452677977</v>
      </c>
      <c r="M267" s="266">
        <f t="shared" si="20"/>
        <v>5522.7697269277451</v>
      </c>
      <c r="N267" s="50"/>
      <c r="O267" s="50"/>
    </row>
    <row r="268" spans="1:15" ht="17.649999999999999" customHeight="1">
      <c r="A268" s="258">
        <v>313</v>
      </c>
      <c r="B268" s="272" t="s">
        <v>730</v>
      </c>
      <c r="C268" s="260">
        <v>7986.0006159435443</v>
      </c>
      <c r="D268" s="260">
        <v>532.40004095631787</v>
      </c>
      <c r="E268" s="260">
        <v>0</v>
      </c>
      <c r="F268" s="265">
        <f t="shared" si="17"/>
        <v>532.40004095631787</v>
      </c>
      <c r="G268" s="260"/>
      <c r="H268" s="260">
        <v>266.20002047815893</v>
      </c>
      <c r="I268" s="260">
        <v>266.20002047815893</v>
      </c>
      <c r="J268" s="260">
        <f t="shared" si="18"/>
        <v>532.40004095631787</v>
      </c>
      <c r="K268" s="260"/>
      <c r="L268" s="266">
        <f t="shared" si="19"/>
        <v>6921.2005340309088</v>
      </c>
      <c r="M268" s="266">
        <f t="shared" si="20"/>
        <v>7453.6005749872265</v>
      </c>
    </row>
    <row r="269" spans="1:15" ht="17.649999999999999" customHeight="1">
      <c r="A269" s="258">
        <v>321</v>
      </c>
      <c r="B269" s="267" t="s">
        <v>731</v>
      </c>
      <c r="C269" s="260">
        <v>627.59689536069709</v>
      </c>
      <c r="D269" s="260">
        <v>127.62422095895135</v>
      </c>
      <c r="E269" s="260">
        <v>21.750520729906775</v>
      </c>
      <c r="F269" s="265">
        <f t="shared" si="17"/>
        <v>149.37474168885814</v>
      </c>
      <c r="G269" s="260"/>
      <c r="H269" s="260">
        <v>20.72846672366359</v>
      </c>
      <c r="I269" s="260">
        <v>43.542085590613858</v>
      </c>
      <c r="J269" s="260">
        <f t="shared" si="18"/>
        <v>64.270552314277452</v>
      </c>
      <c r="K269" s="260"/>
      <c r="L269" s="266">
        <f t="shared" si="19"/>
        <v>413.95160135756151</v>
      </c>
      <c r="M269" s="266">
        <f t="shared" si="20"/>
        <v>478.22215367183895</v>
      </c>
    </row>
    <row r="270" spans="1:15" ht="17.649999999999999" customHeight="1">
      <c r="A270" s="258">
        <v>337</v>
      </c>
      <c r="B270" s="267" t="s">
        <v>732</v>
      </c>
      <c r="C270" s="260">
        <v>1507.8954744410053</v>
      </c>
      <c r="D270" s="260">
        <v>235.57654329815776</v>
      </c>
      <c r="E270" s="260">
        <v>59.215272655938534</v>
      </c>
      <c r="F270" s="265">
        <f t="shared" si="17"/>
        <v>294.79181595409631</v>
      </c>
      <c r="G270" s="260"/>
      <c r="H270" s="260">
        <v>42.999949674896527</v>
      </c>
      <c r="I270" s="260">
        <v>102.21522233083509</v>
      </c>
      <c r="J270" s="260">
        <f t="shared" si="18"/>
        <v>145.21517200573163</v>
      </c>
      <c r="K270" s="260"/>
      <c r="L270" s="266">
        <f t="shared" si="19"/>
        <v>1067.8884864811773</v>
      </c>
      <c r="M270" s="266">
        <f t="shared" si="20"/>
        <v>1213.1036584869089</v>
      </c>
    </row>
    <row r="271" spans="1:15" ht="17.649999999999999" customHeight="1">
      <c r="A271" s="258">
        <v>338</v>
      </c>
      <c r="B271" s="267" t="s">
        <v>733</v>
      </c>
      <c r="C271" s="260">
        <v>646.08726782688188</v>
      </c>
      <c r="D271" s="260">
        <v>83.772865474714521</v>
      </c>
      <c r="E271" s="260">
        <v>17.773677132034042</v>
      </c>
      <c r="F271" s="265">
        <f t="shared" si="17"/>
        <v>101.54654260674856</v>
      </c>
      <c r="G271" s="260"/>
      <c r="H271" s="260">
        <v>15.212535105676043</v>
      </c>
      <c r="I271" s="260">
        <v>32.986212237710085</v>
      </c>
      <c r="J271" s="260">
        <f t="shared" si="18"/>
        <v>48.198747343386131</v>
      </c>
      <c r="K271" s="260"/>
      <c r="L271" s="266">
        <f t="shared" si="19"/>
        <v>496.34197787674725</v>
      </c>
      <c r="M271" s="266">
        <f t="shared" si="20"/>
        <v>544.54072522013337</v>
      </c>
    </row>
    <row r="272" spans="1:15" ht="17.649999999999999" customHeight="1" thickBot="1">
      <c r="A272" s="277">
        <v>349</v>
      </c>
      <c r="B272" s="278" t="s">
        <v>406</v>
      </c>
      <c r="C272" s="279">
        <v>417.028082674649</v>
      </c>
      <c r="D272" s="279">
        <v>11.958325855743844</v>
      </c>
      <c r="E272" s="279">
        <v>4.8725134366366403</v>
      </c>
      <c r="F272" s="280">
        <f t="shared" si="17"/>
        <v>16.830839292380485</v>
      </c>
      <c r="G272" s="279"/>
      <c r="H272" s="279">
        <v>3.5790230666408172E-3</v>
      </c>
      <c r="I272" s="279">
        <v>32.854923067841284</v>
      </c>
      <c r="J272" s="279">
        <f>+H272+I272</f>
        <v>32.858502090907926</v>
      </c>
      <c r="K272" s="279"/>
      <c r="L272" s="281">
        <f>SUM(C272-F272-J272)</f>
        <v>367.33874129136063</v>
      </c>
      <c r="M272" s="281">
        <f t="shared" si="20"/>
        <v>400.19724338226854</v>
      </c>
    </row>
    <row r="273" spans="1:25" ht="15" customHeight="1">
      <c r="A273" s="244" t="s">
        <v>924</v>
      </c>
      <c r="B273" s="241"/>
      <c r="C273" s="237"/>
      <c r="D273" s="237"/>
      <c r="E273" s="237"/>
      <c r="F273" s="239"/>
      <c r="G273" s="237"/>
      <c r="H273" s="237"/>
      <c r="I273" s="237"/>
      <c r="J273" s="237"/>
      <c r="K273" s="237"/>
      <c r="L273" s="240"/>
      <c r="M273" s="240"/>
    </row>
    <row r="274" spans="1:25" s="53" customFormat="1" ht="13.9" customHeight="1">
      <c r="A274" s="244" t="s">
        <v>936</v>
      </c>
      <c r="B274" s="244"/>
      <c r="C274" s="244"/>
      <c r="D274" s="244"/>
      <c r="E274" s="244"/>
      <c r="F274" s="244"/>
      <c r="G274" s="237"/>
      <c r="H274" s="244"/>
      <c r="I274" s="244"/>
      <c r="J274" s="237"/>
      <c r="K274" s="244"/>
      <c r="L274" s="244"/>
      <c r="M274" s="244"/>
      <c r="N274" s="52"/>
      <c r="O274" s="52"/>
    </row>
    <row r="275" spans="1:25" s="53" customFormat="1" ht="13.9" customHeight="1">
      <c r="A275" s="244" t="s">
        <v>734</v>
      </c>
      <c r="B275" s="244"/>
      <c r="C275" s="244"/>
      <c r="D275" s="244"/>
      <c r="E275" s="244"/>
      <c r="F275" s="244"/>
      <c r="G275" s="237"/>
      <c r="H275" s="244"/>
      <c r="I275" s="237"/>
      <c r="J275" s="237"/>
      <c r="K275" s="244"/>
      <c r="L275" s="244"/>
      <c r="M275" s="244"/>
      <c r="N275" s="52"/>
      <c r="O275" s="52"/>
      <c r="P275" s="52"/>
      <c r="Q275" s="52"/>
      <c r="R275" s="52"/>
      <c r="S275" s="52"/>
      <c r="T275" s="52"/>
      <c r="U275" s="52"/>
      <c r="V275" s="52"/>
      <c r="W275" s="52"/>
      <c r="X275" s="52"/>
      <c r="Y275" s="52"/>
    </row>
    <row r="276" spans="1:25" ht="13.9" customHeight="1">
      <c r="A276" s="238" t="s">
        <v>89</v>
      </c>
      <c r="B276" s="245"/>
      <c r="C276" s="245"/>
      <c r="D276" s="245"/>
      <c r="E276" s="245"/>
      <c r="F276" s="245"/>
      <c r="G276" s="237"/>
      <c r="H276" s="245"/>
      <c r="I276" s="245"/>
      <c r="J276" s="245"/>
      <c r="K276" s="245"/>
      <c r="L276" s="245"/>
      <c r="M276" s="245"/>
      <c r="O276" s="53"/>
      <c r="P276" s="53"/>
      <c r="Q276" s="53"/>
      <c r="R276" s="53"/>
      <c r="S276" s="53"/>
      <c r="T276" s="53"/>
      <c r="U276" s="53"/>
      <c r="V276" s="53"/>
      <c r="W276" s="53"/>
      <c r="X276" s="53"/>
      <c r="Y276" s="53"/>
    </row>
    <row r="277" spans="1:25" ht="13.9" customHeight="1">
      <c r="A277" s="244"/>
      <c r="B277" s="244"/>
      <c r="C277" s="244"/>
      <c r="D277" s="244"/>
      <c r="E277" s="244"/>
      <c r="F277" s="244"/>
      <c r="G277" s="244"/>
      <c r="H277" s="244"/>
      <c r="I277" s="244"/>
      <c r="J277" s="244"/>
      <c r="K277" s="244"/>
      <c r="L277" s="244"/>
      <c r="M277" s="244"/>
      <c r="N277" s="53"/>
      <c r="O277" s="53"/>
    </row>
    <row r="278" spans="1:25" ht="13.9" customHeight="1">
      <c r="C278" s="53"/>
      <c r="D278" s="53"/>
      <c r="E278" s="53"/>
      <c r="F278" s="53"/>
      <c r="G278" s="53"/>
      <c r="H278" s="53"/>
      <c r="I278" s="53"/>
      <c r="J278" s="53"/>
      <c r="K278" s="53"/>
      <c r="L278" s="53"/>
      <c r="M278" s="53"/>
    </row>
    <row r="279" spans="1:25" ht="15" customHeight="1">
      <c r="C279" s="60"/>
      <c r="D279" s="60"/>
      <c r="E279" s="60"/>
      <c r="F279" s="60"/>
      <c r="G279" s="60"/>
      <c r="H279" s="60"/>
      <c r="I279" s="60"/>
      <c r="J279" s="60"/>
      <c r="K279" s="60"/>
      <c r="L279" s="60"/>
      <c r="M279" s="60"/>
    </row>
    <row r="280" spans="1:25" ht="15" customHeight="1"/>
    <row r="281" spans="1:25" ht="15" customHeight="1">
      <c r="C281" s="53"/>
      <c r="D281" s="53"/>
      <c r="E281" s="53"/>
      <c r="F281" s="53"/>
      <c r="G281" s="53"/>
      <c r="H281" s="53"/>
      <c r="I281" s="53"/>
      <c r="J281" s="53"/>
      <c r="K281" s="53"/>
      <c r="L281" s="53"/>
      <c r="M281" s="53"/>
    </row>
    <row r="282" spans="1:25" ht="15" customHeight="1">
      <c r="C282" s="53"/>
      <c r="D282" s="53"/>
      <c r="E282" s="53"/>
      <c r="F282" s="53"/>
      <c r="G282" s="53"/>
      <c r="H282" s="53"/>
      <c r="I282" s="53"/>
      <c r="J282" s="53"/>
      <c r="K282" s="53"/>
      <c r="L282" s="53"/>
      <c r="M282" s="53"/>
    </row>
    <row r="283" spans="1:25" ht="15" customHeight="1">
      <c r="C283" s="61"/>
      <c r="D283" s="61"/>
      <c r="E283" s="61"/>
      <c r="F283" s="61"/>
      <c r="G283" s="61"/>
      <c r="H283" s="61"/>
      <c r="I283" s="61"/>
      <c r="J283" s="61"/>
      <c r="K283" s="61"/>
      <c r="L283" s="61"/>
      <c r="M283" s="61"/>
    </row>
    <row r="284" spans="1:25" ht="15" customHeight="1"/>
    <row r="285" spans="1:25" ht="15" customHeight="1"/>
    <row r="286" spans="1:25" ht="15" customHeight="1">
      <c r="A286" s="53"/>
      <c r="B286" s="53"/>
      <c r="C286" s="53"/>
      <c r="D286" s="53"/>
      <c r="E286" s="53"/>
      <c r="F286" s="53"/>
      <c r="G286" s="53"/>
      <c r="H286" s="53"/>
      <c r="I286" s="53"/>
      <c r="J286" s="53"/>
      <c r="K286" s="53"/>
      <c r="L286" s="53"/>
      <c r="M286" s="53"/>
    </row>
    <row r="287" spans="1:25" ht="15" customHeight="1">
      <c r="A287" s="53"/>
      <c r="B287" s="53"/>
      <c r="C287" s="53"/>
      <c r="D287" s="53"/>
      <c r="E287" s="53"/>
      <c r="F287" s="53"/>
      <c r="G287" s="53"/>
      <c r="H287" s="53"/>
      <c r="I287" s="53"/>
      <c r="J287" s="53"/>
      <c r="K287" s="53"/>
      <c r="L287" s="53"/>
      <c r="M287" s="53"/>
    </row>
    <row r="288" spans="1:25">
      <c r="A288" s="53"/>
      <c r="B288" s="53"/>
      <c r="C288" s="53"/>
      <c r="D288" s="53"/>
      <c r="E288" s="53"/>
      <c r="F288" s="53"/>
      <c r="G288" s="53"/>
      <c r="H288" s="53"/>
      <c r="I288" s="53"/>
      <c r="J288" s="53"/>
      <c r="K288" s="53"/>
      <c r="L288" s="53"/>
      <c r="M288" s="53"/>
    </row>
    <row r="295" spans="2:2">
      <c r="B295" s="62"/>
    </row>
    <row r="358" spans="1:1">
      <c r="A358" s="62"/>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0" fitToHeight="4" orientation="landscape" r:id="rId1"/>
  <headerFooter>
    <oddHeader xml:space="preserve">&amp;L
</oddHeader>
  </headerFooter>
  <rowBreaks count="1" manualBreakCount="1">
    <brk id="218" max="12" man="1"/>
  </rowBreaks>
  <ignoredErrors>
    <ignoredError sqref="C11:P11" numberStoredAsText="1"/>
    <ignoredError sqref="F249:M249" formula="1"/>
    <ignoredError sqref="H14:M1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18373-94C7-41C6-BD42-47A1CDF39556}">
  <dimension ref="A1:Q346"/>
  <sheetViews>
    <sheetView showGridLines="0" zoomScale="90" zoomScaleNormal="90" zoomScaleSheetLayoutView="70" workbookViewId="0">
      <selection activeCell="V14" sqref="V14"/>
    </sheetView>
  </sheetViews>
  <sheetFormatPr baseColWidth="10" defaultColWidth="12.85546875" defaultRowHeight="11.25"/>
  <cols>
    <col min="1" max="1" width="6.140625" style="50" customWidth="1"/>
    <col min="2" max="2" width="5.28515625" style="8" customWidth="1"/>
    <col min="3" max="3" width="52.85546875" style="86" customWidth="1"/>
    <col min="4" max="5" width="15.7109375" style="50" customWidth="1"/>
    <col min="6" max="6" width="12.85546875" style="50" bestFit="1" customWidth="1"/>
    <col min="7" max="8" width="15.7109375" style="50" customWidth="1"/>
    <col min="9" max="9" width="13.28515625" style="50" customWidth="1"/>
    <col min="10" max="10" width="0.85546875" style="50" customWidth="1"/>
    <col min="11" max="11" width="16.7109375" style="50" customWidth="1"/>
    <col min="12" max="12" width="15.7109375" style="50" customWidth="1"/>
    <col min="13" max="13" width="14.140625" style="73" hidden="1" customWidth="1"/>
    <col min="14" max="14" width="18" style="49" hidden="1" customWidth="1"/>
    <col min="15" max="16" width="11.42578125" style="75" hidden="1" customWidth="1"/>
    <col min="17" max="240" width="11.42578125" style="50" customWidth="1"/>
    <col min="241" max="241" width="4.28515625" style="50" customWidth="1"/>
    <col min="242" max="242" width="4.85546875" style="50" customWidth="1"/>
    <col min="243" max="243" width="46.42578125" style="50" customWidth="1"/>
    <col min="244" max="255" width="12.85546875" style="50"/>
    <col min="256" max="256" width="6.140625" style="50" customWidth="1"/>
    <col min="257" max="257" width="5.28515625" style="50" customWidth="1"/>
    <col min="258" max="258" width="67.7109375" style="50" customWidth="1"/>
    <col min="259" max="263" width="15.7109375" style="50" customWidth="1"/>
    <col min="264" max="264" width="13.28515625" style="50" customWidth="1"/>
    <col min="265" max="265" width="0.85546875" style="50" customWidth="1"/>
    <col min="266" max="266" width="16.7109375" style="50" customWidth="1"/>
    <col min="267" max="268" width="15.7109375" style="50" customWidth="1"/>
    <col min="269" max="269" width="26.5703125" style="50" customWidth="1"/>
    <col min="270" max="270" width="1.42578125" style="50" customWidth="1"/>
    <col min="271" max="496" width="11.42578125" style="50" customWidth="1"/>
    <col min="497" max="497" width="4.28515625" style="50" customWidth="1"/>
    <col min="498" max="498" width="4.85546875" style="50" customWidth="1"/>
    <col min="499" max="499" width="46.42578125" style="50" customWidth="1"/>
    <col min="500" max="511" width="12.85546875" style="50"/>
    <col min="512" max="512" width="6.140625" style="50" customWidth="1"/>
    <col min="513" max="513" width="5.28515625" style="50" customWidth="1"/>
    <col min="514" max="514" width="67.7109375" style="50" customWidth="1"/>
    <col min="515" max="519" width="15.7109375" style="50" customWidth="1"/>
    <col min="520" max="520" width="13.28515625" style="50" customWidth="1"/>
    <col min="521" max="521" width="0.85546875" style="50" customWidth="1"/>
    <col min="522" max="522" width="16.7109375" style="50" customWidth="1"/>
    <col min="523" max="524" width="15.7109375" style="50" customWidth="1"/>
    <col min="525" max="525" width="26.5703125" style="50" customWidth="1"/>
    <col min="526" max="526" width="1.42578125" style="50" customWidth="1"/>
    <col min="527" max="752" width="11.42578125" style="50" customWidth="1"/>
    <col min="753" max="753" width="4.28515625" style="50" customWidth="1"/>
    <col min="754" max="754" width="4.85546875" style="50" customWidth="1"/>
    <col min="755" max="755" width="46.42578125" style="50" customWidth="1"/>
    <col min="756" max="767" width="12.85546875" style="50"/>
    <col min="768" max="768" width="6.140625" style="50" customWidth="1"/>
    <col min="769" max="769" width="5.28515625" style="50" customWidth="1"/>
    <col min="770" max="770" width="67.7109375" style="50" customWidth="1"/>
    <col min="771" max="775" width="15.7109375" style="50" customWidth="1"/>
    <col min="776" max="776" width="13.28515625" style="50" customWidth="1"/>
    <col min="777" max="777" width="0.85546875" style="50" customWidth="1"/>
    <col min="778" max="778" width="16.7109375" style="50" customWidth="1"/>
    <col min="779" max="780" width="15.7109375" style="50" customWidth="1"/>
    <col min="781" max="781" width="26.5703125" style="50" customWidth="1"/>
    <col min="782" max="782" width="1.42578125" style="50" customWidth="1"/>
    <col min="783" max="1008" width="11.42578125" style="50" customWidth="1"/>
    <col min="1009" max="1009" width="4.28515625" style="50" customWidth="1"/>
    <col min="1010" max="1010" width="4.85546875" style="50" customWidth="1"/>
    <col min="1011" max="1011" width="46.42578125" style="50" customWidth="1"/>
    <col min="1012" max="1023" width="12.85546875" style="50"/>
    <col min="1024" max="1024" width="6.140625" style="50" customWidth="1"/>
    <col min="1025" max="1025" width="5.28515625" style="50" customWidth="1"/>
    <col min="1026" max="1026" width="67.7109375" style="50" customWidth="1"/>
    <col min="1027" max="1031" width="15.7109375" style="50" customWidth="1"/>
    <col min="1032" max="1032" width="13.28515625" style="50" customWidth="1"/>
    <col min="1033" max="1033" width="0.85546875" style="50" customWidth="1"/>
    <col min="1034" max="1034" width="16.7109375" style="50" customWidth="1"/>
    <col min="1035" max="1036" width="15.7109375" style="50" customWidth="1"/>
    <col min="1037" max="1037" width="26.5703125" style="50" customWidth="1"/>
    <col min="1038" max="1038" width="1.42578125" style="50" customWidth="1"/>
    <col min="1039" max="1264" width="11.42578125" style="50" customWidth="1"/>
    <col min="1265" max="1265" width="4.28515625" style="50" customWidth="1"/>
    <col min="1266" max="1266" width="4.85546875" style="50" customWidth="1"/>
    <col min="1267" max="1267" width="46.42578125" style="50" customWidth="1"/>
    <col min="1268" max="1279" width="12.85546875" style="50"/>
    <col min="1280" max="1280" width="6.140625" style="50" customWidth="1"/>
    <col min="1281" max="1281" width="5.28515625" style="50" customWidth="1"/>
    <col min="1282" max="1282" width="67.7109375" style="50" customWidth="1"/>
    <col min="1283" max="1287" width="15.7109375" style="50" customWidth="1"/>
    <col min="1288" max="1288" width="13.28515625" style="50" customWidth="1"/>
    <col min="1289" max="1289" width="0.85546875" style="50" customWidth="1"/>
    <col min="1290" max="1290" width="16.7109375" style="50" customWidth="1"/>
    <col min="1291" max="1292" width="15.7109375" style="50" customWidth="1"/>
    <col min="1293" max="1293" width="26.5703125" style="50" customWidth="1"/>
    <col min="1294" max="1294" width="1.42578125" style="50" customWidth="1"/>
    <col min="1295" max="1520" width="11.42578125" style="50" customWidth="1"/>
    <col min="1521" max="1521" width="4.28515625" style="50" customWidth="1"/>
    <col min="1522" max="1522" width="4.85546875" style="50" customWidth="1"/>
    <col min="1523" max="1523" width="46.42578125" style="50" customWidth="1"/>
    <col min="1524" max="1535" width="12.85546875" style="50"/>
    <col min="1536" max="1536" width="6.140625" style="50" customWidth="1"/>
    <col min="1537" max="1537" width="5.28515625" style="50" customWidth="1"/>
    <col min="1538" max="1538" width="67.7109375" style="50" customWidth="1"/>
    <col min="1539" max="1543" width="15.7109375" style="50" customWidth="1"/>
    <col min="1544" max="1544" width="13.28515625" style="50" customWidth="1"/>
    <col min="1545" max="1545" width="0.85546875" style="50" customWidth="1"/>
    <col min="1546" max="1546" width="16.7109375" style="50" customWidth="1"/>
    <col min="1547" max="1548" width="15.7109375" style="50" customWidth="1"/>
    <col min="1549" max="1549" width="26.5703125" style="50" customWidth="1"/>
    <col min="1550" max="1550" width="1.42578125" style="50" customWidth="1"/>
    <col min="1551" max="1776" width="11.42578125" style="50" customWidth="1"/>
    <col min="1777" max="1777" width="4.28515625" style="50" customWidth="1"/>
    <col min="1778" max="1778" width="4.85546875" style="50" customWidth="1"/>
    <col min="1779" max="1779" width="46.42578125" style="50" customWidth="1"/>
    <col min="1780" max="1791" width="12.85546875" style="50"/>
    <col min="1792" max="1792" width="6.140625" style="50" customWidth="1"/>
    <col min="1793" max="1793" width="5.28515625" style="50" customWidth="1"/>
    <col min="1794" max="1794" width="67.7109375" style="50" customWidth="1"/>
    <col min="1795" max="1799" width="15.7109375" style="50" customWidth="1"/>
    <col min="1800" max="1800" width="13.28515625" style="50" customWidth="1"/>
    <col min="1801" max="1801" width="0.85546875" style="50" customWidth="1"/>
    <col min="1802" max="1802" width="16.7109375" style="50" customWidth="1"/>
    <col min="1803" max="1804" width="15.7109375" style="50" customWidth="1"/>
    <col min="1805" max="1805" width="26.5703125" style="50" customWidth="1"/>
    <col min="1806" max="1806" width="1.42578125" style="50" customWidth="1"/>
    <col min="1807" max="2032" width="11.42578125" style="50" customWidth="1"/>
    <col min="2033" max="2033" width="4.28515625" style="50" customWidth="1"/>
    <col min="2034" max="2034" width="4.85546875" style="50" customWidth="1"/>
    <col min="2035" max="2035" width="46.42578125" style="50" customWidth="1"/>
    <col min="2036" max="2047" width="12.85546875" style="50"/>
    <col min="2048" max="2048" width="6.140625" style="50" customWidth="1"/>
    <col min="2049" max="2049" width="5.28515625" style="50" customWidth="1"/>
    <col min="2050" max="2050" width="67.7109375" style="50" customWidth="1"/>
    <col min="2051" max="2055" width="15.7109375" style="50" customWidth="1"/>
    <col min="2056" max="2056" width="13.28515625" style="50" customWidth="1"/>
    <col min="2057" max="2057" width="0.85546875" style="50" customWidth="1"/>
    <col min="2058" max="2058" width="16.7109375" style="50" customWidth="1"/>
    <col min="2059" max="2060" width="15.7109375" style="50" customWidth="1"/>
    <col min="2061" max="2061" width="26.5703125" style="50" customWidth="1"/>
    <col min="2062" max="2062" width="1.42578125" style="50" customWidth="1"/>
    <col min="2063" max="2288" width="11.42578125" style="50" customWidth="1"/>
    <col min="2289" max="2289" width="4.28515625" style="50" customWidth="1"/>
    <col min="2290" max="2290" width="4.85546875" style="50" customWidth="1"/>
    <col min="2291" max="2291" width="46.42578125" style="50" customWidth="1"/>
    <col min="2292" max="2303" width="12.85546875" style="50"/>
    <col min="2304" max="2304" width="6.140625" style="50" customWidth="1"/>
    <col min="2305" max="2305" width="5.28515625" style="50" customWidth="1"/>
    <col min="2306" max="2306" width="67.7109375" style="50" customWidth="1"/>
    <col min="2307" max="2311" width="15.7109375" style="50" customWidth="1"/>
    <col min="2312" max="2312" width="13.28515625" style="50" customWidth="1"/>
    <col min="2313" max="2313" width="0.85546875" style="50" customWidth="1"/>
    <col min="2314" max="2314" width="16.7109375" style="50" customWidth="1"/>
    <col min="2315" max="2316" width="15.7109375" style="50" customWidth="1"/>
    <col min="2317" max="2317" width="26.5703125" style="50" customWidth="1"/>
    <col min="2318" max="2318" width="1.42578125" style="50" customWidth="1"/>
    <col min="2319" max="2544" width="11.42578125" style="50" customWidth="1"/>
    <col min="2545" max="2545" width="4.28515625" style="50" customWidth="1"/>
    <col min="2546" max="2546" width="4.85546875" style="50" customWidth="1"/>
    <col min="2547" max="2547" width="46.42578125" style="50" customWidth="1"/>
    <col min="2548" max="2559" width="12.85546875" style="50"/>
    <col min="2560" max="2560" width="6.140625" style="50" customWidth="1"/>
    <col min="2561" max="2561" width="5.28515625" style="50" customWidth="1"/>
    <col min="2562" max="2562" width="67.7109375" style="50" customWidth="1"/>
    <col min="2563" max="2567" width="15.7109375" style="50" customWidth="1"/>
    <col min="2568" max="2568" width="13.28515625" style="50" customWidth="1"/>
    <col min="2569" max="2569" width="0.85546875" style="50" customWidth="1"/>
    <col min="2570" max="2570" width="16.7109375" style="50" customWidth="1"/>
    <col min="2571" max="2572" width="15.7109375" style="50" customWidth="1"/>
    <col min="2573" max="2573" width="26.5703125" style="50" customWidth="1"/>
    <col min="2574" max="2574" width="1.42578125" style="50" customWidth="1"/>
    <col min="2575" max="2800" width="11.42578125" style="50" customWidth="1"/>
    <col min="2801" max="2801" width="4.28515625" style="50" customWidth="1"/>
    <col min="2802" max="2802" width="4.85546875" style="50" customWidth="1"/>
    <col min="2803" max="2803" width="46.42578125" style="50" customWidth="1"/>
    <col min="2804" max="2815" width="12.85546875" style="50"/>
    <col min="2816" max="2816" width="6.140625" style="50" customWidth="1"/>
    <col min="2817" max="2817" width="5.28515625" style="50" customWidth="1"/>
    <col min="2818" max="2818" width="67.7109375" style="50" customWidth="1"/>
    <col min="2819" max="2823" width="15.7109375" style="50" customWidth="1"/>
    <col min="2824" max="2824" width="13.28515625" style="50" customWidth="1"/>
    <col min="2825" max="2825" width="0.85546875" style="50" customWidth="1"/>
    <col min="2826" max="2826" width="16.7109375" style="50" customWidth="1"/>
    <col min="2827" max="2828" width="15.7109375" style="50" customWidth="1"/>
    <col min="2829" max="2829" width="26.5703125" style="50" customWidth="1"/>
    <col min="2830" max="2830" width="1.42578125" style="50" customWidth="1"/>
    <col min="2831" max="3056" width="11.42578125" style="50" customWidth="1"/>
    <col min="3057" max="3057" width="4.28515625" style="50" customWidth="1"/>
    <col min="3058" max="3058" width="4.85546875" style="50" customWidth="1"/>
    <col min="3059" max="3059" width="46.42578125" style="50" customWidth="1"/>
    <col min="3060" max="3071" width="12.85546875" style="50"/>
    <col min="3072" max="3072" width="6.140625" style="50" customWidth="1"/>
    <col min="3073" max="3073" width="5.28515625" style="50" customWidth="1"/>
    <col min="3074" max="3074" width="67.7109375" style="50" customWidth="1"/>
    <col min="3075" max="3079" width="15.7109375" style="50" customWidth="1"/>
    <col min="3080" max="3080" width="13.28515625" style="50" customWidth="1"/>
    <col min="3081" max="3081" width="0.85546875" style="50" customWidth="1"/>
    <col min="3082" max="3082" width="16.7109375" style="50" customWidth="1"/>
    <col min="3083" max="3084" width="15.7109375" style="50" customWidth="1"/>
    <col min="3085" max="3085" width="26.5703125" style="50" customWidth="1"/>
    <col min="3086" max="3086" width="1.42578125" style="50" customWidth="1"/>
    <col min="3087" max="3312" width="11.42578125" style="50" customWidth="1"/>
    <col min="3313" max="3313" width="4.28515625" style="50" customWidth="1"/>
    <col min="3314" max="3314" width="4.85546875" style="50" customWidth="1"/>
    <col min="3315" max="3315" width="46.42578125" style="50" customWidth="1"/>
    <col min="3316" max="3327" width="12.85546875" style="50"/>
    <col min="3328" max="3328" width="6.140625" style="50" customWidth="1"/>
    <col min="3329" max="3329" width="5.28515625" style="50" customWidth="1"/>
    <col min="3330" max="3330" width="67.7109375" style="50" customWidth="1"/>
    <col min="3331" max="3335" width="15.7109375" style="50" customWidth="1"/>
    <col min="3336" max="3336" width="13.28515625" style="50" customWidth="1"/>
    <col min="3337" max="3337" width="0.85546875" style="50" customWidth="1"/>
    <col min="3338" max="3338" width="16.7109375" style="50" customWidth="1"/>
    <col min="3339" max="3340" width="15.7109375" style="50" customWidth="1"/>
    <col min="3341" max="3341" width="26.5703125" style="50" customWidth="1"/>
    <col min="3342" max="3342" width="1.42578125" style="50" customWidth="1"/>
    <col min="3343" max="3568" width="11.42578125" style="50" customWidth="1"/>
    <col min="3569" max="3569" width="4.28515625" style="50" customWidth="1"/>
    <col min="3570" max="3570" width="4.85546875" style="50" customWidth="1"/>
    <col min="3571" max="3571" width="46.42578125" style="50" customWidth="1"/>
    <col min="3572" max="3583" width="12.85546875" style="50"/>
    <col min="3584" max="3584" width="6.140625" style="50" customWidth="1"/>
    <col min="3585" max="3585" width="5.28515625" style="50" customWidth="1"/>
    <col min="3586" max="3586" width="67.7109375" style="50" customWidth="1"/>
    <col min="3587" max="3591" width="15.7109375" style="50" customWidth="1"/>
    <col min="3592" max="3592" width="13.28515625" style="50" customWidth="1"/>
    <col min="3593" max="3593" width="0.85546875" style="50" customWidth="1"/>
    <col min="3594" max="3594" width="16.7109375" style="50" customWidth="1"/>
    <col min="3595" max="3596" width="15.7109375" style="50" customWidth="1"/>
    <col min="3597" max="3597" width="26.5703125" style="50" customWidth="1"/>
    <col min="3598" max="3598" width="1.42578125" style="50" customWidth="1"/>
    <col min="3599" max="3824" width="11.42578125" style="50" customWidth="1"/>
    <col min="3825" max="3825" width="4.28515625" style="50" customWidth="1"/>
    <col min="3826" max="3826" width="4.85546875" style="50" customWidth="1"/>
    <col min="3827" max="3827" width="46.42578125" style="50" customWidth="1"/>
    <col min="3828" max="3839" width="12.85546875" style="50"/>
    <col min="3840" max="3840" width="6.140625" style="50" customWidth="1"/>
    <col min="3841" max="3841" width="5.28515625" style="50" customWidth="1"/>
    <col min="3842" max="3842" width="67.7109375" style="50" customWidth="1"/>
    <col min="3843" max="3847" width="15.7109375" style="50" customWidth="1"/>
    <col min="3848" max="3848" width="13.28515625" style="50" customWidth="1"/>
    <col min="3849" max="3849" width="0.85546875" style="50" customWidth="1"/>
    <col min="3850" max="3850" width="16.7109375" style="50" customWidth="1"/>
    <col min="3851" max="3852" width="15.7109375" style="50" customWidth="1"/>
    <col min="3853" max="3853" width="26.5703125" style="50" customWidth="1"/>
    <col min="3854" max="3854" width="1.42578125" style="50" customWidth="1"/>
    <col min="3855" max="4080" width="11.42578125" style="50" customWidth="1"/>
    <col min="4081" max="4081" width="4.28515625" style="50" customWidth="1"/>
    <col min="4082" max="4082" width="4.85546875" style="50" customWidth="1"/>
    <col min="4083" max="4083" width="46.42578125" style="50" customWidth="1"/>
    <col min="4084" max="4095" width="12.85546875" style="50"/>
    <col min="4096" max="4096" width="6.140625" style="50" customWidth="1"/>
    <col min="4097" max="4097" width="5.28515625" style="50" customWidth="1"/>
    <col min="4098" max="4098" width="67.7109375" style="50" customWidth="1"/>
    <col min="4099" max="4103" width="15.7109375" style="50" customWidth="1"/>
    <col min="4104" max="4104" width="13.28515625" style="50" customWidth="1"/>
    <col min="4105" max="4105" width="0.85546875" style="50" customWidth="1"/>
    <col min="4106" max="4106" width="16.7109375" style="50" customWidth="1"/>
    <col min="4107" max="4108" width="15.7109375" style="50" customWidth="1"/>
    <col min="4109" max="4109" width="26.5703125" style="50" customWidth="1"/>
    <col min="4110" max="4110" width="1.42578125" style="50" customWidth="1"/>
    <col min="4111" max="4336" width="11.42578125" style="50" customWidth="1"/>
    <col min="4337" max="4337" width="4.28515625" style="50" customWidth="1"/>
    <col min="4338" max="4338" width="4.85546875" style="50" customWidth="1"/>
    <col min="4339" max="4339" width="46.42578125" style="50" customWidth="1"/>
    <col min="4340" max="4351" width="12.85546875" style="50"/>
    <col min="4352" max="4352" width="6.140625" style="50" customWidth="1"/>
    <col min="4353" max="4353" width="5.28515625" style="50" customWidth="1"/>
    <col min="4354" max="4354" width="67.7109375" style="50" customWidth="1"/>
    <col min="4355" max="4359" width="15.7109375" style="50" customWidth="1"/>
    <col min="4360" max="4360" width="13.28515625" style="50" customWidth="1"/>
    <col min="4361" max="4361" width="0.85546875" style="50" customWidth="1"/>
    <col min="4362" max="4362" width="16.7109375" style="50" customWidth="1"/>
    <col min="4363" max="4364" width="15.7109375" style="50" customWidth="1"/>
    <col min="4365" max="4365" width="26.5703125" style="50" customWidth="1"/>
    <col min="4366" max="4366" width="1.42578125" style="50" customWidth="1"/>
    <col min="4367" max="4592" width="11.42578125" style="50" customWidth="1"/>
    <col min="4593" max="4593" width="4.28515625" style="50" customWidth="1"/>
    <col min="4594" max="4594" width="4.85546875" style="50" customWidth="1"/>
    <col min="4595" max="4595" width="46.42578125" style="50" customWidth="1"/>
    <col min="4596" max="4607" width="12.85546875" style="50"/>
    <col min="4608" max="4608" width="6.140625" style="50" customWidth="1"/>
    <col min="4609" max="4609" width="5.28515625" style="50" customWidth="1"/>
    <col min="4610" max="4610" width="67.7109375" style="50" customWidth="1"/>
    <col min="4611" max="4615" width="15.7109375" style="50" customWidth="1"/>
    <col min="4616" max="4616" width="13.28515625" style="50" customWidth="1"/>
    <col min="4617" max="4617" width="0.85546875" style="50" customWidth="1"/>
    <col min="4618" max="4618" width="16.7109375" style="50" customWidth="1"/>
    <col min="4619" max="4620" width="15.7109375" style="50" customWidth="1"/>
    <col min="4621" max="4621" width="26.5703125" style="50" customWidth="1"/>
    <col min="4622" max="4622" width="1.42578125" style="50" customWidth="1"/>
    <col min="4623" max="4848" width="11.42578125" style="50" customWidth="1"/>
    <col min="4849" max="4849" width="4.28515625" style="50" customWidth="1"/>
    <col min="4850" max="4850" width="4.85546875" style="50" customWidth="1"/>
    <col min="4851" max="4851" width="46.42578125" style="50" customWidth="1"/>
    <col min="4852" max="4863" width="12.85546875" style="50"/>
    <col min="4864" max="4864" width="6.140625" style="50" customWidth="1"/>
    <col min="4865" max="4865" width="5.28515625" style="50" customWidth="1"/>
    <col min="4866" max="4866" width="67.7109375" style="50" customWidth="1"/>
    <col min="4867" max="4871" width="15.7109375" style="50" customWidth="1"/>
    <col min="4872" max="4872" width="13.28515625" style="50" customWidth="1"/>
    <col min="4873" max="4873" width="0.85546875" style="50" customWidth="1"/>
    <col min="4874" max="4874" width="16.7109375" style="50" customWidth="1"/>
    <col min="4875" max="4876" width="15.7109375" style="50" customWidth="1"/>
    <col min="4877" max="4877" width="26.5703125" style="50" customWidth="1"/>
    <col min="4878" max="4878" width="1.42578125" style="50" customWidth="1"/>
    <col min="4879" max="5104" width="11.42578125" style="50" customWidth="1"/>
    <col min="5105" max="5105" width="4.28515625" style="50" customWidth="1"/>
    <col min="5106" max="5106" width="4.85546875" style="50" customWidth="1"/>
    <col min="5107" max="5107" width="46.42578125" style="50" customWidth="1"/>
    <col min="5108" max="5119" width="12.85546875" style="50"/>
    <col min="5120" max="5120" width="6.140625" style="50" customWidth="1"/>
    <col min="5121" max="5121" width="5.28515625" style="50" customWidth="1"/>
    <col min="5122" max="5122" width="67.7109375" style="50" customWidth="1"/>
    <col min="5123" max="5127" width="15.7109375" style="50" customWidth="1"/>
    <col min="5128" max="5128" width="13.28515625" style="50" customWidth="1"/>
    <col min="5129" max="5129" width="0.85546875" style="50" customWidth="1"/>
    <col min="5130" max="5130" width="16.7109375" style="50" customWidth="1"/>
    <col min="5131" max="5132" width="15.7109375" style="50" customWidth="1"/>
    <col min="5133" max="5133" width="26.5703125" style="50" customWidth="1"/>
    <col min="5134" max="5134" width="1.42578125" style="50" customWidth="1"/>
    <col min="5135" max="5360" width="11.42578125" style="50" customWidth="1"/>
    <col min="5361" max="5361" width="4.28515625" style="50" customWidth="1"/>
    <col min="5362" max="5362" width="4.85546875" style="50" customWidth="1"/>
    <col min="5363" max="5363" width="46.42578125" style="50" customWidth="1"/>
    <col min="5364" max="5375" width="12.85546875" style="50"/>
    <col min="5376" max="5376" width="6.140625" style="50" customWidth="1"/>
    <col min="5377" max="5377" width="5.28515625" style="50" customWidth="1"/>
    <col min="5378" max="5378" width="67.7109375" style="50" customWidth="1"/>
    <col min="5379" max="5383" width="15.7109375" style="50" customWidth="1"/>
    <col min="5384" max="5384" width="13.28515625" style="50" customWidth="1"/>
    <col min="5385" max="5385" width="0.85546875" style="50" customWidth="1"/>
    <col min="5386" max="5386" width="16.7109375" style="50" customWidth="1"/>
    <col min="5387" max="5388" width="15.7109375" style="50" customWidth="1"/>
    <col min="5389" max="5389" width="26.5703125" style="50" customWidth="1"/>
    <col min="5390" max="5390" width="1.42578125" style="50" customWidth="1"/>
    <col min="5391" max="5616" width="11.42578125" style="50" customWidth="1"/>
    <col min="5617" max="5617" width="4.28515625" style="50" customWidth="1"/>
    <col min="5618" max="5618" width="4.85546875" style="50" customWidth="1"/>
    <col min="5619" max="5619" width="46.42578125" style="50" customWidth="1"/>
    <col min="5620" max="5631" width="12.85546875" style="50"/>
    <col min="5632" max="5632" width="6.140625" style="50" customWidth="1"/>
    <col min="5633" max="5633" width="5.28515625" style="50" customWidth="1"/>
    <col min="5634" max="5634" width="67.7109375" style="50" customWidth="1"/>
    <col min="5635" max="5639" width="15.7109375" style="50" customWidth="1"/>
    <col min="5640" max="5640" width="13.28515625" style="50" customWidth="1"/>
    <col min="5641" max="5641" width="0.85546875" style="50" customWidth="1"/>
    <col min="5642" max="5642" width="16.7109375" style="50" customWidth="1"/>
    <col min="5643" max="5644" width="15.7109375" style="50" customWidth="1"/>
    <col min="5645" max="5645" width="26.5703125" style="50" customWidth="1"/>
    <col min="5646" max="5646" width="1.42578125" style="50" customWidth="1"/>
    <col min="5647" max="5872" width="11.42578125" style="50" customWidth="1"/>
    <col min="5873" max="5873" width="4.28515625" style="50" customWidth="1"/>
    <col min="5874" max="5874" width="4.85546875" style="50" customWidth="1"/>
    <col min="5875" max="5875" width="46.42578125" style="50" customWidth="1"/>
    <col min="5876" max="5887" width="12.85546875" style="50"/>
    <col min="5888" max="5888" width="6.140625" style="50" customWidth="1"/>
    <col min="5889" max="5889" width="5.28515625" style="50" customWidth="1"/>
    <col min="5890" max="5890" width="67.7109375" style="50" customWidth="1"/>
    <col min="5891" max="5895" width="15.7109375" style="50" customWidth="1"/>
    <col min="5896" max="5896" width="13.28515625" style="50" customWidth="1"/>
    <col min="5897" max="5897" width="0.85546875" style="50" customWidth="1"/>
    <col min="5898" max="5898" width="16.7109375" style="50" customWidth="1"/>
    <col min="5899" max="5900" width="15.7109375" style="50" customWidth="1"/>
    <col min="5901" max="5901" width="26.5703125" style="50" customWidth="1"/>
    <col min="5902" max="5902" width="1.42578125" style="50" customWidth="1"/>
    <col min="5903" max="6128" width="11.42578125" style="50" customWidth="1"/>
    <col min="6129" max="6129" width="4.28515625" style="50" customWidth="1"/>
    <col min="6130" max="6130" width="4.85546875" style="50" customWidth="1"/>
    <col min="6131" max="6131" width="46.42578125" style="50" customWidth="1"/>
    <col min="6132" max="6143" width="12.85546875" style="50"/>
    <col min="6144" max="6144" width="6.140625" style="50" customWidth="1"/>
    <col min="6145" max="6145" width="5.28515625" style="50" customWidth="1"/>
    <col min="6146" max="6146" width="67.7109375" style="50" customWidth="1"/>
    <col min="6147" max="6151" width="15.7109375" style="50" customWidth="1"/>
    <col min="6152" max="6152" width="13.28515625" style="50" customWidth="1"/>
    <col min="6153" max="6153" width="0.85546875" style="50" customWidth="1"/>
    <col min="6154" max="6154" width="16.7109375" style="50" customWidth="1"/>
    <col min="6155" max="6156" width="15.7109375" style="50" customWidth="1"/>
    <col min="6157" max="6157" width="26.5703125" style="50" customWidth="1"/>
    <col min="6158" max="6158" width="1.42578125" style="50" customWidth="1"/>
    <col min="6159" max="6384" width="11.42578125" style="50" customWidth="1"/>
    <col min="6385" max="6385" width="4.28515625" style="50" customWidth="1"/>
    <col min="6386" max="6386" width="4.85546875" style="50" customWidth="1"/>
    <col min="6387" max="6387" width="46.42578125" style="50" customWidth="1"/>
    <col min="6388" max="6399" width="12.85546875" style="50"/>
    <col min="6400" max="6400" width="6.140625" style="50" customWidth="1"/>
    <col min="6401" max="6401" width="5.28515625" style="50" customWidth="1"/>
    <col min="6402" max="6402" width="67.7109375" style="50" customWidth="1"/>
    <col min="6403" max="6407" width="15.7109375" style="50" customWidth="1"/>
    <col min="6408" max="6408" width="13.28515625" style="50" customWidth="1"/>
    <col min="6409" max="6409" width="0.85546875" style="50" customWidth="1"/>
    <col min="6410" max="6410" width="16.7109375" style="50" customWidth="1"/>
    <col min="6411" max="6412" width="15.7109375" style="50" customWidth="1"/>
    <col min="6413" max="6413" width="26.5703125" style="50" customWidth="1"/>
    <col min="6414" max="6414" width="1.42578125" style="50" customWidth="1"/>
    <col min="6415" max="6640" width="11.42578125" style="50" customWidth="1"/>
    <col min="6641" max="6641" width="4.28515625" style="50" customWidth="1"/>
    <col min="6642" max="6642" width="4.85546875" style="50" customWidth="1"/>
    <col min="6643" max="6643" width="46.42578125" style="50" customWidth="1"/>
    <col min="6644" max="6655" width="12.85546875" style="50"/>
    <col min="6656" max="6656" width="6.140625" style="50" customWidth="1"/>
    <col min="6657" max="6657" width="5.28515625" style="50" customWidth="1"/>
    <col min="6658" max="6658" width="67.7109375" style="50" customWidth="1"/>
    <col min="6659" max="6663" width="15.7109375" style="50" customWidth="1"/>
    <col min="6664" max="6664" width="13.28515625" style="50" customWidth="1"/>
    <col min="6665" max="6665" width="0.85546875" style="50" customWidth="1"/>
    <col min="6666" max="6666" width="16.7109375" style="50" customWidth="1"/>
    <col min="6667" max="6668" width="15.7109375" style="50" customWidth="1"/>
    <col min="6669" max="6669" width="26.5703125" style="50" customWidth="1"/>
    <col min="6670" max="6670" width="1.42578125" style="50" customWidth="1"/>
    <col min="6671" max="6896" width="11.42578125" style="50" customWidth="1"/>
    <col min="6897" max="6897" width="4.28515625" style="50" customWidth="1"/>
    <col min="6898" max="6898" width="4.85546875" style="50" customWidth="1"/>
    <col min="6899" max="6899" width="46.42578125" style="50" customWidth="1"/>
    <col min="6900" max="6911" width="12.85546875" style="50"/>
    <col min="6912" max="6912" width="6.140625" style="50" customWidth="1"/>
    <col min="6913" max="6913" width="5.28515625" style="50" customWidth="1"/>
    <col min="6914" max="6914" width="67.7109375" style="50" customWidth="1"/>
    <col min="6915" max="6919" width="15.7109375" style="50" customWidth="1"/>
    <col min="6920" max="6920" width="13.28515625" style="50" customWidth="1"/>
    <col min="6921" max="6921" width="0.85546875" style="50" customWidth="1"/>
    <col min="6922" max="6922" width="16.7109375" style="50" customWidth="1"/>
    <col min="6923" max="6924" width="15.7109375" style="50" customWidth="1"/>
    <col min="6925" max="6925" width="26.5703125" style="50" customWidth="1"/>
    <col min="6926" max="6926" width="1.42578125" style="50" customWidth="1"/>
    <col min="6927" max="7152" width="11.42578125" style="50" customWidth="1"/>
    <col min="7153" max="7153" width="4.28515625" style="50" customWidth="1"/>
    <col min="7154" max="7154" width="4.85546875" style="50" customWidth="1"/>
    <col min="7155" max="7155" width="46.42578125" style="50" customWidth="1"/>
    <col min="7156" max="7167" width="12.85546875" style="50"/>
    <col min="7168" max="7168" width="6.140625" style="50" customWidth="1"/>
    <col min="7169" max="7169" width="5.28515625" style="50" customWidth="1"/>
    <col min="7170" max="7170" width="67.7109375" style="50" customWidth="1"/>
    <col min="7171" max="7175" width="15.7109375" style="50" customWidth="1"/>
    <col min="7176" max="7176" width="13.28515625" style="50" customWidth="1"/>
    <col min="7177" max="7177" width="0.85546875" style="50" customWidth="1"/>
    <col min="7178" max="7178" width="16.7109375" style="50" customWidth="1"/>
    <col min="7179" max="7180" width="15.7109375" style="50" customWidth="1"/>
    <col min="7181" max="7181" width="26.5703125" style="50" customWidth="1"/>
    <col min="7182" max="7182" width="1.42578125" style="50" customWidth="1"/>
    <col min="7183" max="7408" width="11.42578125" style="50" customWidth="1"/>
    <col min="7409" max="7409" width="4.28515625" style="50" customWidth="1"/>
    <col min="7410" max="7410" width="4.85546875" style="50" customWidth="1"/>
    <col min="7411" max="7411" width="46.42578125" style="50" customWidth="1"/>
    <col min="7412" max="7423" width="12.85546875" style="50"/>
    <col min="7424" max="7424" width="6.140625" style="50" customWidth="1"/>
    <col min="7425" max="7425" width="5.28515625" style="50" customWidth="1"/>
    <col min="7426" max="7426" width="67.7109375" style="50" customWidth="1"/>
    <col min="7427" max="7431" width="15.7109375" style="50" customWidth="1"/>
    <col min="7432" max="7432" width="13.28515625" style="50" customWidth="1"/>
    <col min="7433" max="7433" width="0.85546875" style="50" customWidth="1"/>
    <col min="7434" max="7434" width="16.7109375" style="50" customWidth="1"/>
    <col min="7435" max="7436" width="15.7109375" style="50" customWidth="1"/>
    <col min="7437" max="7437" width="26.5703125" style="50" customWidth="1"/>
    <col min="7438" max="7438" width="1.42578125" style="50" customWidth="1"/>
    <col min="7439" max="7664" width="11.42578125" style="50" customWidth="1"/>
    <col min="7665" max="7665" width="4.28515625" style="50" customWidth="1"/>
    <col min="7666" max="7666" width="4.85546875" style="50" customWidth="1"/>
    <col min="7667" max="7667" width="46.42578125" style="50" customWidth="1"/>
    <col min="7668" max="7679" width="12.85546875" style="50"/>
    <col min="7680" max="7680" width="6.140625" style="50" customWidth="1"/>
    <col min="7681" max="7681" width="5.28515625" style="50" customWidth="1"/>
    <col min="7682" max="7682" width="67.7109375" style="50" customWidth="1"/>
    <col min="7683" max="7687" width="15.7109375" style="50" customWidth="1"/>
    <col min="7688" max="7688" width="13.28515625" style="50" customWidth="1"/>
    <col min="7689" max="7689" width="0.85546875" style="50" customWidth="1"/>
    <col min="7690" max="7690" width="16.7109375" style="50" customWidth="1"/>
    <col min="7691" max="7692" width="15.7109375" style="50" customWidth="1"/>
    <col min="7693" max="7693" width="26.5703125" style="50" customWidth="1"/>
    <col min="7694" max="7694" width="1.42578125" style="50" customWidth="1"/>
    <col min="7695" max="7920" width="11.42578125" style="50" customWidth="1"/>
    <col min="7921" max="7921" width="4.28515625" style="50" customWidth="1"/>
    <col min="7922" max="7922" width="4.85546875" style="50" customWidth="1"/>
    <col min="7923" max="7923" width="46.42578125" style="50" customWidth="1"/>
    <col min="7924" max="7935" width="12.85546875" style="50"/>
    <col min="7936" max="7936" width="6.140625" style="50" customWidth="1"/>
    <col min="7937" max="7937" width="5.28515625" style="50" customWidth="1"/>
    <col min="7938" max="7938" width="67.7109375" style="50" customWidth="1"/>
    <col min="7939" max="7943" width="15.7109375" style="50" customWidth="1"/>
    <col min="7944" max="7944" width="13.28515625" style="50" customWidth="1"/>
    <col min="7945" max="7945" width="0.85546875" style="50" customWidth="1"/>
    <col min="7946" max="7946" width="16.7109375" style="50" customWidth="1"/>
    <col min="7947" max="7948" width="15.7109375" style="50" customWidth="1"/>
    <col min="7949" max="7949" width="26.5703125" style="50" customWidth="1"/>
    <col min="7950" max="7950" width="1.42578125" style="50" customWidth="1"/>
    <col min="7951" max="8176" width="11.42578125" style="50" customWidth="1"/>
    <col min="8177" max="8177" width="4.28515625" style="50" customWidth="1"/>
    <col min="8178" max="8178" width="4.85546875" style="50" customWidth="1"/>
    <col min="8179" max="8179" width="46.42578125" style="50" customWidth="1"/>
    <col min="8180" max="8191" width="12.85546875" style="50"/>
    <col min="8192" max="8192" width="6.140625" style="50" customWidth="1"/>
    <col min="8193" max="8193" width="5.28515625" style="50" customWidth="1"/>
    <col min="8194" max="8194" width="67.7109375" style="50" customWidth="1"/>
    <col min="8195" max="8199" width="15.7109375" style="50" customWidth="1"/>
    <col min="8200" max="8200" width="13.28515625" style="50" customWidth="1"/>
    <col min="8201" max="8201" width="0.85546875" style="50" customWidth="1"/>
    <col min="8202" max="8202" width="16.7109375" style="50" customWidth="1"/>
    <col min="8203" max="8204" width="15.7109375" style="50" customWidth="1"/>
    <col min="8205" max="8205" width="26.5703125" style="50" customWidth="1"/>
    <col min="8206" max="8206" width="1.42578125" style="50" customWidth="1"/>
    <col min="8207" max="8432" width="11.42578125" style="50" customWidth="1"/>
    <col min="8433" max="8433" width="4.28515625" style="50" customWidth="1"/>
    <col min="8434" max="8434" width="4.85546875" style="50" customWidth="1"/>
    <col min="8435" max="8435" width="46.42578125" style="50" customWidth="1"/>
    <col min="8436" max="8447" width="12.85546875" style="50"/>
    <col min="8448" max="8448" width="6.140625" style="50" customWidth="1"/>
    <col min="8449" max="8449" width="5.28515625" style="50" customWidth="1"/>
    <col min="8450" max="8450" width="67.7109375" style="50" customWidth="1"/>
    <col min="8451" max="8455" width="15.7109375" style="50" customWidth="1"/>
    <col min="8456" max="8456" width="13.28515625" style="50" customWidth="1"/>
    <col min="8457" max="8457" width="0.85546875" style="50" customWidth="1"/>
    <col min="8458" max="8458" width="16.7109375" style="50" customWidth="1"/>
    <col min="8459" max="8460" width="15.7109375" style="50" customWidth="1"/>
    <col min="8461" max="8461" width="26.5703125" style="50" customWidth="1"/>
    <col min="8462" max="8462" width="1.42578125" style="50" customWidth="1"/>
    <col min="8463" max="8688" width="11.42578125" style="50" customWidth="1"/>
    <col min="8689" max="8689" width="4.28515625" style="50" customWidth="1"/>
    <col min="8690" max="8690" width="4.85546875" style="50" customWidth="1"/>
    <col min="8691" max="8691" width="46.42578125" style="50" customWidth="1"/>
    <col min="8692" max="8703" width="12.85546875" style="50"/>
    <col min="8704" max="8704" width="6.140625" style="50" customWidth="1"/>
    <col min="8705" max="8705" width="5.28515625" style="50" customWidth="1"/>
    <col min="8706" max="8706" width="67.7109375" style="50" customWidth="1"/>
    <col min="8707" max="8711" width="15.7109375" style="50" customWidth="1"/>
    <col min="8712" max="8712" width="13.28515625" style="50" customWidth="1"/>
    <col min="8713" max="8713" width="0.85546875" style="50" customWidth="1"/>
    <col min="8714" max="8714" width="16.7109375" style="50" customWidth="1"/>
    <col min="8715" max="8716" width="15.7109375" style="50" customWidth="1"/>
    <col min="8717" max="8717" width="26.5703125" style="50" customWidth="1"/>
    <col min="8718" max="8718" width="1.42578125" style="50" customWidth="1"/>
    <col min="8719" max="8944" width="11.42578125" style="50" customWidth="1"/>
    <col min="8945" max="8945" width="4.28515625" style="50" customWidth="1"/>
    <col min="8946" max="8946" width="4.85546875" style="50" customWidth="1"/>
    <col min="8947" max="8947" width="46.42578125" style="50" customWidth="1"/>
    <col min="8948" max="8959" width="12.85546875" style="50"/>
    <col min="8960" max="8960" width="6.140625" style="50" customWidth="1"/>
    <col min="8961" max="8961" width="5.28515625" style="50" customWidth="1"/>
    <col min="8962" max="8962" width="67.7109375" style="50" customWidth="1"/>
    <col min="8963" max="8967" width="15.7109375" style="50" customWidth="1"/>
    <col min="8968" max="8968" width="13.28515625" style="50" customWidth="1"/>
    <col min="8969" max="8969" width="0.85546875" style="50" customWidth="1"/>
    <col min="8970" max="8970" width="16.7109375" style="50" customWidth="1"/>
    <col min="8971" max="8972" width="15.7109375" style="50" customWidth="1"/>
    <col min="8973" max="8973" width="26.5703125" style="50" customWidth="1"/>
    <col min="8974" max="8974" width="1.42578125" style="50" customWidth="1"/>
    <col min="8975" max="9200" width="11.42578125" style="50" customWidth="1"/>
    <col min="9201" max="9201" width="4.28515625" style="50" customWidth="1"/>
    <col min="9202" max="9202" width="4.85546875" style="50" customWidth="1"/>
    <col min="9203" max="9203" width="46.42578125" style="50" customWidth="1"/>
    <col min="9204" max="9215" width="12.85546875" style="50"/>
    <col min="9216" max="9216" width="6.140625" style="50" customWidth="1"/>
    <col min="9217" max="9217" width="5.28515625" style="50" customWidth="1"/>
    <col min="9218" max="9218" width="67.7109375" style="50" customWidth="1"/>
    <col min="9219" max="9223" width="15.7109375" style="50" customWidth="1"/>
    <col min="9224" max="9224" width="13.28515625" style="50" customWidth="1"/>
    <col min="9225" max="9225" width="0.85546875" style="50" customWidth="1"/>
    <col min="9226" max="9226" width="16.7109375" style="50" customWidth="1"/>
    <col min="9227" max="9228" width="15.7109375" style="50" customWidth="1"/>
    <col min="9229" max="9229" width="26.5703125" style="50" customWidth="1"/>
    <col min="9230" max="9230" width="1.42578125" style="50" customWidth="1"/>
    <col min="9231" max="9456" width="11.42578125" style="50" customWidth="1"/>
    <col min="9457" max="9457" width="4.28515625" style="50" customWidth="1"/>
    <col min="9458" max="9458" width="4.85546875" style="50" customWidth="1"/>
    <col min="9459" max="9459" width="46.42578125" style="50" customWidth="1"/>
    <col min="9460" max="9471" width="12.85546875" style="50"/>
    <col min="9472" max="9472" width="6.140625" style="50" customWidth="1"/>
    <col min="9473" max="9473" width="5.28515625" style="50" customWidth="1"/>
    <col min="9474" max="9474" width="67.7109375" style="50" customWidth="1"/>
    <col min="9475" max="9479" width="15.7109375" style="50" customWidth="1"/>
    <col min="9480" max="9480" width="13.28515625" style="50" customWidth="1"/>
    <col min="9481" max="9481" width="0.85546875" style="50" customWidth="1"/>
    <col min="9482" max="9482" width="16.7109375" style="50" customWidth="1"/>
    <col min="9483" max="9484" width="15.7109375" style="50" customWidth="1"/>
    <col min="9485" max="9485" width="26.5703125" style="50" customWidth="1"/>
    <col min="9486" max="9486" width="1.42578125" style="50" customWidth="1"/>
    <col min="9487" max="9712" width="11.42578125" style="50" customWidth="1"/>
    <col min="9713" max="9713" width="4.28515625" style="50" customWidth="1"/>
    <col min="9714" max="9714" width="4.85546875" style="50" customWidth="1"/>
    <col min="9715" max="9715" width="46.42578125" style="50" customWidth="1"/>
    <col min="9716" max="9727" width="12.85546875" style="50"/>
    <col min="9728" max="9728" width="6.140625" style="50" customWidth="1"/>
    <col min="9729" max="9729" width="5.28515625" style="50" customWidth="1"/>
    <col min="9730" max="9730" width="67.7109375" style="50" customWidth="1"/>
    <col min="9731" max="9735" width="15.7109375" style="50" customWidth="1"/>
    <col min="9736" max="9736" width="13.28515625" style="50" customWidth="1"/>
    <col min="9737" max="9737" width="0.85546875" style="50" customWidth="1"/>
    <col min="9738" max="9738" width="16.7109375" style="50" customWidth="1"/>
    <col min="9739" max="9740" width="15.7109375" style="50" customWidth="1"/>
    <col min="9741" max="9741" width="26.5703125" style="50" customWidth="1"/>
    <col min="9742" max="9742" width="1.42578125" style="50" customWidth="1"/>
    <col min="9743" max="9968" width="11.42578125" style="50" customWidth="1"/>
    <col min="9969" max="9969" width="4.28515625" style="50" customWidth="1"/>
    <col min="9970" max="9970" width="4.85546875" style="50" customWidth="1"/>
    <col min="9971" max="9971" width="46.42578125" style="50" customWidth="1"/>
    <col min="9972" max="9983" width="12.85546875" style="50"/>
    <col min="9984" max="9984" width="6.140625" style="50" customWidth="1"/>
    <col min="9985" max="9985" width="5.28515625" style="50" customWidth="1"/>
    <col min="9986" max="9986" width="67.7109375" style="50" customWidth="1"/>
    <col min="9987" max="9991" width="15.7109375" style="50" customWidth="1"/>
    <col min="9992" max="9992" width="13.28515625" style="50" customWidth="1"/>
    <col min="9993" max="9993" width="0.85546875" style="50" customWidth="1"/>
    <col min="9994" max="9994" width="16.7109375" style="50" customWidth="1"/>
    <col min="9995" max="9996" width="15.7109375" style="50" customWidth="1"/>
    <col min="9997" max="9997" width="26.5703125" style="50" customWidth="1"/>
    <col min="9998" max="9998" width="1.42578125" style="50" customWidth="1"/>
    <col min="9999" max="10224" width="11.42578125" style="50" customWidth="1"/>
    <col min="10225" max="10225" width="4.28515625" style="50" customWidth="1"/>
    <col min="10226" max="10226" width="4.85546875" style="50" customWidth="1"/>
    <col min="10227" max="10227" width="46.42578125" style="50" customWidth="1"/>
    <col min="10228" max="10239" width="12.85546875" style="50"/>
    <col min="10240" max="10240" width="6.140625" style="50" customWidth="1"/>
    <col min="10241" max="10241" width="5.28515625" style="50" customWidth="1"/>
    <col min="10242" max="10242" width="67.7109375" style="50" customWidth="1"/>
    <col min="10243" max="10247" width="15.7109375" style="50" customWidth="1"/>
    <col min="10248" max="10248" width="13.28515625" style="50" customWidth="1"/>
    <col min="10249" max="10249" width="0.85546875" style="50" customWidth="1"/>
    <col min="10250" max="10250" width="16.7109375" style="50" customWidth="1"/>
    <col min="10251" max="10252" width="15.7109375" style="50" customWidth="1"/>
    <col min="10253" max="10253" width="26.5703125" style="50" customWidth="1"/>
    <col min="10254" max="10254" width="1.42578125" style="50" customWidth="1"/>
    <col min="10255" max="10480" width="11.42578125" style="50" customWidth="1"/>
    <col min="10481" max="10481" width="4.28515625" style="50" customWidth="1"/>
    <col min="10482" max="10482" width="4.85546875" style="50" customWidth="1"/>
    <col min="10483" max="10483" width="46.42578125" style="50" customWidth="1"/>
    <col min="10484" max="10495" width="12.85546875" style="50"/>
    <col min="10496" max="10496" width="6.140625" style="50" customWidth="1"/>
    <col min="10497" max="10497" width="5.28515625" style="50" customWidth="1"/>
    <col min="10498" max="10498" width="67.7109375" style="50" customWidth="1"/>
    <col min="10499" max="10503" width="15.7109375" style="50" customWidth="1"/>
    <col min="10504" max="10504" width="13.28515625" style="50" customWidth="1"/>
    <col min="10505" max="10505" width="0.85546875" style="50" customWidth="1"/>
    <col min="10506" max="10506" width="16.7109375" style="50" customWidth="1"/>
    <col min="10507" max="10508" width="15.7109375" style="50" customWidth="1"/>
    <col min="10509" max="10509" width="26.5703125" style="50" customWidth="1"/>
    <col min="10510" max="10510" width="1.42578125" style="50" customWidth="1"/>
    <col min="10511" max="10736" width="11.42578125" style="50" customWidth="1"/>
    <col min="10737" max="10737" width="4.28515625" style="50" customWidth="1"/>
    <col min="10738" max="10738" width="4.85546875" style="50" customWidth="1"/>
    <col min="10739" max="10739" width="46.42578125" style="50" customWidth="1"/>
    <col min="10740" max="10751" width="12.85546875" style="50"/>
    <col min="10752" max="10752" width="6.140625" style="50" customWidth="1"/>
    <col min="10753" max="10753" width="5.28515625" style="50" customWidth="1"/>
    <col min="10754" max="10754" width="67.7109375" style="50" customWidth="1"/>
    <col min="10755" max="10759" width="15.7109375" style="50" customWidth="1"/>
    <col min="10760" max="10760" width="13.28515625" style="50" customWidth="1"/>
    <col min="10761" max="10761" width="0.85546875" style="50" customWidth="1"/>
    <col min="10762" max="10762" width="16.7109375" style="50" customWidth="1"/>
    <col min="10763" max="10764" width="15.7109375" style="50" customWidth="1"/>
    <col min="10765" max="10765" width="26.5703125" style="50" customWidth="1"/>
    <col min="10766" max="10766" width="1.42578125" style="50" customWidth="1"/>
    <col min="10767" max="10992" width="11.42578125" style="50" customWidth="1"/>
    <col min="10993" max="10993" width="4.28515625" style="50" customWidth="1"/>
    <col min="10994" max="10994" width="4.85546875" style="50" customWidth="1"/>
    <col min="10995" max="10995" width="46.42578125" style="50" customWidth="1"/>
    <col min="10996" max="11007" width="12.85546875" style="50"/>
    <col min="11008" max="11008" width="6.140625" style="50" customWidth="1"/>
    <col min="11009" max="11009" width="5.28515625" style="50" customWidth="1"/>
    <col min="11010" max="11010" width="67.7109375" style="50" customWidth="1"/>
    <col min="11011" max="11015" width="15.7109375" style="50" customWidth="1"/>
    <col min="11016" max="11016" width="13.28515625" style="50" customWidth="1"/>
    <col min="11017" max="11017" width="0.85546875" style="50" customWidth="1"/>
    <col min="11018" max="11018" width="16.7109375" style="50" customWidth="1"/>
    <col min="11019" max="11020" width="15.7109375" style="50" customWidth="1"/>
    <col min="11021" max="11021" width="26.5703125" style="50" customWidth="1"/>
    <col min="11022" max="11022" width="1.42578125" style="50" customWidth="1"/>
    <col min="11023" max="11248" width="11.42578125" style="50" customWidth="1"/>
    <col min="11249" max="11249" width="4.28515625" style="50" customWidth="1"/>
    <col min="11250" max="11250" width="4.85546875" style="50" customWidth="1"/>
    <col min="11251" max="11251" width="46.42578125" style="50" customWidth="1"/>
    <col min="11252" max="11263" width="12.85546875" style="50"/>
    <col min="11264" max="11264" width="6.140625" style="50" customWidth="1"/>
    <col min="11265" max="11265" width="5.28515625" style="50" customWidth="1"/>
    <col min="11266" max="11266" width="67.7109375" style="50" customWidth="1"/>
    <col min="11267" max="11271" width="15.7109375" style="50" customWidth="1"/>
    <col min="11272" max="11272" width="13.28515625" style="50" customWidth="1"/>
    <col min="11273" max="11273" width="0.85546875" style="50" customWidth="1"/>
    <col min="11274" max="11274" width="16.7109375" style="50" customWidth="1"/>
    <col min="11275" max="11276" width="15.7109375" style="50" customWidth="1"/>
    <col min="11277" max="11277" width="26.5703125" style="50" customWidth="1"/>
    <col min="11278" max="11278" width="1.42578125" style="50" customWidth="1"/>
    <col min="11279" max="11504" width="11.42578125" style="50" customWidth="1"/>
    <col min="11505" max="11505" width="4.28515625" style="50" customWidth="1"/>
    <col min="11506" max="11506" width="4.85546875" style="50" customWidth="1"/>
    <col min="11507" max="11507" width="46.42578125" style="50" customWidth="1"/>
    <col min="11508" max="11519" width="12.85546875" style="50"/>
    <col min="11520" max="11520" width="6.140625" style="50" customWidth="1"/>
    <col min="11521" max="11521" width="5.28515625" style="50" customWidth="1"/>
    <col min="11522" max="11522" width="67.7109375" style="50" customWidth="1"/>
    <col min="11523" max="11527" width="15.7109375" style="50" customWidth="1"/>
    <col min="11528" max="11528" width="13.28515625" style="50" customWidth="1"/>
    <col min="11529" max="11529" width="0.85546875" style="50" customWidth="1"/>
    <col min="11530" max="11530" width="16.7109375" style="50" customWidth="1"/>
    <col min="11531" max="11532" width="15.7109375" style="50" customWidth="1"/>
    <col min="11533" max="11533" width="26.5703125" style="50" customWidth="1"/>
    <col min="11534" max="11534" width="1.42578125" style="50" customWidth="1"/>
    <col min="11535" max="11760" width="11.42578125" style="50" customWidth="1"/>
    <col min="11761" max="11761" width="4.28515625" style="50" customWidth="1"/>
    <col min="11762" max="11762" width="4.85546875" style="50" customWidth="1"/>
    <col min="11763" max="11763" width="46.42578125" style="50" customWidth="1"/>
    <col min="11764" max="11775" width="12.85546875" style="50"/>
    <col min="11776" max="11776" width="6.140625" style="50" customWidth="1"/>
    <col min="11777" max="11777" width="5.28515625" style="50" customWidth="1"/>
    <col min="11778" max="11778" width="67.7109375" style="50" customWidth="1"/>
    <col min="11779" max="11783" width="15.7109375" style="50" customWidth="1"/>
    <col min="11784" max="11784" width="13.28515625" style="50" customWidth="1"/>
    <col min="11785" max="11785" width="0.85546875" style="50" customWidth="1"/>
    <col min="11786" max="11786" width="16.7109375" style="50" customWidth="1"/>
    <col min="11787" max="11788" width="15.7109375" style="50" customWidth="1"/>
    <col min="11789" max="11789" width="26.5703125" style="50" customWidth="1"/>
    <col min="11790" max="11790" width="1.42578125" style="50" customWidth="1"/>
    <col min="11791" max="12016" width="11.42578125" style="50" customWidth="1"/>
    <col min="12017" max="12017" width="4.28515625" style="50" customWidth="1"/>
    <col min="12018" max="12018" width="4.85546875" style="50" customWidth="1"/>
    <col min="12019" max="12019" width="46.42578125" style="50" customWidth="1"/>
    <col min="12020" max="12031" width="12.85546875" style="50"/>
    <col min="12032" max="12032" width="6.140625" style="50" customWidth="1"/>
    <col min="12033" max="12033" width="5.28515625" style="50" customWidth="1"/>
    <col min="12034" max="12034" width="67.7109375" style="50" customWidth="1"/>
    <col min="12035" max="12039" width="15.7109375" style="50" customWidth="1"/>
    <col min="12040" max="12040" width="13.28515625" style="50" customWidth="1"/>
    <col min="12041" max="12041" width="0.85546875" style="50" customWidth="1"/>
    <col min="12042" max="12042" width="16.7109375" style="50" customWidth="1"/>
    <col min="12043" max="12044" width="15.7109375" style="50" customWidth="1"/>
    <col min="12045" max="12045" width="26.5703125" style="50" customWidth="1"/>
    <col min="12046" max="12046" width="1.42578125" style="50" customWidth="1"/>
    <col min="12047" max="12272" width="11.42578125" style="50" customWidth="1"/>
    <col min="12273" max="12273" width="4.28515625" style="50" customWidth="1"/>
    <col min="12274" max="12274" width="4.85546875" style="50" customWidth="1"/>
    <col min="12275" max="12275" width="46.42578125" style="50" customWidth="1"/>
    <col min="12276" max="12287" width="12.85546875" style="50"/>
    <col min="12288" max="12288" width="6.140625" style="50" customWidth="1"/>
    <col min="12289" max="12289" width="5.28515625" style="50" customWidth="1"/>
    <col min="12290" max="12290" width="67.7109375" style="50" customWidth="1"/>
    <col min="12291" max="12295" width="15.7109375" style="50" customWidth="1"/>
    <col min="12296" max="12296" width="13.28515625" style="50" customWidth="1"/>
    <col min="12297" max="12297" width="0.85546875" style="50" customWidth="1"/>
    <col min="12298" max="12298" width="16.7109375" style="50" customWidth="1"/>
    <col min="12299" max="12300" width="15.7109375" style="50" customWidth="1"/>
    <col min="12301" max="12301" width="26.5703125" style="50" customWidth="1"/>
    <col min="12302" max="12302" width="1.42578125" style="50" customWidth="1"/>
    <col min="12303" max="12528" width="11.42578125" style="50" customWidth="1"/>
    <col min="12529" max="12529" width="4.28515625" style="50" customWidth="1"/>
    <col min="12530" max="12530" width="4.85546875" style="50" customWidth="1"/>
    <col min="12531" max="12531" width="46.42578125" style="50" customWidth="1"/>
    <col min="12532" max="12543" width="12.85546875" style="50"/>
    <col min="12544" max="12544" width="6.140625" style="50" customWidth="1"/>
    <col min="12545" max="12545" width="5.28515625" style="50" customWidth="1"/>
    <col min="12546" max="12546" width="67.7109375" style="50" customWidth="1"/>
    <col min="12547" max="12551" width="15.7109375" style="50" customWidth="1"/>
    <col min="12552" max="12552" width="13.28515625" style="50" customWidth="1"/>
    <col min="12553" max="12553" width="0.85546875" style="50" customWidth="1"/>
    <col min="12554" max="12554" width="16.7109375" style="50" customWidth="1"/>
    <col min="12555" max="12556" width="15.7109375" style="50" customWidth="1"/>
    <col min="12557" max="12557" width="26.5703125" style="50" customWidth="1"/>
    <col min="12558" max="12558" width="1.42578125" style="50" customWidth="1"/>
    <col min="12559" max="12784" width="11.42578125" style="50" customWidth="1"/>
    <col min="12785" max="12785" width="4.28515625" style="50" customWidth="1"/>
    <col min="12786" max="12786" width="4.85546875" style="50" customWidth="1"/>
    <col min="12787" max="12787" width="46.42578125" style="50" customWidth="1"/>
    <col min="12788" max="12799" width="12.85546875" style="50"/>
    <col min="12800" max="12800" width="6.140625" style="50" customWidth="1"/>
    <col min="12801" max="12801" width="5.28515625" style="50" customWidth="1"/>
    <col min="12802" max="12802" width="67.7109375" style="50" customWidth="1"/>
    <col min="12803" max="12807" width="15.7109375" style="50" customWidth="1"/>
    <col min="12808" max="12808" width="13.28515625" style="50" customWidth="1"/>
    <col min="12809" max="12809" width="0.85546875" style="50" customWidth="1"/>
    <col min="12810" max="12810" width="16.7109375" style="50" customWidth="1"/>
    <col min="12811" max="12812" width="15.7109375" style="50" customWidth="1"/>
    <col min="12813" max="12813" width="26.5703125" style="50" customWidth="1"/>
    <col min="12814" max="12814" width="1.42578125" style="50" customWidth="1"/>
    <col min="12815" max="13040" width="11.42578125" style="50" customWidth="1"/>
    <col min="13041" max="13041" width="4.28515625" style="50" customWidth="1"/>
    <col min="13042" max="13042" width="4.85546875" style="50" customWidth="1"/>
    <col min="13043" max="13043" width="46.42578125" style="50" customWidth="1"/>
    <col min="13044" max="13055" width="12.85546875" style="50"/>
    <col min="13056" max="13056" width="6.140625" style="50" customWidth="1"/>
    <col min="13057" max="13057" width="5.28515625" style="50" customWidth="1"/>
    <col min="13058" max="13058" width="67.7109375" style="50" customWidth="1"/>
    <col min="13059" max="13063" width="15.7109375" style="50" customWidth="1"/>
    <col min="13064" max="13064" width="13.28515625" style="50" customWidth="1"/>
    <col min="13065" max="13065" width="0.85546875" style="50" customWidth="1"/>
    <col min="13066" max="13066" width="16.7109375" style="50" customWidth="1"/>
    <col min="13067" max="13068" width="15.7109375" style="50" customWidth="1"/>
    <col min="13069" max="13069" width="26.5703125" style="50" customWidth="1"/>
    <col min="13070" max="13070" width="1.42578125" style="50" customWidth="1"/>
    <col min="13071" max="13296" width="11.42578125" style="50" customWidth="1"/>
    <col min="13297" max="13297" width="4.28515625" style="50" customWidth="1"/>
    <col min="13298" max="13298" width="4.85546875" style="50" customWidth="1"/>
    <col min="13299" max="13299" width="46.42578125" style="50" customWidth="1"/>
    <col min="13300" max="13311" width="12.85546875" style="50"/>
    <col min="13312" max="13312" width="6.140625" style="50" customWidth="1"/>
    <col min="13313" max="13313" width="5.28515625" style="50" customWidth="1"/>
    <col min="13314" max="13314" width="67.7109375" style="50" customWidth="1"/>
    <col min="13315" max="13319" width="15.7109375" style="50" customWidth="1"/>
    <col min="13320" max="13320" width="13.28515625" style="50" customWidth="1"/>
    <col min="13321" max="13321" width="0.85546875" style="50" customWidth="1"/>
    <col min="13322" max="13322" width="16.7109375" style="50" customWidth="1"/>
    <col min="13323" max="13324" width="15.7109375" style="50" customWidth="1"/>
    <col min="13325" max="13325" width="26.5703125" style="50" customWidth="1"/>
    <col min="13326" max="13326" width="1.42578125" style="50" customWidth="1"/>
    <col min="13327" max="13552" width="11.42578125" style="50" customWidth="1"/>
    <col min="13553" max="13553" width="4.28515625" style="50" customWidth="1"/>
    <col min="13554" max="13554" width="4.85546875" style="50" customWidth="1"/>
    <col min="13555" max="13555" width="46.42578125" style="50" customWidth="1"/>
    <col min="13556" max="13567" width="12.85546875" style="50"/>
    <col min="13568" max="13568" width="6.140625" style="50" customWidth="1"/>
    <col min="13569" max="13569" width="5.28515625" style="50" customWidth="1"/>
    <col min="13570" max="13570" width="67.7109375" style="50" customWidth="1"/>
    <col min="13571" max="13575" width="15.7109375" style="50" customWidth="1"/>
    <col min="13576" max="13576" width="13.28515625" style="50" customWidth="1"/>
    <col min="13577" max="13577" width="0.85546875" style="50" customWidth="1"/>
    <col min="13578" max="13578" width="16.7109375" style="50" customWidth="1"/>
    <col min="13579" max="13580" width="15.7109375" style="50" customWidth="1"/>
    <col min="13581" max="13581" width="26.5703125" style="50" customWidth="1"/>
    <col min="13582" max="13582" width="1.42578125" style="50" customWidth="1"/>
    <col min="13583" max="13808" width="11.42578125" style="50" customWidth="1"/>
    <col min="13809" max="13809" width="4.28515625" style="50" customWidth="1"/>
    <col min="13810" max="13810" width="4.85546875" style="50" customWidth="1"/>
    <col min="13811" max="13811" width="46.42578125" style="50" customWidth="1"/>
    <col min="13812" max="13823" width="12.85546875" style="50"/>
    <col min="13824" max="13824" width="6.140625" style="50" customWidth="1"/>
    <col min="13825" max="13825" width="5.28515625" style="50" customWidth="1"/>
    <col min="13826" max="13826" width="67.7109375" style="50" customWidth="1"/>
    <col min="13827" max="13831" width="15.7109375" style="50" customWidth="1"/>
    <col min="13832" max="13832" width="13.28515625" style="50" customWidth="1"/>
    <col min="13833" max="13833" width="0.85546875" style="50" customWidth="1"/>
    <col min="13834" max="13834" width="16.7109375" style="50" customWidth="1"/>
    <col min="13835" max="13836" width="15.7109375" style="50" customWidth="1"/>
    <col min="13837" max="13837" width="26.5703125" style="50" customWidth="1"/>
    <col min="13838" max="13838" width="1.42578125" style="50" customWidth="1"/>
    <col min="13839" max="14064" width="11.42578125" style="50" customWidth="1"/>
    <col min="14065" max="14065" width="4.28515625" style="50" customWidth="1"/>
    <col min="14066" max="14066" width="4.85546875" style="50" customWidth="1"/>
    <col min="14067" max="14067" width="46.42578125" style="50" customWidth="1"/>
    <col min="14068" max="14079" width="12.85546875" style="50"/>
    <col min="14080" max="14080" width="6.140625" style="50" customWidth="1"/>
    <col min="14081" max="14081" width="5.28515625" style="50" customWidth="1"/>
    <col min="14082" max="14082" width="67.7109375" style="50" customWidth="1"/>
    <col min="14083" max="14087" width="15.7109375" style="50" customWidth="1"/>
    <col min="14088" max="14088" width="13.28515625" style="50" customWidth="1"/>
    <col min="14089" max="14089" width="0.85546875" style="50" customWidth="1"/>
    <col min="14090" max="14090" width="16.7109375" style="50" customWidth="1"/>
    <col min="14091" max="14092" width="15.7109375" style="50" customWidth="1"/>
    <col min="14093" max="14093" width="26.5703125" style="50" customWidth="1"/>
    <col min="14094" max="14094" width="1.42578125" style="50" customWidth="1"/>
    <col min="14095" max="14320" width="11.42578125" style="50" customWidth="1"/>
    <col min="14321" max="14321" width="4.28515625" style="50" customWidth="1"/>
    <col min="14322" max="14322" width="4.85546875" style="50" customWidth="1"/>
    <col min="14323" max="14323" width="46.42578125" style="50" customWidth="1"/>
    <col min="14324" max="14335" width="12.85546875" style="50"/>
    <col min="14336" max="14336" width="6.140625" style="50" customWidth="1"/>
    <col min="14337" max="14337" width="5.28515625" style="50" customWidth="1"/>
    <col min="14338" max="14338" width="67.7109375" style="50" customWidth="1"/>
    <col min="14339" max="14343" width="15.7109375" style="50" customWidth="1"/>
    <col min="14344" max="14344" width="13.28515625" style="50" customWidth="1"/>
    <col min="14345" max="14345" width="0.85546875" style="50" customWidth="1"/>
    <col min="14346" max="14346" width="16.7109375" style="50" customWidth="1"/>
    <col min="14347" max="14348" width="15.7109375" style="50" customWidth="1"/>
    <col min="14349" max="14349" width="26.5703125" style="50" customWidth="1"/>
    <col min="14350" max="14350" width="1.42578125" style="50" customWidth="1"/>
    <col min="14351" max="14576" width="11.42578125" style="50" customWidth="1"/>
    <col min="14577" max="14577" width="4.28515625" style="50" customWidth="1"/>
    <col min="14578" max="14578" width="4.85546875" style="50" customWidth="1"/>
    <col min="14579" max="14579" width="46.42578125" style="50" customWidth="1"/>
    <col min="14580" max="14591" width="12.85546875" style="50"/>
    <col min="14592" max="14592" width="6.140625" style="50" customWidth="1"/>
    <col min="14593" max="14593" width="5.28515625" style="50" customWidth="1"/>
    <col min="14594" max="14594" width="67.7109375" style="50" customWidth="1"/>
    <col min="14595" max="14599" width="15.7109375" style="50" customWidth="1"/>
    <col min="14600" max="14600" width="13.28515625" style="50" customWidth="1"/>
    <col min="14601" max="14601" width="0.85546875" style="50" customWidth="1"/>
    <col min="14602" max="14602" width="16.7109375" style="50" customWidth="1"/>
    <col min="14603" max="14604" width="15.7109375" style="50" customWidth="1"/>
    <col min="14605" max="14605" width="26.5703125" style="50" customWidth="1"/>
    <col min="14606" max="14606" width="1.42578125" style="50" customWidth="1"/>
    <col min="14607" max="14832" width="11.42578125" style="50" customWidth="1"/>
    <col min="14833" max="14833" width="4.28515625" style="50" customWidth="1"/>
    <col min="14834" max="14834" width="4.85546875" style="50" customWidth="1"/>
    <col min="14835" max="14835" width="46.42578125" style="50" customWidth="1"/>
    <col min="14836" max="14847" width="12.85546875" style="50"/>
    <col min="14848" max="14848" width="6.140625" style="50" customWidth="1"/>
    <col min="14849" max="14849" width="5.28515625" style="50" customWidth="1"/>
    <col min="14850" max="14850" width="67.7109375" style="50" customWidth="1"/>
    <col min="14851" max="14855" width="15.7109375" style="50" customWidth="1"/>
    <col min="14856" max="14856" width="13.28515625" style="50" customWidth="1"/>
    <col min="14857" max="14857" width="0.85546875" style="50" customWidth="1"/>
    <col min="14858" max="14858" width="16.7109375" style="50" customWidth="1"/>
    <col min="14859" max="14860" width="15.7109375" style="50" customWidth="1"/>
    <col min="14861" max="14861" width="26.5703125" style="50" customWidth="1"/>
    <col min="14862" max="14862" width="1.42578125" style="50" customWidth="1"/>
    <col min="14863" max="15088" width="11.42578125" style="50" customWidth="1"/>
    <col min="15089" max="15089" width="4.28515625" style="50" customWidth="1"/>
    <col min="15090" max="15090" width="4.85546875" style="50" customWidth="1"/>
    <col min="15091" max="15091" width="46.42578125" style="50" customWidth="1"/>
    <col min="15092" max="15103" width="12.85546875" style="50"/>
    <col min="15104" max="15104" width="6.140625" style="50" customWidth="1"/>
    <col min="15105" max="15105" width="5.28515625" style="50" customWidth="1"/>
    <col min="15106" max="15106" width="67.7109375" style="50" customWidth="1"/>
    <col min="15107" max="15111" width="15.7109375" style="50" customWidth="1"/>
    <col min="15112" max="15112" width="13.28515625" style="50" customWidth="1"/>
    <col min="15113" max="15113" width="0.85546875" style="50" customWidth="1"/>
    <col min="15114" max="15114" width="16.7109375" style="50" customWidth="1"/>
    <col min="15115" max="15116" width="15.7109375" style="50" customWidth="1"/>
    <col min="15117" max="15117" width="26.5703125" style="50" customWidth="1"/>
    <col min="15118" max="15118" width="1.42578125" style="50" customWidth="1"/>
    <col min="15119" max="15344" width="11.42578125" style="50" customWidth="1"/>
    <col min="15345" max="15345" width="4.28515625" style="50" customWidth="1"/>
    <col min="15346" max="15346" width="4.85546875" style="50" customWidth="1"/>
    <col min="15347" max="15347" width="46.42578125" style="50" customWidth="1"/>
    <col min="15348" max="15359" width="12.85546875" style="50"/>
    <col min="15360" max="15360" width="6.140625" style="50" customWidth="1"/>
    <col min="15361" max="15361" width="5.28515625" style="50" customWidth="1"/>
    <col min="15362" max="15362" width="67.7109375" style="50" customWidth="1"/>
    <col min="15363" max="15367" width="15.7109375" style="50" customWidth="1"/>
    <col min="15368" max="15368" width="13.28515625" style="50" customWidth="1"/>
    <col min="15369" max="15369" width="0.85546875" style="50" customWidth="1"/>
    <col min="15370" max="15370" width="16.7109375" style="50" customWidth="1"/>
    <col min="15371" max="15372" width="15.7109375" style="50" customWidth="1"/>
    <col min="15373" max="15373" width="26.5703125" style="50" customWidth="1"/>
    <col min="15374" max="15374" width="1.42578125" style="50" customWidth="1"/>
    <col min="15375" max="15600" width="11.42578125" style="50" customWidth="1"/>
    <col min="15601" max="15601" width="4.28515625" style="50" customWidth="1"/>
    <col min="15602" max="15602" width="4.85546875" style="50" customWidth="1"/>
    <col min="15603" max="15603" width="46.42578125" style="50" customWidth="1"/>
    <col min="15604" max="15615" width="12.85546875" style="50"/>
    <col min="15616" max="15616" width="6.140625" style="50" customWidth="1"/>
    <col min="15617" max="15617" width="5.28515625" style="50" customWidth="1"/>
    <col min="15618" max="15618" width="67.7109375" style="50" customWidth="1"/>
    <col min="15619" max="15623" width="15.7109375" style="50" customWidth="1"/>
    <col min="15624" max="15624" width="13.28515625" style="50" customWidth="1"/>
    <col min="15625" max="15625" width="0.85546875" style="50" customWidth="1"/>
    <col min="15626" max="15626" width="16.7109375" style="50" customWidth="1"/>
    <col min="15627" max="15628" width="15.7109375" style="50" customWidth="1"/>
    <col min="15629" max="15629" width="26.5703125" style="50" customWidth="1"/>
    <col min="15630" max="15630" width="1.42578125" style="50" customWidth="1"/>
    <col min="15631" max="15856" width="11.42578125" style="50" customWidth="1"/>
    <col min="15857" max="15857" width="4.28515625" style="50" customWidth="1"/>
    <col min="15858" max="15858" width="4.85546875" style="50" customWidth="1"/>
    <col min="15859" max="15859" width="46.42578125" style="50" customWidth="1"/>
    <col min="15860" max="15871" width="12.85546875" style="50"/>
    <col min="15872" max="15872" width="6.140625" style="50" customWidth="1"/>
    <col min="15873" max="15873" width="5.28515625" style="50" customWidth="1"/>
    <col min="15874" max="15874" width="67.7109375" style="50" customWidth="1"/>
    <col min="15875" max="15879" width="15.7109375" style="50" customWidth="1"/>
    <col min="15880" max="15880" width="13.28515625" style="50" customWidth="1"/>
    <col min="15881" max="15881" width="0.85546875" style="50" customWidth="1"/>
    <col min="15882" max="15882" width="16.7109375" style="50" customWidth="1"/>
    <col min="15883" max="15884" width="15.7109375" style="50" customWidth="1"/>
    <col min="15885" max="15885" width="26.5703125" style="50" customWidth="1"/>
    <col min="15886" max="15886" width="1.42578125" style="50" customWidth="1"/>
    <col min="15887" max="16112" width="11.42578125" style="50" customWidth="1"/>
    <col min="16113" max="16113" width="4.28515625" style="50" customWidth="1"/>
    <col min="16114" max="16114" width="4.85546875" style="50" customWidth="1"/>
    <col min="16115" max="16115" width="46.42578125" style="50" customWidth="1"/>
    <col min="16116" max="16127" width="12.85546875" style="50"/>
    <col min="16128" max="16128" width="6.140625" style="50" customWidth="1"/>
    <col min="16129" max="16129" width="5.28515625" style="50" customWidth="1"/>
    <col min="16130" max="16130" width="67.7109375" style="50" customWidth="1"/>
    <col min="16131" max="16135" width="15.7109375" style="50" customWidth="1"/>
    <col min="16136" max="16136" width="13.28515625" style="50" customWidth="1"/>
    <col min="16137" max="16137" width="0.85546875" style="50" customWidth="1"/>
    <col min="16138" max="16138" width="16.7109375" style="50" customWidth="1"/>
    <col min="16139" max="16140" width="15.7109375" style="50" customWidth="1"/>
    <col min="16141" max="16141" width="26.5703125" style="50" customWidth="1"/>
    <col min="16142" max="16142" width="1.42578125" style="50" customWidth="1"/>
    <col min="16143" max="16368" width="11.42578125" style="50" customWidth="1"/>
    <col min="16369" max="16369" width="4.28515625" style="50" customWidth="1"/>
    <col min="16370" max="16370" width="4.85546875" style="50" customWidth="1"/>
    <col min="16371" max="16371" width="46.42578125" style="50" customWidth="1"/>
    <col min="16372" max="16384" width="12.85546875" style="50"/>
  </cols>
  <sheetData>
    <row r="1" spans="1:17" s="195" customFormat="1" ht="45" customHeight="1">
      <c r="A1" s="374" t="s">
        <v>906</v>
      </c>
      <c r="B1" s="374"/>
      <c r="C1" s="374"/>
      <c r="D1" s="113" t="s">
        <v>908</v>
      </c>
      <c r="E1" s="113"/>
      <c r="F1" s="282"/>
      <c r="G1" s="282"/>
      <c r="H1" s="282"/>
      <c r="I1" s="282"/>
      <c r="J1" s="282"/>
      <c r="K1" s="282"/>
      <c r="L1" s="282"/>
      <c r="M1" s="282"/>
      <c r="N1" s="282"/>
    </row>
    <row r="2" spans="1:17" s="1" customFormat="1" ht="36" customHeight="1" thickBot="1">
      <c r="A2" s="388" t="s">
        <v>907</v>
      </c>
      <c r="B2" s="388"/>
      <c r="C2" s="388"/>
      <c r="D2" s="388"/>
      <c r="E2" s="388"/>
      <c r="F2" s="388"/>
      <c r="G2" s="388"/>
      <c r="H2" s="388"/>
      <c r="I2" s="388"/>
      <c r="J2" s="388"/>
      <c r="K2" s="388"/>
      <c r="L2" s="388"/>
      <c r="M2" s="283"/>
      <c r="O2" s="284"/>
      <c r="P2" s="284"/>
    </row>
    <row r="3" spans="1:17" customFormat="1" ht="6" customHeight="1">
      <c r="A3" s="371"/>
      <c r="B3" s="371"/>
      <c r="C3" s="371"/>
      <c r="D3" s="371"/>
      <c r="E3" s="371"/>
      <c r="F3" s="371"/>
      <c r="G3" s="371"/>
      <c r="H3" s="371"/>
      <c r="I3" s="371"/>
      <c r="J3" s="371"/>
      <c r="K3" s="371"/>
      <c r="L3" s="371"/>
      <c r="M3" s="372"/>
      <c r="N3" s="372"/>
      <c r="O3" s="372"/>
      <c r="P3" s="372"/>
    </row>
    <row r="4" spans="1:17" s="66" customFormat="1" ht="17.649999999999999" customHeight="1">
      <c r="A4" s="236" t="s">
        <v>735</v>
      </c>
      <c r="B4" s="285"/>
      <c r="C4" s="286"/>
      <c r="D4" s="287"/>
      <c r="E4" s="287"/>
      <c r="F4" s="287"/>
      <c r="G4" s="287"/>
      <c r="H4" s="287"/>
      <c r="I4" s="287"/>
      <c r="J4" s="287"/>
      <c r="K4" s="287"/>
      <c r="L4" s="287"/>
      <c r="M4" s="63"/>
      <c r="N4" s="64"/>
      <c r="O4" s="65"/>
      <c r="P4" s="65"/>
    </row>
    <row r="5" spans="1:17" s="66" customFormat="1" ht="17.649999999999999" customHeight="1">
      <c r="A5" s="236" t="s">
        <v>465</v>
      </c>
      <c r="B5" s="285"/>
      <c r="C5" s="286"/>
      <c r="D5" s="287"/>
      <c r="E5" s="287"/>
      <c r="F5" s="287"/>
      <c r="G5" s="287"/>
      <c r="H5" s="287"/>
      <c r="I5" s="287"/>
      <c r="J5" s="287"/>
      <c r="K5" s="287"/>
      <c r="L5" s="287"/>
      <c r="M5" s="63"/>
      <c r="N5" s="64"/>
      <c r="O5" s="65"/>
      <c r="P5" s="65"/>
    </row>
    <row r="6" spans="1:17" s="66" customFormat="1" ht="17.649999999999999" customHeight="1">
      <c r="A6" s="236" t="s">
        <v>1</v>
      </c>
      <c r="B6" s="288"/>
      <c r="C6" s="289"/>
      <c r="D6" s="290"/>
      <c r="E6" s="290"/>
      <c r="F6" s="290"/>
      <c r="G6" s="290"/>
      <c r="H6" s="290"/>
      <c r="I6" s="290"/>
      <c r="J6" s="290"/>
      <c r="K6" s="290"/>
      <c r="L6" s="290"/>
      <c r="M6" s="63"/>
      <c r="N6" s="64"/>
      <c r="O6" s="65"/>
      <c r="P6" s="65"/>
    </row>
    <row r="7" spans="1:17" s="66" customFormat="1" ht="17.649999999999999" customHeight="1">
      <c r="A7" s="236" t="s">
        <v>926</v>
      </c>
      <c r="B7" s="288"/>
      <c r="C7" s="289"/>
      <c r="D7" s="290"/>
      <c r="E7" s="290"/>
      <c r="F7" s="290"/>
      <c r="G7" s="290"/>
      <c r="H7" s="290"/>
      <c r="I7" s="290"/>
      <c r="J7" s="290"/>
      <c r="K7" s="290"/>
      <c r="L7" s="290"/>
      <c r="M7" s="64"/>
      <c r="N7" s="64"/>
      <c r="O7" s="65"/>
      <c r="P7" s="65"/>
    </row>
    <row r="8" spans="1:17" s="66" customFormat="1" ht="17.25" customHeight="1">
      <c r="A8" s="291" t="s">
        <v>937</v>
      </c>
      <c r="B8" s="288"/>
      <c r="C8" s="289"/>
      <c r="D8" s="290"/>
      <c r="E8" s="290"/>
      <c r="F8" s="290"/>
      <c r="G8" s="290"/>
      <c r="H8" s="290"/>
      <c r="I8" s="290"/>
      <c r="J8" s="290"/>
      <c r="K8" s="290"/>
      <c r="L8" s="290"/>
      <c r="M8" s="64"/>
      <c r="N8" s="64"/>
      <c r="O8" s="65"/>
      <c r="P8" s="65"/>
    </row>
    <row r="9" spans="1:17" s="67" customFormat="1" ht="30" customHeight="1">
      <c r="A9" s="379" t="s">
        <v>414</v>
      </c>
      <c r="B9" s="378" t="s">
        <v>468</v>
      </c>
      <c r="C9" s="378"/>
      <c r="D9" s="381" t="s">
        <v>736</v>
      </c>
      <c r="E9" s="381"/>
      <c r="F9" s="381"/>
      <c r="G9" s="380" t="s">
        <v>737</v>
      </c>
      <c r="H9" s="381" t="s">
        <v>738</v>
      </c>
      <c r="I9" s="381"/>
      <c r="J9" s="178"/>
      <c r="K9" s="381" t="s">
        <v>739</v>
      </c>
      <c r="L9" s="381"/>
      <c r="M9" s="63"/>
      <c r="N9" s="64"/>
      <c r="O9" s="65"/>
      <c r="P9" s="65"/>
    </row>
    <row r="10" spans="1:17" s="67" customFormat="1" ht="49.9" customHeight="1">
      <c r="A10" s="379"/>
      <c r="B10" s="378"/>
      <c r="C10" s="378"/>
      <c r="D10" s="178" t="s">
        <v>740</v>
      </c>
      <c r="E10" s="178" t="s">
        <v>741</v>
      </c>
      <c r="F10" s="178" t="s">
        <v>101</v>
      </c>
      <c r="G10" s="380"/>
      <c r="H10" s="178" t="s">
        <v>742</v>
      </c>
      <c r="I10" s="178" t="s">
        <v>954</v>
      </c>
      <c r="J10" s="178"/>
      <c r="K10" s="178" t="s">
        <v>743</v>
      </c>
      <c r="L10" s="178" t="s">
        <v>744</v>
      </c>
      <c r="M10" s="68" t="s">
        <v>745</v>
      </c>
      <c r="N10" s="69" t="s">
        <v>740</v>
      </c>
      <c r="O10" s="65" t="s">
        <v>741</v>
      </c>
      <c r="P10" s="68" t="s">
        <v>746</v>
      </c>
    </row>
    <row r="11" spans="1:17" s="55" customFormat="1" ht="17.100000000000001" customHeight="1" thickBot="1">
      <c r="A11" s="407"/>
      <c r="B11" s="382"/>
      <c r="C11" s="382"/>
      <c r="D11" s="297" t="s">
        <v>111</v>
      </c>
      <c r="E11" s="297" t="s">
        <v>112</v>
      </c>
      <c r="F11" s="182" t="s">
        <v>747</v>
      </c>
      <c r="G11" s="297" t="s">
        <v>114</v>
      </c>
      <c r="H11" s="182" t="s">
        <v>748</v>
      </c>
      <c r="I11" s="182" t="s">
        <v>749</v>
      </c>
      <c r="J11" s="298"/>
      <c r="K11" s="297" t="s">
        <v>117</v>
      </c>
      <c r="L11" s="297" t="s">
        <v>118</v>
      </c>
      <c r="M11" s="69">
        <v>20.583500000000001</v>
      </c>
      <c r="N11" s="70">
        <v>21.6</v>
      </c>
      <c r="O11" s="70">
        <v>20.5</v>
      </c>
      <c r="P11" s="70">
        <v>19.9847</v>
      </c>
    </row>
    <row r="12" spans="1:17" s="55" customFormat="1" ht="5.25" customHeight="1" thickBot="1">
      <c r="A12" s="248"/>
      <c r="B12" s="133"/>
      <c r="C12" s="133"/>
      <c r="D12" s="249"/>
      <c r="E12" s="249"/>
      <c r="F12" s="133"/>
      <c r="G12" s="249"/>
      <c r="H12" s="133"/>
      <c r="I12" s="133"/>
      <c r="J12" s="299"/>
      <c r="K12" s="249"/>
      <c r="L12" s="249"/>
      <c r="M12" s="300"/>
      <c r="N12" s="301"/>
      <c r="O12" s="302"/>
      <c r="P12" s="302"/>
      <c r="Q12" s="302"/>
    </row>
    <row r="13" spans="1:17" s="67" customFormat="1" ht="17.649999999999999" customHeight="1">
      <c r="A13" s="408" t="s">
        <v>477</v>
      </c>
      <c r="B13" s="408"/>
      <c r="C13" s="408"/>
      <c r="D13" s="303">
        <f>+D14+D277</f>
        <v>805060.78078030818</v>
      </c>
      <c r="E13" s="303">
        <f>+E14+E277</f>
        <v>803072.01893373835</v>
      </c>
      <c r="F13" s="330">
        <f>E13/D13*100-100</f>
        <v>-0.24703250910350505</v>
      </c>
      <c r="G13" s="303">
        <f>+G14+G277</f>
        <v>704645.22188135225</v>
      </c>
      <c r="H13" s="303">
        <f>+H14+H277</f>
        <v>383696.28763836558</v>
      </c>
      <c r="I13" s="304">
        <f>H13/E13*100</f>
        <v>47.778565133897963</v>
      </c>
      <c r="J13" s="305"/>
      <c r="K13" s="303">
        <f>+K14+K277</f>
        <v>49741.167934469115</v>
      </c>
      <c r="L13" s="303">
        <f>+L14+L277</f>
        <v>333955.11970389658</v>
      </c>
      <c r="M13" s="71"/>
      <c r="P13" s="65"/>
    </row>
    <row r="14" spans="1:17" s="67" customFormat="1" ht="17.649999999999999" customHeight="1">
      <c r="A14" s="409" t="s">
        <v>750</v>
      </c>
      <c r="B14" s="409"/>
      <c r="C14" s="409"/>
      <c r="D14" s="306">
        <f>SUM(D15:D276)</f>
        <v>535738.03069919394</v>
      </c>
      <c r="E14" s="306">
        <f>SUM(E15:E276)</f>
        <v>533749.26884580019</v>
      </c>
      <c r="F14" s="331">
        <f>E14/D14*100-100</f>
        <v>-0.37121909206226178</v>
      </c>
      <c r="G14" s="306">
        <f>SUM(G15:G276)</f>
        <v>487916.20051309257</v>
      </c>
      <c r="H14" s="306">
        <f>SUM(H15:H276)</f>
        <v>166967.2662720556</v>
      </c>
      <c r="I14" s="307">
        <f t="shared" ref="I14:I77" si="0">+H14/E14*100</f>
        <v>31.281966274747692</v>
      </c>
      <c r="J14" s="308"/>
      <c r="K14" s="306">
        <f>SUM(K15:K276)</f>
        <v>42249.363032966918</v>
      </c>
      <c r="L14" s="306">
        <f>SUM(L15:L276)</f>
        <v>124717.90323908883</v>
      </c>
      <c r="M14" s="71"/>
      <c r="N14" s="63"/>
      <c r="O14" s="65"/>
      <c r="P14" s="65"/>
    </row>
    <row r="15" spans="1:17" s="67" customFormat="1" ht="17.649999999999999" customHeight="1">
      <c r="A15" s="309">
        <v>1</v>
      </c>
      <c r="B15" s="269" t="s">
        <v>129</v>
      </c>
      <c r="C15" s="310" t="s">
        <v>130</v>
      </c>
      <c r="D15" s="311">
        <v>2065.1389592</v>
      </c>
      <c r="E15" s="311">
        <v>2065.1389592</v>
      </c>
      <c r="F15" s="312">
        <f>E15/D15*100-100</f>
        <v>0</v>
      </c>
      <c r="G15" s="311">
        <v>2065.1389592</v>
      </c>
      <c r="H15" s="266">
        <f>+K15+L15</f>
        <v>0</v>
      </c>
      <c r="I15" s="266">
        <f t="shared" si="0"/>
        <v>0</v>
      </c>
      <c r="J15" s="313"/>
      <c r="K15" s="311">
        <v>0</v>
      </c>
      <c r="L15" s="314">
        <v>0</v>
      </c>
      <c r="M15" s="71"/>
      <c r="N15" s="72"/>
      <c r="O15" s="65"/>
      <c r="P15" s="65"/>
    </row>
    <row r="16" spans="1:17" s="67" customFormat="1" ht="17.649999999999999" customHeight="1">
      <c r="A16" s="309">
        <v>2</v>
      </c>
      <c r="B16" s="269" t="s">
        <v>131</v>
      </c>
      <c r="C16" s="310" t="s">
        <v>751</v>
      </c>
      <c r="D16" s="311">
        <v>5543.0756007355003</v>
      </c>
      <c r="E16" s="311">
        <v>5543.0756012229267</v>
      </c>
      <c r="F16" s="312">
        <f t="shared" ref="F16:F79" si="1">E16/D16*100-100</f>
        <v>8.7934353132368415E-9</v>
      </c>
      <c r="G16" s="311">
        <v>5543.0756606896002</v>
      </c>
      <c r="H16" s="266">
        <f t="shared" ref="H16:H79" si="2">+K16+L16</f>
        <v>-2.2719973458151799E-12</v>
      </c>
      <c r="I16" s="266">
        <f t="shared" si="0"/>
        <v>-4.0988027392480924E-14</v>
      </c>
      <c r="J16" s="313"/>
      <c r="K16" s="311">
        <v>0</v>
      </c>
      <c r="L16" s="314">
        <v>-2.2719973458151799E-12</v>
      </c>
      <c r="M16" s="71"/>
      <c r="N16" s="72"/>
      <c r="O16" s="65"/>
      <c r="P16" s="65"/>
    </row>
    <row r="17" spans="1:16" s="67" customFormat="1" ht="17.649999999999999" customHeight="1">
      <c r="A17" s="309">
        <v>3</v>
      </c>
      <c r="B17" s="269" t="s">
        <v>133</v>
      </c>
      <c r="C17" s="310" t="s">
        <v>134</v>
      </c>
      <c r="D17" s="311">
        <v>548.91705696550002</v>
      </c>
      <c r="E17" s="311">
        <v>548.91705745293086</v>
      </c>
      <c r="F17" s="312">
        <f t="shared" si="1"/>
        <v>8.879862889443757E-8</v>
      </c>
      <c r="G17" s="311">
        <v>548.91705696550002</v>
      </c>
      <c r="H17" s="266">
        <f t="shared" si="2"/>
        <v>-1.4199983411344874E-13</v>
      </c>
      <c r="I17" s="266">
        <f t="shared" si="0"/>
        <v>-2.5869087539810167E-14</v>
      </c>
      <c r="J17" s="313"/>
      <c r="K17" s="311">
        <v>0</v>
      </c>
      <c r="L17" s="314">
        <v>-1.4199983411344874E-13</v>
      </c>
      <c r="M17" s="71"/>
      <c r="N17" s="72"/>
      <c r="O17" s="65"/>
      <c r="P17" s="65"/>
    </row>
    <row r="18" spans="1:16" s="67" customFormat="1" ht="17.649999999999999" customHeight="1">
      <c r="A18" s="309">
        <v>4</v>
      </c>
      <c r="B18" s="269" t="s">
        <v>131</v>
      </c>
      <c r="C18" s="310" t="s">
        <v>135</v>
      </c>
      <c r="D18" s="311">
        <v>6616.6723904147002</v>
      </c>
      <c r="E18" s="311">
        <v>6616.6723909021266</v>
      </c>
      <c r="F18" s="312">
        <f t="shared" si="1"/>
        <v>7.3666370781211299E-9</v>
      </c>
      <c r="G18" s="311">
        <v>6616.6723904147002</v>
      </c>
      <c r="H18" s="266">
        <f t="shared" si="2"/>
        <v>1.1359986729075899E-12</v>
      </c>
      <c r="I18" s="266">
        <f t="shared" si="0"/>
        <v>1.7168730833184055E-14</v>
      </c>
      <c r="J18" s="313"/>
      <c r="K18" s="311">
        <v>0</v>
      </c>
      <c r="L18" s="314">
        <v>1.1359986729075899E-12</v>
      </c>
      <c r="M18" s="71"/>
      <c r="N18" s="72"/>
      <c r="O18" s="65"/>
      <c r="P18" s="65"/>
    </row>
    <row r="19" spans="1:16" s="67" customFormat="1" ht="17.649999999999999" customHeight="1">
      <c r="A19" s="309">
        <v>5</v>
      </c>
      <c r="B19" s="269" t="s">
        <v>136</v>
      </c>
      <c r="C19" s="310" t="s">
        <v>137</v>
      </c>
      <c r="D19" s="311">
        <v>1224.4956037091001</v>
      </c>
      <c r="E19" s="311">
        <v>1224.4956041965308</v>
      </c>
      <c r="F19" s="312">
        <f t="shared" si="1"/>
        <v>3.9806650420359802E-8</v>
      </c>
      <c r="G19" s="311">
        <v>1224.4956037091001</v>
      </c>
      <c r="H19" s="266">
        <f t="shared" si="2"/>
        <v>1.4199983411344874E-13</v>
      </c>
      <c r="I19" s="266">
        <f t="shared" si="0"/>
        <v>1.1596598111646456E-14</v>
      </c>
      <c r="J19" s="313"/>
      <c r="K19" s="311">
        <v>0</v>
      </c>
      <c r="L19" s="314">
        <v>1.4199983411344874E-13</v>
      </c>
      <c r="M19" s="71"/>
      <c r="N19" s="72"/>
      <c r="O19" s="65"/>
      <c r="P19" s="65"/>
    </row>
    <row r="20" spans="1:16" s="67" customFormat="1" ht="17.649999999999999" customHeight="1">
      <c r="A20" s="309">
        <v>6</v>
      </c>
      <c r="B20" s="269" t="s">
        <v>131</v>
      </c>
      <c r="C20" s="310" t="s">
        <v>138</v>
      </c>
      <c r="D20" s="311">
        <v>6152.3570435920001</v>
      </c>
      <c r="E20" s="311">
        <v>6152.3570435920001</v>
      </c>
      <c r="F20" s="312">
        <f t="shared" si="1"/>
        <v>0</v>
      </c>
      <c r="G20" s="311">
        <v>6152.3570435920001</v>
      </c>
      <c r="H20" s="266">
        <f t="shared" si="2"/>
        <v>0</v>
      </c>
      <c r="I20" s="266">
        <f t="shared" si="0"/>
        <v>0</v>
      </c>
      <c r="J20" s="313"/>
      <c r="K20" s="311">
        <v>0</v>
      </c>
      <c r="L20" s="314">
        <v>0</v>
      </c>
      <c r="M20" s="71"/>
      <c r="N20" s="72"/>
      <c r="O20" s="65"/>
      <c r="P20" s="65"/>
    </row>
    <row r="21" spans="1:16" s="67" customFormat="1" ht="17.649999999999999" customHeight="1">
      <c r="A21" s="309">
        <v>7</v>
      </c>
      <c r="B21" s="269" t="s">
        <v>139</v>
      </c>
      <c r="C21" s="310" t="s">
        <v>140</v>
      </c>
      <c r="D21" s="311">
        <v>14013.668436218501</v>
      </c>
      <c r="E21" s="311">
        <v>14013.668436705926</v>
      </c>
      <c r="F21" s="312">
        <f t="shared" si="1"/>
        <v>3.478220378383412E-9</v>
      </c>
      <c r="G21" s="311">
        <v>14013.668436218501</v>
      </c>
      <c r="H21" s="266">
        <f t="shared" si="2"/>
        <v>0</v>
      </c>
      <c r="I21" s="266">
        <f t="shared" si="0"/>
        <v>0</v>
      </c>
      <c r="J21" s="313"/>
      <c r="K21" s="311">
        <v>0</v>
      </c>
      <c r="L21" s="314">
        <v>0</v>
      </c>
      <c r="M21" s="71"/>
      <c r="N21" s="72"/>
      <c r="O21" s="65"/>
      <c r="P21" s="65"/>
    </row>
    <row r="22" spans="1:16" s="67" customFormat="1" ht="17.649999999999999" customHeight="1">
      <c r="A22" s="309">
        <v>9</v>
      </c>
      <c r="B22" s="269" t="s">
        <v>141</v>
      </c>
      <c r="C22" s="310" t="s">
        <v>142</v>
      </c>
      <c r="D22" s="311">
        <v>1998.8481704781</v>
      </c>
      <c r="E22" s="311">
        <v>1998.8481709655266</v>
      </c>
      <c r="F22" s="312">
        <f t="shared" si="1"/>
        <v>2.4385386154790467E-8</v>
      </c>
      <c r="G22" s="311">
        <v>1998.8481704781</v>
      </c>
      <c r="H22" s="266">
        <f t="shared" si="2"/>
        <v>0</v>
      </c>
      <c r="I22" s="266">
        <f t="shared" si="0"/>
        <v>0</v>
      </c>
      <c r="J22" s="313"/>
      <c r="K22" s="311">
        <v>0</v>
      </c>
      <c r="L22" s="314">
        <v>0</v>
      </c>
      <c r="M22" s="71"/>
      <c r="N22" s="72"/>
      <c r="O22" s="65"/>
      <c r="P22" s="65"/>
    </row>
    <row r="23" spans="1:16" s="67" customFormat="1" ht="17.649999999999999" customHeight="1">
      <c r="A23" s="309">
        <v>10</v>
      </c>
      <c r="B23" s="269" t="s">
        <v>141</v>
      </c>
      <c r="C23" s="310" t="s">
        <v>143</v>
      </c>
      <c r="D23" s="311">
        <v>2651.3276215583996</v>
      </c>
      <c r="E23" s="311">
        <v>2651.3276215583996</v>
      </c>
      <c r="F23" s="312">
        <f t="shared" si="1"/>
        <v>0</v>
      </c>
      <c r="G23" s="311">
        <v>2651.3276215583996</v>
      </c>
      <c r="H23" s="266">
        <f t="shared" si="2"/>
        <v>0</v>
      </c>
      <c r="I23" s="266">
        <f t="shared" si="0"/>
        <v>0</v>
      </c>
      <c r="J23" s="313"/>
      <c r="K23" s="311">
        <v>0</v>
      </c>
      <c r="L23" s="314">
        <v>0</v>
      </c>
      <c r="M23" s="71"/>
      <c r="N23" s="72"/>
      <c r="O23" s="65"/>
      <c r="P23" s="65"/>
    </row>
    <row r="24" spans="1:16" s="67" customFormat="1" ht="17.649999999999999" customHeight="1">
      <c r="A24" s="269">
        <v>11</v>
      </c>
      <c r="B24" s="269" t="s">
        <v>141</v>
      </c>
      <c r="C24" s="310" t="s">
        <v>144</v>
      </c>
      <c r="D24" s="311">
        <v>2126.5628339615</v>
      </c>
      <c r="E24" s="311">
        <v>2126.5628344489269</v>
      </c>
      <c r="F24" s="312">
        <f t="shared" si="1"/>
        <v>2.2920886522115325E-8</v>
      </c>
      <c r="G24" s="311">
        <v>2126.5628339615</v>
      </c>
      <c r="H24" s="266">
        <f t="shared" si="2"/>
        <v>0</v>
      </c>
      <c r="I24" s="266">
        <f t="shared" si="0"/>
        <v>0</v>
      </c>
      <c r="J24" s="313"/>
      <c r="K24" s="311">
        <v>0</v>
      </c>
      <c r="L24" s="314">
        <v>0</v>
      </c>
      <c r="M24" s="71"/>
      <c r="N24" s="72"/>
      <c r="O24" s="65"/>
      <c r="P24" s="65"/>
    </row>
    <row r="25" spans="1:16" s="67" customFormat="1" ht="17.649999999999999" customHeight="1">
      <c r="A25" s="269">
        <v>12</v>
      </c>
      <c r="B25" s="269" t="s">
        <v>145</v>
      </c>
      <c r="C25" s="310" t="s">
        <v>146</v>
      </c>
      <c r="D25" s="311">
        <v>3500.8809357125997</v>
      </c>
      <c r="E25" s="311">
        <v>3500.8809357125997</v>
      </c>
      <c r="F25" s="312">
        <f t="shared" si="1"/>
        <v>0</v>
      </c>
      <c r="G25" s="311">
        <v>3500.8809357125997</v>
      </c>
      <c r="H25" s="266">
        <f t="shared" si="2"/>
        <v>5.6799933645379497E-13</v>
      </c>
      <c r="I25" s="266">
        <f t="shared" si="0"/>
        <v>1.6224468837532158E-14</v>
      </c>
      <c r="J25" s="313"/>
      <c r="K25" s="311">
        <v>0</v>
      </c>
      <c r="L25" s="314">
        <v>5.6799933645379497E-13</v>
      </c>
      <c r="M25" s="71"/>
      <c r="N25" s="72"/>
      <c r="O25" s="65"/>
      <c r="P25" s="65"/>
    </row>
    <row r="26" spans="1:16" s="67" customFormat="1" ht="17.649999999999999" customHeight="1">
      <c r="A26" s="269">
        <v>13</v>
      </c>
      <c r="B26" s="269" t="s">
        <v>145</v>
      </c>
      <c r="C26" s="310" t="s">
        <v>147</v>
      </c>
      <c r="D26" s="311">
        <v>1012.3631292923</v>
      </c>
      <c r="E26" s="311">
        <v>1012.3631297797308</v>
      </c>
      <c r="F26" s="312">
        <f t="shared" si="1"/>
        <v>4.8147825282285339E-8</v>
      </c>
      <c r="G26" s="311">
        <v>1012.3631292923</v>
      </c>
      <c r="H26" s="266">
        <f t="shared" si="2"/>
        <v>0</v>
      </c>
      <c r="I26" s="266">
        <f t="shared" si="0"/>
        <v>0</v>
      </c>
      <c r="J26" s="313"/>
      <c r="K26" s="311">
        <v>0</v>
      </c>
      <c r="L26" s="314">
        <v>0</v>
      </c>
      <c r="M26" s="71"/>
      <c r="N26" s="72"/>
      <c r="O26" s="65"/>
      <c r="P26" s="65"/>
    </row>
    <row r="27" spans="1:16" s="67" customFormat="1" ht="17.649999999999999" customHeight="1">
      <c r="A27" s="269">
        <v>14</v>
      </c>
      <c r="B27" s="269" t="s">
        <v>145</v>
      </c>
      <c r="C27" s="310" t="s">
        <v>148</v>
      </c>
      <c r="D27" s="311">
        <v>674.68497085249999</v>
      </c>
      <c r="E27" s="311">
        <v>674.68497133993083</v>
      </c>
      <c r="F27" s="312">
        <f t="shared" si="1"/>
        <v>7.2245697424477839E-8</v>
      </c>
      <c r="G27" s="311">
        <v>674.68497085249999</v>
      </c>
      <c r="H27" s="266">
        <f t="shared" si="2"/>
        <v>0</v>
      </c>
      <c r="I27" s="266">
        <f t="shared" si="0"/>
        <v>0</v>
      </c>
      <c r="J27" s="313"/>
      <c r="K27" s="311">
        <v>0</v>
      </c>
      <c r="L27" s="314">
        <v>0</v>
      </c>
      <c r="M27" s="71"/>
      <c r="N27" s="72"/>
      <c r="O27" s="65"/>
      <c r="P27" s="65"/>
    </row>
    <row r="28" spans="1:16" s="67" customFormat="1" ht="17.649999999999999" customHeight="1">
      <c r="A28" s="269">
        <v>15</v>
      </c>
      <c r="B28" s="269" t="s">
        <v>145</v>
      </c>
      <c r="C28" s="310" t="s">
        <v>149</v>
      </c>
      <c r="D28" s="311">
        <v>1256.0093372461999</v>
      </c>
      <c r="E28" s="311">
        <v>1256.0093372461999</v>
      </c>
      <c r="F28" s="312">
        <f t="shared" si="1"/>
        <v>0</v>
      </c>
      <c r="G28" s="311">
        <v>1256.0093372461999</v>
      </c>
      <c r="H28" s="266">
        <f t="shared" si="2"/>
        <v>0</v>
      </c>
      <c r="I28" s="266">
        <f t="shared" si="0"/>
        <v>0</v>
      </c>
      <c r="J28" s="313"/>
      <c r="K28" s="311">
        <v>0</v>
      </c>
      <c r="L28" s="314">
        <v>0</v>
      </c>
      <c r="M28" s="71"/>
      <c r="N28" s="72"/>
      <c r="O28" s="65"/>
      <c r="P28" s="65"/>
    </row>
    <row r="29" spans="1:16" s="67" customFormat="1" ht="17.649999999999999" customHeight="1">
      <c r="A29" s="269">
        <v>16</v>
      </c>
      <c r="B29" s="269" t="s">
        <v>145</v>
      </c>
      <c r="C29" s="310" t="s">
        <v>150</v>
      </c>
      <c r="D29" s="311">
        <v>1449.1096823885</v>
      </c>
      <c r="E29" s="311">
        <v>1449.1096828759307</v>
      </c>
      <c r="F29" s="312">
        <f t="shared" si="1"/>
        <v>3.3636553098403965E-8</v>
      </c>
      <c r="G29" s="311">
        <v>1449.1096823885</v>
      </c>
      <c r="H29" s="266">
        <f t="shared" si="2"/>
        <v>2.8399966822689749E-13</v>
      </c>
      <c r="I29" s="266">
        <f t="shared" si="0"/>
        <v>1.9598217552674573E-14</v>
      </c>
      <c r="J29" s="313"/>
      <c r="K29" s="311">
        <v>0</v>
      </c>
      <c r="L29" s="314">
        <v>2.8399966822689749E-13</v>
      </c>
      <c r="M29" s="71"/>
      <c r="N29" s="72"/>
      <c r="O29" s="65"/>
      <c r="P29" s="65"/>
    </row>
    <row r="30" spans="1:16" s="67" customFormat="1" ht="17.649999999999999" customHeight="1">
      <c r="A30" s="269">
        <v>17</v>
      </c>
      <c r="B30" s="269" t="s">
        <v>141</v>
      </c>
      <c r="C30" s="310" t="s">
        <v>151</v>
      </c>
      <c r="D30" s="311">
        <v>890.19681806990002</v>
      </c>
      <c r="E30" s="311">
        <v>890.19681855733074</v>
      </c>
      <c r="F30" s="312">
        <f t="shared" si="1"/>
        <v>5.4755375344939239E-8</v>
      </c>
      <c r="G30" s="311">
        <v>890.19681806990002</v>
      </c>
      <c r="H30" s="266">
        <f t="shared" si="2"/>
        <v>0</v>
      </c>
      <c r="I30" s="266">
        <f t="shared" si="0"/>
        <v>0</v>
      </c>
      <c r="J30" s="313"/>
      <c r="K30" s="311">
        <v>0</v>
      </c>
      <c r="L30" s="314">
        <v>0</v>
      </c>
      <c r="M30" s="71"/>
      <c r="N30" s="72"/>
      <c r="O30" s="65"/>
      <c r="P30" s="65"/>
    </row>
    <row r="31" spans="1:16" s="67" customFormat="1" ht="17.649999999999999" customHeight="1">
      <c r="A31" s="269">
        <v>18</v>
      </c>
      <c r="B31" s="269" t="s">
        <v>141</v>
      </c>
      <c r="C31" s="310" t="s">
        <v>152</v>
      </c>
      <c r="D31" s="311">
        <v>822.50344314790004</v>
      </c>
      <c r="E31" s="311">
        <v>822.50344363533077</v>
      </c>
      <c r="F31" s="312">
        <f t="shared" si="1"/>
        <v>5.9261836327095807E-8</v>
      </c>
      <c r="G31" s="311">
        <v>822.50344314790004</v>
      </c>
      <c r="H31" s="266">
        <f t="shared" si="2"/>
        <v>1.4199983411344874E-13</v>
      </c>
      <c r="I31" s="266">
        <f t="shared" si="0"/>
        <v>1.7264345239192276E-14</v>
      </c>
      <c r="J31" s="313"/>
      <c r="K31" s="311">
        <v>0</v>
      </c>
      <c r="L31" s="314">
        <v>1.4199983411344874E-13</v>
      </c>
      <c r="M31" s="71"/>
      <c r="N31" s="72"/>
      <c r="O31" s="65"/>
      <c r="P31" s="65"/>
    </row>
    <row r="32" spans="1:16" s="67" customFormat="1" ht="17.649999999999999" customHeight="1">
      <c r="A32" s="269">
        <v>19</v>
      </c>
      <c r="B32" s="269" t="s">
        <v>141</v>
      </c>
      <c r="C32" s="310" t="s">
        <v>153</v>
      </c>
      <c r="D32" s="311">
        <v>553.16690334400005</v>
      </c>
      <c r="E32" s="311">
        <v>553.16690334400005</v>
      </c>
      <c r="F32" s="312">
        <f t="shared" si="1"/>
        <v>0</v>
      </c>
      <c r="G32" s="311">
        <v>553.16690334400005</v>
      </c>
      <c r="H32" s="266">
        <f t="shared" si="2"/>
        <v>0</v>
      </c>
      <c r="I32" s="266">
        <f t="shared" si="0"/>
        <v>0</v>
      </c>
      <c r="J32" s="313"/>
      <c r="K32" s="311">
        <v>0</v>
      </c>
      <c r="L32" s="314">
        <v>0</v>
      </c>
      <c r="M32" s="71"/>
      <c r="N32" s="72"/>
      <c r="O32" s="65"/>
      <c r="P32" s="65"/>
    </row>
    <row r="33" spans="1:16" s="67" customFormat="1" ht="17.649999999999999" customHeight="1">
      <c r="A33" s="269">
        <v>20</v>
      </c>
      <c r="B33" s="269" t="s">
        <v>141</v>
      </c>
      <c r="C33" s="310" t="s">
        <v>154</v>
      </c>
      <c r="D33" s="311">
        <v>563.97642772699999</v>
      </c>
      <c r="E33" s="311">
        <v>563.97642772699999</v>
      </c>
      <c r="F33" s="312">
        <f t="shared" si="1"/>
        <v>0</v>
      </c>
      <c r="G33" s="311">
        <v>563.97642772699999</v>
      </c>
      <c r="H33" s="266">
        <f t="shared" si="2"/>
        <v>-7.0999917056724371E-14</v>
      </c>
      <c r="I33" s="266">
        <f t="shared" si="0"/>
        <v>-1.2589163937733368E-14</v>
      </c>
      <c r="J33" s="313"/>
      <c r="K33" s="311">
        <v>0</v>
      </c>
      <c r="L33" s="314">
        <v>-7.0999917056724371E-14</v>
      </c>
      <c r="M33" s="71"/>
      <c r="N33" s="72"/>
      <c r="O33" s="65"/>
      <c r="P33" s="65"/>
    </row>
    <row r="34" spans="1:16" s="67" customFormat="1" ht="17.649999999999999" customHeight="1">
      <c r="A34" s="269">
        <v>21</v>
      </c>
      <c r="B34" s="269" t="s">
        <v>145</v>
      </c>
      <c r="C34" s="310" t="s">
        <v>155</v>
      </c>
      <c r="D34" s="311">
        <v>729.01465682330002</v>
      </c>
      <c r="E34" s="311">
        <v>729.01465731073074</v>
      </c>
      <c r="F34" s="312">
        <f t="shared" si="1"/>
        <v>6.6861588265965111E-8</v>
      </c>
      <c r="G34" s="311">
        <v>729.01465682330002</v>
      </c>
      <c r="H34" s="266">
        <f t="shared" si="2"/>
        <v>1.4199983411344874E-13</v>
      </c>
      <c r="I34" s="266">
        <f t="shared" si="0"/>
        <v>1.9478323609743775E-14</v>
      </c>
      <c r="J34" s="313"/>
      <c r="K34" s="311">
        <v>0</v>
      </c>
      <c r="L34" s="314">
        <v>1.4199983411344874E-13</v>
      </c>
      <c r="M34" s="71"/>
      <c r="N34" s="72"/>
      <c r="O34" s="65"/>
      <c r="P34" s="65"/>
    </row>
    <row r="35" spans="1:16" s="67" customFormat="1" ht="17.649999999999999" customHeight="1">
      <c r="A35" s="269">
        <v>22</v>
      </c>
      <c r="B35" s="269" t="s">
        <v>145</v>
      </c>
      <c r="C35" s="310" t="s">
        <v>156</v>
      </c>
      <c r="D35" s="311">
        <v>899.09166829999992</v>
      </c>
      <c r="E35" s="311">
        <v>899.09166829999992</v>
      </c>
      <c r="F35" s="312">
        <f t="shared" si="1"/>
        <v>0</v>
      </c>
      <c r="G35" s="311">
        <v>899.09166829999992</v>
      </c>
      <c r="H35" s="266">
        <f t="shared" si="2"/>
        <v>0</v>
      </c>
      <c r="I35" s="266">
        <f t="shared" si="0"/>
        <v>0</v>
      </c>
      <c r="J35" s="313"/>
      <c r="K35" s="311">
        <v>0</v>
      </c>
      <c r="L35" s="314">
        <v>0</v>
      </c>
      <c r="M35" s="71"/>
      <c r="N35" s="72"/>
      <c r="O35" s="65"/>
      <c r="P35" s="65"/>
    </row>
    <row r="36" spans="1:16" s="67" customFormat="1" ht="17.649999999999999" customHeight="1">
      <c r="A36" s="269">
        <v>23</v>
      </c>
      <c r="B36" s="269" t="s">
        <v>145</v>
      </c>
      <c r="C36" s="310" t="s">
        <v>157</v>
      </c>
      <c r="D36" s="311">
        <v>486.41300916899996</v>
      </c>
      <c r="E36" s="311">
        <v>486.41300916899996</v>
      </c>
      <c r="F36" s="312">
        <f t="shared" si="1"/>
        <v>0</v>
      </c>
      <c r="G36" s="311">
        <v>486.41300916899996</v>
      </c>
      <c r="H36" s="266">
        <f t="shared" si="2"/>
        <v>7.0999917056724371E-14</v>
      </c>
      <c r="I36" s="266">
        <f t="shared" si="0"/>
        <v>1.4596632022244306E-14</v>
      </c>
      <c r="J36" s="313"/>
      <c r="K36" s="311">
        <v>0</v>
      </c>
      <c r="L36" s="314">
        <v>7.0999917056724371E-14</v>
      </c>
      <c r="M36" s="71"/>
      <c r="N36" s="72"/>
      <c r="O36" s="65"/>
      <c r="P36" s="65"/>
    </row>
    <row r="37" spans="1:16" s="67" customFormat="1" ht="17.649999999999999" customHeight="1">
      <c r="A37" s="269">
        <v>24</v>
      </c>
      <c r="B37" s="269" t="s">
        <v>145</v>
      </c>
      <c r="C37" s="310" t="s">
        <v>158</v>
      </c>
      <c r="D37" s="311">
        <v>881.93622226370007</v>
      </c>
      <c r="E37" s="311">
        <v>881.9362227511308</v>
      </c>
      <c r="F37" s="312">
        <f t="shared" si="1"/>
        <v>5.5268259302465594E-8</v>
      </c>
      <c r="G37" s="311">
        <v>881.93622226370007</v>
      </c>
      <c r="H37" s="266">
        <f t="shared" si="2"/>
        <v>0</v>
      </c>
      <c r="I37" s="266">
        <f t="shared" si="0"/>
        <v>0</v>
      </c>
      <c r="J37" s="313"/>
      <c r="K37" s="311">
        <v>0</v>
      </c>
      <c r="L37" s="314">
        <v>0</v>
      </c>
      <c r="M37" s="71"/>
      <c r="N37" s="72"/>
      <c r="O37" s="65"/>
      <c r="P37" s="65"/>
    </row>
    <row r="38" spans="1:16" s="67" customFormat="1" ht="17.649999999999999" customHeight="1">
      <c r="A38" s="269">
        <v>25</v>
      </c>
      <c r="B38" s="269" t="s">
        <v>129</v>
      </c>
      <c r="C38" s="310" t="s">
        <v>159</v>
      </c>
      <c r="D38" s="311">
        <v>2626.4143947678999</v>
      </c>
      <c r="E38" s="311">
        <v>2626.4143952553268</v>
      </c>
      <c r="F38" s="312">
        <f t="shared" si="1"/>
        <v>1.8558637293608626E-8</v>
      </c>
      <c r="G38" s="311">
        <v>2626.4143947678999</v>
      </c>
      <c r="H38" s="266">
        <f t="shared" si="2"/>
        <v>0</v>
      </c>
      <c r="I38" s="266">
        <f t="shared" si="0"/>
        <v>0</v>
      </c>
      <c r="J38" s="313"/>
      <c r="K38" s="311">
        <v>0</v>
      </c>
      <c r="L38" s="314">
        <v>0</v>
      </c>
      <c r="M38" s="71"/>
      <c r="N38" s="72"/>
      <c r="O38" s="65"/>
      <c r="P38" s="65"/>
    </row>
    <row r="39" spans="1:16" s="67" customFormat="1" ht="17.649999999999999" customHeight="1">
      <c r="A39" s="269">
        <v>26</v>
      </c>
      <c r="B39" s="269" t="s">
        <v>160</v>
      </c>
      <c r="C39" s="310" t="s">
        <v>161</v>
      </c>
      <c r="D39" s="311">
        <v>2294.5592183364997</v>
      </c>
      <c r="E39" s="311">
        <v>2294.559218823927</v>
      </c>
      <c r="F39" s="312">
        <f t="shared" si="1"/>
        <v>2.1242740899651835E-8</v>
      </c>
      <c r="G39" s="311">
        <v>2294.5592183364997</v>
      </c>
      <c r="H39" s="266">
        <f t="shared" si="2"/>
        <v>2.8399966822689749E-13</v>
      </c>
      <c r="I39" s="266">
        <f t="shared" si="0"/>
        <v>1.2377090375225143E-14</v>
      </c>
      <c r="J39" s="313"/>
      <c r="K39" s="311">
        <v>0</v>
      </c>
      <c r="L39" s="314">
        <v>2.8399966822689749E-13</v>
      </c>
      <c r="M39" s="71"/>
      <c r="N39" s="72"/>
      <c r="O39" s="65"/>
      <c r="P39" s="65"/>
    </row>
    <row r="40" spans="1:16" s="67" customFormat="1" ht="17.649999999999999" customHeight="1">
      <c r="A40" s="269">
        <v>27</v>
      </c>
      <c r="B40" s="269" t="s">
        <v>141</v>
      </c>
      <c r="C40" s="310" t="s">
        <v>752</v>
      </c>
      <c r="D40" s="311">
        <v>2436.8676490407997</v>
      </c>
      <c r="E40" s="311">
        <v>2436.8676490407997</v>
      </c>
      <c r="F40" s="312">
        <f t="shared" si="1"/>
        <v>0</v>
      </c>
      <c r="G40" s="311">
        <v>2436.8676490407997</v>
      </c>
      <c r="H40" s="266">
        <f t="shared" si="2"/>
        <v>2.8399966822689749E-13</v>
      </c>
      <c r="I40" s="266">
        <f t="shared" si="0"/>
        <v>1.1654291866802264E-14</v>
      </c>
      <c r="J40" s="313"/>
      <c r="K40" s="311">
        <v>0</v>
      </c>
      <c r="L40" s="314">
        <v>2.8399966822689749E-13</v>
      </c>
      <c r="M40" s="71"/>
      <c r="N40" s="72"/>
      <c r="O40" s="65"/>
      <c r="P40" s="65"/>
    </row>
    <row r="41" spans="1:16" s="67" customFormat="1" ht="17.649999999999999" customHeight="1">
      <c r="A41" s="269">
        <v>28</v>
      </c>
      <c r="B41" s="269" t="s">
        <v>141</v>
      </c>
      <c r="C41" s="310" t="s">
        <v>163</v>
      </c>
      <c r="D41" s="311">
        <v>6670.1334613847002</v>
      </c>
      <c r="E41" s="311">
        <v>6670.1334618721266</v>
      </c>
      <c r="F41" s="312">
        <f t="shared" si="1"/>
        <v>7.3076051876341808E-9</v>
      </c>
      <c r="G41" s="311">
        <v>6670.1334613847002</v>
      </c>
      <c r="H41" s="266">
        <f t="shared" si="2"/>
        <v>-1.1359986729075899E-12</v>
      </c>
      <c r="I41" s="266">
        <f t="shared" si="0"/>
        <v>-1.7031123580977731E-14</v>
      </c>
      <c r="J41" s="313"/>
      <c r="K41" s="311">
        <v>0</v>
      </c>
      <c r="L41" s="314">
        <v>-1.1359986729075899E-12</v>
      </c>
      <c r="M41" s="71"/>
      <c r="N41" s="72"/>
      <c r="O41" s="65"/>
      <c r="P41" s="65"/>
    </row>
    <row r="42" spans="1:16" s="67" customFormat="1" ht="17.649999999999999" customHeight="1">
      <c r="A42" s="269">
        <v>29</v>
      </c>
      <c r="B42" s="269" t="s">
        <v>141</v>
      </c>
      <c r="C42" s="310" t="s">
        <v>164</v>
      </c>
      <c r="D42" s="311">
        <v>891.84163881870006</v>
      </c>
      <c r="E42" s="311">
        <v>891.84163930613079</v>
      </c>
      <c r="F42" s="312">
        <f t="shared" si="1"/>
        <v>5.4654393011333013E-8</v>
      </c>
      <c r="G42" s="311">
        <v>891.84163881870006</v>
      </c>
      <c r="H42" s="266">
        <f t="shared" si="2"/>
        <v>-2.8399966822689749E-13</v>
      </c>
      <c r="I42" s="266">
        <f t="shared" si="0"/>
        <v>-3.1844181266065849E-14</v>
      </c>
      <c r="J42" s="313"/>
      <c r="K42" s="311">
        <v>0</v>
      </c>
      <c r="L42" s="314">
        <v>-2.8399966822689749E-13</v>
      </c>
      <c r="M42" s="71"/>
      <c r="N42" s="72"/>
      <c r="O42" s="65"/>
      <c r="P42" s="65"/>
    </row>
    <row r="43" spans="1:16" s="67" customFormat="1" ht="17.649999999999999" customHeight="1">
      <c r="A43" s="269">
        <v>30</v>
      </c>
      <c r="B43" s="269" t="s">
        <v>141</v>
      </c>
      <c r="C43" s="310" t="s">
        <v>165</v>
      </c>
      <c r="D43" s="311">
        <v>2631.8009508976997</v>
      </c>
      <c r="E43" s="311">
        <v>2631.8009513851266</v>
      </c>
      <c r="F43" s="312">
        <f t="shared" si="1"/>
        <v>1.8520651678954891E-8</v>
      </c>
      <c r="G43" s="311">
        <v>2631.8009508976997</v>
      </c>
      <c r="H43" s="266">
        <f t="shared" si="2"/>
        <v>0</v>
      </c>
      <c r="I43" s="266">
        <f t="shared" si="0"/>
        <v>0</v>
      </c>
      <c r="J43" s="313"/>
      <c r="K43" s="311">
        <v>0</v>
      </c>
      <c r="L43" s="314">
        <v>0</v>
      </c>
      <c r="M43" s="71"/>
      <c r="N43" s="72"/>
      <c r="O43" s="65"/>
      <c r="P43" s="65"/>
    </row>
    <row r="44" spans="1:16" s="67" customFormat="1" ht="17.649999999999999" customHeight="1">
      <c r="A44" s="269">
        <v>31</v>
      </c>
      <c r="B44" s="269" t="s">
        <v>141</v>
      </c>
      <c r="C44" s="310" t="s">
        <v>166</v>
      </c>
      <c r="D44" s="311">
        <v>5506.4117900236997</v>
      </c>
      <c r="E44" s="311">
        <v>5506.4117905111261</v>
      </c>
      <c r="F44" s="312">
        <f t="shared" si="1"/>
        <v>8.8519840346634737E-9</v>
      </c>
      <c r="G44" s="311">
        <v>5506.4117700389997</v>
      </c>
      <c r="H44" s="266">
        <f t="shared" si="2"/>
        <v>0</v>
      </c>
      <c r="I44" s="266">
        <f t="shared" si="0"/>
        <v>0</v>
      </c>
      <c r="J44" s="313"/>
      <c r="K44" s="311">
        <v>0</v>
      </c>
      <c r="L44" s="314">
        <v>0</v>
      </c>
      <c r="M44" s="71"/>
      <c r="N44" s="72"/>
      <c r="O44" s="65"/>
      <c r="P44" s="65"/>
    </row>
    <row r="45" spans="1:16" s="67" customFormat="1" ht="17.649999999999999" customHeight="1">
      <c r="A45" s="269">
        <v>32</v>
      </c>
      <c r="B45" s="269" t="s">
        <v>145</v>
      </c>
      <c r="C45" s="310" t="s">
        <v>167</v>
      </c>
      <c r="D45" s="311">
        <v>1285.0150708721001</v>
      </c>
      <c r="E45" s="311">
        <v>1285.0150713595308</v>
      </c>
      <c r="F45" s="312">
        <f t="shared" si="1"/>
        <v>3.7931897622911492E-8</v>
      </c>
      <c r="G45" s="311">
        <v>1285.0151108414998</v>
      </c>
      <c r="H45" s="266">
        <f t="shared" si="2"/>
        <v>0</v>
      </c>
      <c r="I45" s="266">
        <f t="shared" si="0"/>
        <v>0</v>
      </c>
      <c r="J45" s="313"/>
      <c r="K45" s="311">
        <v>0</v>
      </c>
      <c r="L45" s="314">
        <v>0</v>
      </c>
      <c r="M45" s="71"/>
      <c r="N45" s="72"/>
      <c r="O45" s="65"/>
      <c r="P45" s="65"/>
    </row>
    <row r="46" spans="1:16" s="67" customFormat="1" ht="17.649999999999999" customHeight="1">
      <c r="A46" s="269">
        <v>33</v>
      </c>
      <c r="B46" s="269" t="s">
        <v>145</v>
      </c>
      <c r="C46" s="310" t="s">
        <v>168</v>
      </c>
      <c r="D46" s="311">
        <v>1550.6799616378999</v>
      </c>
      <c r="E46" s="311">
        <v>1550.6799621253308</v>
      </c>
      <c r="F46" s="312">
        <f t="shared" si="1"/>
        <v>3.1433373237632622E-8</v>
      </c>
      <c r="G46" s="311">
        <v>1550.6799616378999</v>
      </c>
      <c r="H46" s="266">
        <f t="shared" si="2"/>
        <v>0</v>
      </c>
      <c r="I46" s="266">
        <f t="shared" si="0"/>
        <v>0</v>
      </c>
      <c r="J46" s="313"/>
      <c r="K46" s="311">
        <v>0</v>
      </c>
      <c r="L46" s="314">
        <v>0</v>
      </c>
      <c r="M46" s="71"/>
      <c r="N46" s="72"/>
      <c r="O46" s="65"/>
      <c r="P46" s="65"/>
    </row>
    <row r="47" spans="1:16" s="67" customFormat="1" ht="17.649999999999999" customHeight="1">
      <c r="A47" s="269">
        <v>34</v>
      </c>
      <c r="B47" s="269" t="s">
        <v>145</v>
      </c>
      <c r="C47" s="310" t="s">
        <v>169</v>
      </c>
      <c r="D47" s="311">
        <v>1448.7890878311</v>
      </c>
      <c r="E47" s="311">
        <v>1448.789088318531</v>
      </c>
      <c r="F47" s="312">
        <f t="shared" si="1"/>
        <v>3.3644028007984161E-8</v>
      </c>
      <c r="G47" s="311">
        <v>1448.7890678464</v>
      </c>
      <c r="H47" s="266">
        <f t="shared" si="2"/>
        <v>-2.8399966822689749E-13</v>
      </c>
      <c r="I47" s="266">
        <f t="shared" si="0"/>
        <v>-1.96025543342895E-14</v>
      </c>
      <c r="J47" s="313"/>
      <c r="K47" s="311">
        <v>0</v>
      </c>
      <c r="L47" s="314">
        <v>-2.8399966822689749E-13</v>
      </c>
      <c r="M47" s="71"/>
      <c r="N47" s="72"/>
      <c r="O47" s="65"/>
      <c r="P47" s="65"/>
    </row>
    <row r="48" spans="1:16" s="67" customFormat="1" ht="17.649999999999999" customHeight="1">
      <c r="A48" s="269">
        <v>35</v>
      </c>
      <c r="B48" s="269" t="s">
        <v>145</v>
      </c>
      <c r="C48" s="310" t="s">
        <v>170</v>
      </c>
      <c r="D48" s="311">
        <v>809.32966880080005</v>
      </c>
      <c r="E48" s="311">
        <v>809.32966880080005</v>
      </c>
      <c r="F48" s="312">
        <f t="shared" si="1"/>
        <v>0</v>
      </c>
      <c r="G48" s="311">
        <v>809.32966880080005</v>
      </c>
      <c r="H48" s="266">
        <f t="shared" si="2"/>
        <v>0</v>
      </c>
      <c r="I48" s="266">
        <f t="shared" si="0"/>
        <v>0</v>
      </c>
      <c r="J48" s="313"/>
      <c r="K48" s="311">
        <v>0</v>
      </c>
      <c r="L48" s="314">
        <v>0</v>
      </c>
      <c r="M48" s="71"/>
      <c r="N48" s="72"/>
      <c r="O48" s="65"/>
      <c r="P48" s="65"/>
    </row>
    <row r="49" spans="1:16" s="67" customFormat="1" ht="17.649999999999999" customHeight="1">
      <c r="A49" s="269">
        <v>36</v>
      </c>
      <c r="B49" s="269" t="s">
        <v>145</v>
      </c>
      <c r="C49" s="310" t="s">
        <v>171</v>
      </c>
      <c r="D49" s="311">
        <v>171.6350186887</v>
      </c>
      <c r="E49" s="311">
        <v>171.63501917613164</v>
      </c>
      <c r="F49" s="312">
        <f t="shared" si="1"/>
        <v>2.8399311702287378E-7</v>
      </c>
      <c r="G49" s="311">
        <v>171.6350186887</v>
      </c>
      <c r="H49" s="266">
        <f t="shared" si="2"/>
        <v>3.5499958528362186E-14</v>
      </c>
      <c r="I49" s="266">
        <f t="shared" si="0"/>
        <v>2.0683400566368203E-14</v>
      </c>
      <c r="J49" s="313"/>
      <c r="K49" s="311">
        <v>0</v>
      </c>
      <c r="L49" s="314">
        <v>3.5499958528362186E-14</v>
      </c>
      <c r="M49" s="71"/>
      <c r="N49" s="72"/>
      <c r="O49" s="65"/>
      <c r="P49" s="65"/>
    </row>
    <row r="50" spans="1:16" s="67" customFormat="1" ht="17.649999999999999" customHeight="1">
      <c r="A50" s="269">
        <v>37</v>
      </c>
      <c r="B50" s="269" t="s">
        <v>145</v>
      </c>
      <c r="C50" s="310" t="s">
        <v>172</v>
      </c>
      <c r="D50" s="311">
        <v>3460.8456061872998</v>
      </c>
      <c r="E50" s="311">
        <v>3460.8456066747267</v>
      </c>
      <c r="F50" s="312">
        <f t="shared" si="1"/>
        <v>1.4084051258578256E-8</v>
      </c>
      <c r="G50" s="311">
        <v>3460.8455662178999</v>
      </c>
      <c r="H50" s="266">
        <f t="shared" si="2"/>
        <v>0</v>
      </c>
      <c r="I50" s="266">
        <f t="shared" si="0"/>
        <v>0</v>
      </c>
      <c r="J50" s="313"/>
      <c r="K50" s="311">
        <v>0</v>
      </c>
      <c r="L50" s="314">
        <v>0</v>
      </c>
      <c r="M50" s="71"/>
      <c r="N50" s="72"/>
      <c r="O50" s="65"/>
      <c r="P50" s="65"/>
    </row>
    <row r="51" spans="1:16" s="67" customFormat="1" ht="17.649999999999999" customHeight="1">
      <c r="A51" s="269">
        <v>38</v>
      </c>
      <c r="B51" s="269" t="s">
        <v>131</v>
      </c>
      <c r="C51" s="310" t="s">
        <v>173</v>
      </c>
      <c r="D51" s="311">
        <v>2274.6277775620001</v>
      </c>
      <c r="E51" s="311">
        <v>2274.6277775620001</v>
      </c>
      <c r="F51" s="312">
        <f t="shared" si="1"/>
        <v>0</v>
      </c>
      <c r="G51" s="311">
        <v>2274.6277775620001</v>
      </c>
      <c r="H51" s="266">
        <f t="shared" si="2"/>
        <v>2.8399966822689749E-13</v>
      </c>
      <c r="I51" s="266">
        <f t="shared" si="0"/>
        <v>1.2485544713223147E-14</v>
      </c>
      <c r="J51" s="313"/>
      <c r="K51" s="311">
        <v>0</v>
      </c>
      <c r="L51" s="314">
        <v>2.8399966822689749E-13</v>
      </c>
      <c r="M51" s="71"/>
      <c r="N51" s="72"/>
      <c r="O51" s="65"/>
      <c r="P51" s="65"/>
    </row>
    <row r="52" spans="1:16" s="67" customFormat="1" ht="17.649999999999999" customHeight="1">
      <c r="A52" s="269">
        <v>39</v>
      </c>
      <c r="B52" s="269" t="s">
        <v>141</v>
      </c>
      <c r="C52" s="310" t="s">
        <v>174</v>
      </c>
      <c r="D52" s="311">
        <v>1312.4458102909998</v>
      </c>
      <c r="E52" s="311">
        <v>1312.4458102909998</v>
      </c>
      <c r="F52" s="312">
        <f t="shared" si="1"/>
        <v>0</v>
      </c>
      <c r="G52" s="311">
        <v>1312.4458102909998</v>
      </c>
      <c r="H52" s="266">
        <f t="shared" si="2"/>
        <v>0</v>
      </c>
      <c r="I52" s="266">
        <f t="shared" si="0"/>
        <v>0</v>
      </c>
      <c r="J52" s="313"/>
      <c r="K52" s="311">
        <v>0</v>
      </c>
      <c r="L52" s="314">
        <v>0</v>
      </c>
      <c r="M52" s="71"/>
      <c r="N52" s="72"/>
      <c r="O52" s="65"/>
      <c r="P52" s="65"/>
    </row>
    <row r="53" spans="1:16" s="67" customFormat="1" ht="17.649999999999999" customHeight="1">
      <c r="A53" s="269">
        <v>40</v>
      </c>
      <c r="B53" s="269" t="s">
        <v>141</v>
      </c>
      <c r="C53" s="310" t="s">
        <v>753</v>
      </c>
      <c r="D53" s="311">
        <v>295.82572006700002</v>
      </c>
      <c r="E53" s="311">
        <v>295.82572006700002</v>
      </c>
      <c r="F53" s="312">
        <f t="shared" si="1"/>
        <v>0</v>
      </c>
      <c r="G53" s="311">
        <v>295.82572006700002</v>
      </c>
      <c r="H53" s="266">
        <f t="shared" si="2"/>
        <v>-3.5499958528362186E-14</v>
      </c>
      <c r="I53" s="266">
        <f t="shared" si="0"/>
        <v>-1.2000294808822568E-14</v>
      </c>
      <c r="J53" s="313"/>
      <c r="K53" s="311">
        <v>0</v>
      </c>
      <c r="L53" s="314">
        <v>-3.5499958528362186E-14</v>
      </c>
      <c r="M53" s="71"/>
      <c r="N53" s="72"/>
      <c r="O53" s="65"/>
      <c r="P53" s="65"/>
    </row>
    <row r="54" spans="1:16" s="67" customFormat="1" ht="17.649999999999999" customHeight="1">
      <c r="A54" s="269">
        <v>41</v>
      </c>
      <c r="B54" s="269" t="s">
        <v>141</v>
      </c>
      <c r="C54" s="310" t="s">
        <v>754</v>
      </c>
      <c r="D54" s="311">
        <v>4942.3048422210004</v>
      </c>
      <c r="E54" s="311">
        <v>4942.3048422210004</v>
      </c>
      <c r="F54" s="312">
        <f t="shared" si="1"/>
        <v>0</v>
      </c>
      <c r="G54" s="311">
        <v>4942.3048422210004</v>
      </c>
      <c r="H54" s="266">
        <f t="shared" si="2"/>
        <v>5.6799933645379497E-13</v>
      </c>
      <c r="I54" s="266">
        <f t="shared" si="0"/>
        <v>1.1492600205505418E-14</v>
      </c>
      <c r="J54" s="313"/>
      <c r="K54" s="311">
        <v>0</v>
      </c>
      <c r="L54" s="314">
        <v>5.6799933645379497E-13</v>
      </c>
      <c r="M54" s="71"/>
      <c r="N54" s="72"/>
      <c r="O54" s="65"/>
      <c r="P54" s="65"/>
    </row>
    <row r="55" spans="1:16" s="67" customFormat="1" ht="17.649999999999999" customHeight="1">
      <c r="A55" s="269">
        <v>42</v>
      </c>
      <c r="B55" s="269" t="s">
        <v>141</v>
      </c>
      <c r="C55" s="310" t="s">
        <v>177</v>
      </c>
      <c r="D55" s="311">
        <v>2146.3078574544002</v>
      </c>
      <c r="E55" s="311">
        <v>2146.3078574544002</v>
      </c>
      <c r="F55" s="312">
        <f t="shared" si="1"/>
        <v>0</v>
      </c>
      <c r="G55" s="311">
        <v>2146.3078574544002</v>
      </c>
      <c r="H55" s="266">
        <f t="shared" si="2"/>
        <v>5.6799933645379497E-13</v>
      </c>
      <c r="I55" s="266">
        <f t="shared" si="0"/>
        <v>2.6464019804105037E-14</v>
      </c>
      <c r="J55" s="313"/>
      <c r="K55" s="311">
        <v>0</v>
      </c>
      <c r="L55" s="314">
        <v>5.6799933645379497E-13</v>
      </c>
      <c r="M55" s="71"/>
      <c r="N55" s="72"/>
      <c r="O55" s="65"/>
      <c r="P55" s="65"/>
    </row>
    <row r="56" spans="1:16" s="67" customFormat="1" ht="17.649999999999999" customHeight="1">
      <c r="A56" s="269">
        <v>43</v>
      </c>
      <c r="B56" s="269" t="s">
        <v>141</v>
      </c>
      <c r="C56" s="310" t="s">
        <v>178</v>
      </c>
      <c r="D56" s="311">
        <v>874.32582867200006</v>
      </c>
      <c r="E56" s="311">
        <v>874.32582867200006</v>
      </c>
      <c r="F56" s="312">
        <f t="shared" si="1"/>
        <v>0</v>
      </c>
      <c r="G56" s="311">
        <v>874.32582867200006</v>
      </c>
      <c r="H56" s="266">
        <f t="shared" si="2"/>
        <v>-2.8399966822689749E-13</v>
      </c>
      <c r="I56" s="266">
        <f t="shared" si="0"/>
        <v>-3.2482131822442E-14</v>
      </c>
      <c r="J56" s="313"/>
      <c r="K56" s="311">
        <v>0</v>
      </c>
      <c r="L56" s="314">
        <v>-2.8399966822689749E-13</v>
      </c>
      <c r="M56" s="71"/>
      <c r="N56" s="72"/>
      <c r="O56" s="65"/>
      <c r="P56" s="65"/>
    </row>
    <row r="57" spans="1:16" s="67" customFormat="1" ht="17.649999999999999" customHeight="1">
      <c r="A57" s="269">
        <v>44</v>
      </c>
      <c r="B57" s="269" t="s">
        <v>145</v>
      </c>
      <c r="C57" s="310" t="s">
        <v>179</v>
      </c>
      <c r="D57" s="311">
        <v>439.6034459</v>
      </c>
      <c r="E57" s="311">
        <v>439.6034459</v>
      </c>
      <c r="F57" s="312">
        <f t="shared" si="1"/>
        <v>0</v>
      </c>
      <c r="G57" s="311">
        <v>439.6034459</v>
      </c>
      <c r="H57" s="266">
        <f t="shared" si="2"/>
        <v>0</v>
      </c>
      <c r="I57" s="266">
        <f t="shared" si="0"/>
        <v>0</v>
      </c>
      <c r="J57" s="313"/>
      <c r="K57" s="311">
        <v>0</v>
      </c>
      <c r="L57" s="314">
        <v>0</v>
      </c>
      <c r="M57" s="71"/>
      <c r="N57" s="72"/>
      <c r="O57" s="65"/>
      <c r="P57" s="65"/>
    </row>
    <row r="58" spans="1:16" s="67" customFormat="1" ht="17.649999999999999" customHeight="1">
      <c r="A58" s="269">
        <v>45</v>
      </c>
      <c r="B58" s="269" t="s">
        <v>145</v>
      </c>
      <c r="C58" s="310" t="s">
        <v>180</v>
      </c>
      <c r="D58" s="311">
        <v>1144.994608532</v>
      </c>
      <c r="E58" s="311">
        <v>1144.994608532</v>
      </c>
      <c r="F58" s="312">
        <f t="shared" si="1"/>
        <v>0</v>
      </c>
      <c r="G58" s="311">
        <v>1144.994608532</v>
      </c>
      <c r="H58" s="266">
        <f t="shared" si="2"/>
        <v>1.4199983411344874E-13</v>
      </c>
      <c r="I58" s="266">
        <f t="shared" si="0"/>
        <v>1.240179063336438E-14</v>
      </c>
      <c r="J58" s="313"/>
      <c r="K58" s="311">
        <v>0</v>
      </c>
      <c r="L58" s="314">
        <v>1.4199983411344874E-13</v>
      </c>
      <c r="M58" s="71"/>
      <c r="N58" s="72"/>
      <c r="O58" s="65"/>
      <c r="P58" s="65"/>
    </row>
    <row r="59" spans="1:16" s="67" customFormat="1" ht="17.649999999999999" customHeight="1">
      <c r="A59" s="269">
        <v>46</v>
      </c>
      <c r="B59" s="269" t="s">
        <v>145</v>
      </c>
      <c r="C59" s="310" t="s">
        <v>181</v>
      </c>
      <c r="D59" s="311">
        <v>427.70515506100003</v>
      </c>
      <c r="E59" s="311">
        <v>427.70515506100003</v>
      </c>
      <c r="F59" s="312">
        <f t="shared" si="1"/>
        <v>0</v>
      </c>
      <c r="G59" s="311">
        <v>427.70515506100003</v>
      </c>
      <c r="H59" s="266">
        <f t="shared" si="2"/>
        <v>0</v>
      </c>
      <c r="I59" s="266">
        <f t="shared" si="0"/>
        <v>0</v>
      </c>
      <c r="J59" s="313"/>
      <c r="K59" s="311">
        <v>0</v>
      </c>
      <c r="L59" s="314">
        <v>0</v>
      </c>
      <c r="M59" s="71"/>
      <c r="N59" s="72"/>
      <c r="O59" s="65"/>
      <c r="P59" s="65"/>
    </row>
    <row r="60" spans="1:16" s="67" customFormat="1" ht="17.649999999999999" customHeight="1">
      <c r="A60" s="269">
        <v>47</v>
      </c>
      <c r="B60" s="269" t="s">
        <v>145</v>
      </c>
      <c r="C60" s="310" t="s">
        <v>182</v>
      </c>
      <c r="D60" s="311">
        <v>895.29701343339991</v>
      </c>
      <c r="E60" s="311">
        <v>895.29701343339991</v>
      </c>
      <c r="F60" s="312">
        <f t="shared" si="1"/>
        <v>0</v>
      </c>
      <c r="G60" s="311">
        <v>895.29697346400008</v>
      </c>
      <c r="H60" s="266">
        <f t="shared" si="2"/>
        <v>2.8399966822689749E-13</v>
      </c>
      <c r="I60" s="266">
        <f t="shared" si="0"/>
        <v>3.172127952686663E-14</v>
      </c>
      <c r="J60" s="313"/>
      <c r="K60" s="311">
        <v>0</v>
      </c>
      <c r="L60" s="314">
        <v>2.8399966822689749E-13</v>
      </c>
      <c r="M60" s="71"/>
      <c r="N60" s="72"/>
      <c r="O60" s="65"/>
      <c r="P60" s="65"/>
    </row>
    <row r="61" spans="1:16" s="67" customFormat="1" ht="17.649999999999999" customHeight="1">
      <c r="A61" s="269">
        <v>48</v>
      </c>
      <c r="B61" s="269" t="s">
        <v>133</v>
      </c>
      <c r="C61" s="310" t="s">
        <v>183</v>
      </c>
      <c r="D61" s="311">
        <v>1119.1805314196001</v>
      </c>
      <c r="E61" s="311">
        <v>1119.1805314196001</v>
      </c>
      <c r="F61" s="312">
        <f t="shared" si="1"/>
        <v>0</v>
      </c>
      <c r="G61" s="311">
        <v>1119.1804514808</v>
      </c>
      <c r="H61" s="266">
        <f t="shared" si="2"/>
        <v>-1.4199983411344874E-13</v>
      </c>
      <c r="I61" s="266">
        <f t="shared" si="0"/>
        <v>-1.268783990848484E-14</v>
      </c>
      <c r="J61" s="313"/>
      <c r="K61" s="311">
        <v>0</v>
      </c>
      <c r="L61" s="314">
        <v>-1.4199983411344874E-13</v>
      </c>
      <c r="M61" s="71"/>
      <c r="N61" s="72"/>
      <c r="O61" s="65"/>
      <c r="P61" s="65"/>
    </row>
    <row r="62" spans="1:16" s="67" customFormat="1" ht="17.649999999999999" customHeight="1">
      <c r="A62" s="269">
        <v>49</v>
      </c>
      <c r="B62" s="269" t="s">
        <v>141</v>
      </c>
      <c r="C62" s="310" t="s">
        <v>184</v>
      </c>
      <c r="D62" s="311">
        <v>2535.1786835213002</v>
      </c>
      <c r="E62" s="311">
        <v>2535.1786840087266</v>
      </c>
      <c r="F62" s="312">
        <f t="shared" si="1"/>
        <v>1.9226504832658975E-8</v>
      </c>
      <c r="G62" s="311">
        <v>2535.1786835213002</v>
      </c>
      <c r="H62" s="266">
        <f t="shared" si="2"/>
        <v>0</v>
      </c>
      <c r="I62" s="266">
        <f t="shared" si="0"/>
        <v>0</v>
      </c>
      <c r="J62" s="313"/>
      <c r="K62" s="311">
        <v>0</v>
      </c>
      <c r="L62" s="314">
        <v>0</v>
      </c>
      <c r="M62" s="71"/>
      <c r="N62" s="72"/>
      <c r="O62" s="65"/>
      <c r="P62" s="65"/>
    </row>
    <row r="63" spans="1:16" s="67" customFormat="1" ht="17.649999999999999" customHeight="1">
      <c r="A63" s="269">
        <v>50</v>
      </c>
      <c r="B63" s="269" t="s">
        <v>141</v>
      </c>
      <c r="C63" s="310" t="s">
        <v>185</v>
      </c>
      <c r="D63" s="311">
        <v>3047.1125143148997</v>
      </c>
      <c r="E63" s="311">
        <v>3047.1125148023275</v>
      </c>
      <c r="F63" s="312">
        <f t="shared" si="1"/>
        <v>1.5996377555893559E-8</v>
      </c>
      <c r="G63" s="311">
        <v>3047.1125143148997</v>
      </c>
      <c r="H63" s="266">
        <f t="shared" si="2"/>
        <v>0</v>
      </c>
      <c r="I63" s="266">
        <f t="shared" si="0"/>
        <v>0</v>
      </c>
      <c r="J63" s="313"/>
      <c r="K63" s="311">
        <v>0</v>
      </c>
      <c r="L63" s="314">
        <v>0</v>
      </c>
      <c r="M63" s="71"/>
      <c r="N63" s="72"/>
      <c r="O63" s="65"/>
      <c r="P63" s="65"/>
    </row>
    <row r="64" spans="1:16" s="67" customFormat="1" ht="17.649999999999999" customHeight="1">
      <c r="A64" s="269">
        <v>51</v>
      </c>
      <c r="B64" s="269" t="s">
        <v>141</v>
      </c>
      <c r="C64" s="310" t="s">
        <v>186</v>
      </c>
      <c r="D64" s="311">
        <v>572.04848787339995</v>
      </c>
      <c r="E64" s="311">
        <v>572.04848787339995</v>
      </c>
      <c r="F64" s="312">
        <f t="shared" si="1"/>
        <v>0</v>
      </c>
      <c r="G64" s="311">
        <v>572.04848787339995</v>
      </c>
      <c r="H64" s="266">
        <f t="shared" si="2"/>
        <v>7.0999917056724371E-14</v>
      </c>
      <c r="I64" s="266">
        <f t="shared" si="0"/>
        <v>1.2411520799690912E-14</v>
      </c>
      <c r="J64" s="313"/>
      <c r="K64" s="311">
        <v>0</v>
      </c>
      <c r="L64" s="314">
        <v>7.0999917056724371E-14</v>
      </c>
      <c r="M64" s="71"/>
      <c r="N64" s="72"/>
      <c r="O64" s="65"/>
      <c r="P64" s="65"/>
    </row>
    <row r="65" spans="1:16" s="67" customFormat="1" ht="17.649999999999999" customHeight="1">
      <c r="A65" s="269">
        <v>52</v>
      </c>
      <c r="B65" s="269" t="s">
        <v>141</v>
      </c>
      <c r="C65" s="310" t="s">
        <v>187</v>
      </c>
      <c r="D65" s="311">
        <v>549.90146331810001</v>
      </c>
      <c r="E65" s="311">
        <v>549.90146380553074</v>
      </c>
      <c r="F65" s="312">
        <f t="shared" si="1"/>
        <v>8.8639652062738605E-8</v>
      </c>
      <c r="G65" s="311">
        <v>549.90146331810001</v>
      </c>
      <c r="H65" s="266">
        <f t="shared" si="2"/>
        <v>0</v>
      </c>
      <c r="I65" s="266">
        <f t="shared" si="0"/>
        <v>0</v>
      </c>
      <c r="J65" s="313"/>
      <c r="K65" s="311">
        <v>0</v>
      </c>
      <c r="L65" s="314">
        <v>0</v>
      </c>
      <c r="M65" s="71"/>
      <c r="N65" s="72"/>
      <c r="O65" s="65"/>
      <c r="P65" s="65"/>
    </row>
    <row r="66" spans="1:16" s="67" customFormat="1" ht="17.649999999999999" customHeight="1">
      <c r="A66" s="269">
        <v>53</v>
      </c>
      <c r="B66" s="269" t="s">
        <v>141</v>
      </c>
      <c r="C66" s="310" t="s">
        <v>188</v>
      </c>
      <c r="D66" s="311">
        <v>333.13201889910005</v>
      </c>
      <c r="E66" s="311">
        <v>333.13201938653083</v>
      </c>
      <c r="F66" s="312">
        <f t="shared" si="1"/>
        <v>1.4631760336669686E-7</v>
      </c>
      <c r="G66" s="311">
        <v>333.13201889910005</v>
      </c>
      <c r="H66" s="266">
        <f t="shared" si="2"/>
        <v>-7.0999917056724371E-14</v>
      </c>
      <c r="I66" s="266">
        <f t="shared" si="0"/>
        <v>-2.131284683696035E-14</v>
      </c>
      <c r="J66" s="313"/>
      <c r="K66" s="311">
        <v>0</v>
      </c>
      <c r="L66" s="314">
        <v>-7.0999917056724371E-14</v>
      </c>
      <c r="M66" s="71"/>
      <c r="N66" s="72"/>
      <c r="O66" s="65"/>
      <c r="P66" s="65"/>
    </row>
    <row r="67" spans="1:16" s="67" customFormat="1" ht="17.649999999999999" customHeight="1">
      <c r="A67" s="269">
        <v>54</v>
      </c>
      <c r="B67" s="269" t="s">
        <v>141</v>
      </c>
      <c r="C67" s="310" t="s">
        <v>189</v>
      </c>
      <c r="D67" s="311">
        <v>519.37475412929996</v>
      </c>
      <c r="E67" s="311">
        <v>519.3747546167308</v>
      </c>
      <c r="F67" s="312">
        <f t="shared" si="1"/>
        <v>9.3849550353297673E-8</v>
      </c>
      <c r="G67" s="311">
        <v>519.37475412929996</v>
      </c>
      <c r="H67" s="266">
        <f t="shared" si="2"/>
        <v>-1.4199983411344874E-13</v>
      </c>
      <c r="I67" s="266">
        <f t="shared" si="0"/>
        <v>-2.7340534527566052E-14</v>
      </c>
      <c r="J67" s="313"/>
      <c r="K67" s="311">
        <v>0</v>
      </c>
      <c r="L67" s="314">
        <v>-1.4199983411344874E-13</v>
      </c>
      <c r="M67" s="71"/>
      <c r="N67" s="72"/>
      <c r="O67" s="65"/>
      <c r="P67" s="65"/>
    </row>
    <row r="68" spans="1:16" s="67" customFormat="1" ht="17.649999999999999" customHeight="1">
      <c r="A68" s="269">
        <v>55</v>
      </c>
      <c r="B68" s="269" t="s">
        <v>141</v>
      </c>
      <c r="C68" s="310" t="s">
        <v>190</v>
      </c>
      <c r="D68" s="311">
        <v>423.25248396220002</v>
      </c>
      <c r="E68" s="311">
        <v>423.25248396220002</v>
      </c>
      <c r="F68" s="312">
        <f t="shared" si="1"/>
        <v>0</v>
      </c>
      <c r="G68" s="311">
        <v>423.25248396220002</v>
      </c>
      <c r="H68" s="266">
        <f t="shared" si="2"/>
        <v>0</v>
      </c>
      <c r="I68" s="266">
        <f t="shared" si="0"/>
        <v>0</v>
      </c>
      <c r="J68" s="313"/>
      <c r="K68" s="311">
        <v>0</v>
      </c>
      <c r="L68" s="314">
        <v>0</v>
      </c>
      <c r="M68" s="71"/>
      <c r="N68" s="72"/>
      <c r="O68" s="65"/>
      <c r="P68" s="65"/>
    </row>
    <row r="69" spans="1:16" s="67" customFormat="1" ht="17.649999999999999" customHeight="1">
      <c r="A69" s="269">
        <v>57</v>
      </c>
      <c r="B69" s="269" t="s">
        <v>141</v>
      </c>
      <c r="C69" s="310" t="s">
        <v>191</v>
      </c>
      <c r="D69" s="311">
        <v>274.96163331290001</v>
      </c>
      <c r="E69" s="311">
        <v>274.96163380033084</v>
      </c>
      <c r="F69" s="312">
        <f t="shared" si="1"/>
        <v>1.7727231238495733E-7</v>
      </c>
      <c r="G69" s="311">
        <v>274.96163331290001</v>
      </c>
      <c r="H69" s="266">
        <f t="shared" si="2"/>
        <v>-7.0999917056724371E-14</v>
      </c>
      <c r="I69" s="266">
        <f t="shared" si="0"/>
        <v>-2.5821754139081984E-14</v>
      </c>
      <c r="J69" s="313"/>
      <c r="K69" s="311">
        <v>0</v>
      </c>
      <c r="L69" s="314">
        <v>-7.0999917056724371E-14</v>
      </c>
      <c r="M69" s="71"/>
      <c r="N69" s="72"/>
      <c r="O69" s="65"/>
      <c r="P69" s="65"/>
    </row>
    <row r="70" spans="1:16" s="67" customFormat="1" ht="17.649999999999999" customHeight="1">
      <c r="A70" s="269">
        <v>58</v>
      </c>
      <c r="B70" s="269" t="s">
        <v>145</v>
      </c>
      <c r="C70" s="310" t="s">
        <v>192</v>
      </c>
      <c r="D70" s="311">
        <v>1558.4142403849</v>
      </c>
      <c r="E70" s="311">
        <v>1558.414240872331</v>
      </c>
      <c r="F70" s="312">
        <f t="shared" si="1"/>
        <v>3.127735226371442E-8</v>
      </c>
      <c r="G70" s="311">
        <v>1558.4142403849</v>
      </c>
      <c r="H70" s="266">
        <f t="shared" si="2"/>
        <v>0</v>
      </c>
      <c r="I70" s="266">
        <f t="shared" si="0"/>
        <v>0</v>
      </c>
      <c r="J70" s="313"/>
      <c r="K70" s="311">
        <v>0</v>
      </c>
      <c r="L70" s="314">
        <v>0</v>
      </c>
      <c r="M70" s="71"/>
      <c r="N70" s="72"/>
      <c r="O70" s="65"/>
      <c r="P70" s="65"/>
    </row>
    <row r="71" spans="1:16" s="67" customFormat="1" ht="17.649999999999999" customHeight="1">
      <c r="A71" s="269">
        <v>59</v>
      </c>
      <c r="B71" s="269" t="s">
        <v>145</v>
      </c>
      <c r="C71" s="310" t="s">
        <v>193</v>
      </c>
      <c r="D71" s="311">
        <v>605.38898286810002</v>
      </c>
      <c r="E71" s="311">
        <v>605.38898335553085</v>
      </c>
      <c r="F71" s="312">
        <f t="shared" si="1"/>
        <v>8.051530642205762E-8</v>
      </c>
      <c r="G71" s="311">
        <v>605.38898286810002</v>
      </c>
      <c r="H71" s="266">
        <f t="shared" si="2"/>
        <v>1.4199983411344874E-13</v>
      </c>
      <c r="I71" s="266">
        <f t="shared" si="0"/>
        <v>2.3455966001623708E-14</v>
      </c>
      <c r="J71" s="313"/>
      <c r="K71" s="311">
        <v>0</v>
      </c>
      <c r="L71" s="314">
        <v>1.4199983411344874E-13</v>
      </c>
      <c r="M71" s="71"/>
      <c r="N71" s="72"/>
      <c r="O71" s="65"/>
      <c r="P71" s="65"/>
    </row>
    <row r="72" spans="1:16" s="67" customFormat="1" ht="17.649999999999999" customHeight="1">
      <c r="A72" s="269">
        <v>60</v>
      </c>
      <c r="B72" s="269" t="s">
        <v>194</v>
      </c>
      <c r="C72" s="310" t="s">
        <v>195</v>
      </c>
      <c r="D72" s="311">
        <v>2265.4739056352</v>
      </c>
      <c r="E72" s="311">
        <v>2265.4739056352</v>
      </c>
      <c r="F72" s="312">
        <f t="shared" si="1"/>
        <v>0</v>
      </c>
      <c r="G72" s="311">
        <v>2263.6994241528</v>
      </c>
      <c r="H72" s="266">
        <f t="shared" si="2"/>
        <v>-5.6799933645379497E-13</v>
      </c>
      <c r="I72" s="266">
        <f t="shared" si="0"/>
        <v>-2.5071987589039907E-14</v>
      </c>
      <c r="J72" s="313"/>
      <c r="K72" s="311">
        <v>0</v>
      </c>
      <c r="L72" s="314">
        <v>-5.6799933645379497E-13</v>
      </c>
      <c r="M72" s="71"/>
      <c r="N72" s="72"/>
      <c r="O72" s="65"/>
      <c r="P72" s="65"/>
    </row>
    <row r="73" spans="1:16" s="67" customFormat="1" ht="17.649999999999999" customHeight="1">
      <c r="A73" s="269">
        <v>61</v>
      </c>
      <c r="B73" s="269" t="s">
        <v>131</v>
      </c>
      <c r="C73" s="310" t="s">
        <v>196</v>
      </c>
      <c r="D73" s="311">
        <v>1538.5756685112999</v>
      </c>
      <c r="E73" s="311">
        <v>1538.5756689987309</v>
      </c>
      <c r="F73" s="312">
        <f t="shared" si="1"/>
        <v>3.1680656320531853E-8</v>
      </c>
      <c r="G73" s="311">
        <v>1538.5756685112999</v>
      </c>
      <c r="H73" s="266">
        <f t="shared" si="2"/>
        <v>5.6799933645379497E-13</v>
      </c>
      <c r="I73" s="266">
        <f t="shared" si="0"/>
        <v>3.6917218171234677E-14</v>
      </c>
      <c r="J73" s="313"/>
      <c r="K73" s="311">
        <v>0</v>
      </c>
      <c r="L73" s="314">
        <v>5.6799933645379497E-13</v>
      </c>
      <c r="M73" s="71"/>
      <c r="N73" s="72"/>
      <c r="O73" s="65"/>
      <c r="P73" s="65"/>
    </row>
    <row r="74" spans="1:16" s="67" customFormat="1" ht="17.649999999999999" customHeight="1">
      <c r="A74" s="269">
        <v>62</v>
      </c>
      <c r="B74" s="269" t="s">
        <v>197</v>
      </c>
      <c r="C74" s="310" t="s">
        <v>755</v>
      </c>
      <c r="D74" s="311">
        <v>12670.8195820623</v>
      </c>
      <c r="E74" s="311">
        <v>12670.819582549726</v>
      </c>
      <c r="F74" s="312">
        <f t="shared" si="1"/>
        <v>3.8468357388410368E-9</v>
      </c>
      <c r="G74" s="311">
        <v>12670.8195820623</v>
      </c>
      <c r="H74" s="266">
        <f t="shared" si="2"/>
        <v>30.673873991979441</v>
      </c>
      <c r="I74" s="266">
        <f t="shared" si="0"/>
        <v>0.24208279339896491</v>
      </c>
      <c r="J74" s="313"/>
      <c r="K74" s="311">
        <v>0</v>
      </c>
      <c r="L74" s="314">
        <v>30.673873991979441</v>
      </c>
      <c r="M74" s="71"/>
      <c r="N74" s="72"/>
      <c r="O74" s="65"/>
      <c r="P74" s="65"/>
    </row>
    <row r="75" spans="1:16" s="67" customFormat="1" ht="17.649999999999999" customHeight="1">
      <c r="A75" s="269">
        <v>63</v>
      </c>
      <c r="B75" s="269" t="s">
        <v>160</v>
      </c>
      <c r="C75" s="310" t="s">
        <v>756</v>
      </c>
      <c r="D75" s="311">
        <v>16656.934109888702</v>
      </c>
      <c r="E75" s="311">
        <v>16656.934110376125</v>
      </c>
      <c r="F75" s="312">
        <f t="shared" si="1"/>
        <v>2.926256570390251E-9</v>
      </c>
      <c r="G75" s="311">
        <v>16656.9338500876</v>
      </c>
      <c r="H75" s="266">
        <f t="shared" si="2"/>
        <v>8101.2021769243329</v>
      </c>
      <c r="I75" s="266">
        <f t="shared" si="0"/>
        <v>48.635613992600483</v>
      </c>
      <c r="J75" s="315"/>
      <c r="K75" s="311">
        <v>0</v>
      </c>
      <c r="L75" s="314">
        <v>8101.2021769243329</v>
      </c>
      <c r="M75" s="71"/>
      <c r="N75" s="72"/>
      <c r="O75" s="65"/>
      <c r="P75" s="65"/>
    </row>
    <row r="76" spans="1:16" s="67" customFormat="1" ht="17.649999999999999" customHeight="1">
      <c r="A76" s="269">
        <v>64</v>
      </c>
      <c r="B76" s="269" t="s">
        <v>141</v>
      </c>
      <c r="C76" s="310" t="s">
        <v>201</v>
      </c>
      <c r="D76" s="311">
        <v>133.76611058219999</v>
      </c>
      <c r="E76" s="311">
        <v>133.76611058219999</v>
      </c>
      <c r="F76" s="312">
        <f t="shared" si="1"/>
        <v>0</v>
      </c>
      <c r="G76" s="311">
        <v>133.76611058219999</v>
      </c>
      <c r="H76" s="266">
        <f t="shared" si="2"/>
        <v>1.7749979264181093E-14</v>
      </c>
      <c r="I76" s="266">
        <f t="shared" si="0"/>
        <v>1.3269414193869108E-14</v>
      </c>
      <c r="J76" s="313"/>
      <c r="K76" s="311">
        <v>0</v>
      </c>
      <c r="L76" s="314">
        <v>1.7749979264181093E-14</v>
      </c>
      <c r="M76" s="71"/>
      <c r="N76" s="72"/>
      <c r="O76" s="65"/>
      <c r="P76" s="65"/>
    </row>
    <row r="77" spans="1:16" s="67" customFormat="1" ht="17.649999999999999" customHeight="1">
      <c r="A77" s="269">
        <v>65</v>
      </c>
      <c r="B77" s="269" t="s">
        <v>141</v>
      </c>
      <c r="C77" s="310" t="s">
        <v>202</v>
      </c>
      <c r="D77" s="311">
        <v>1365.2651525592998</v>
      </c>
      <c r="E77" s="311">
        <v>1365.265153046731</v>
      </c>
      <c r="F77" s="312">
        <f t="shared" si="1"/>
        <v>3.5702313994079304E-8</v>
      </c>
      <c r="G77" s="311">
        <v>1365.2651525592998</v>
      </c>
      <c r="H77" s="266">
        <f t="shared" si="2"/>
        <v>-2.8399966822689749E-13</v>
      </c>
      <c r="I77" s="266">
        <f t="shared" si="0"/>
        <v>-2.0801795723938513E-14</v>
      </c>
      <c r="J77" s="313"/>
      <c r="K77" s="311">
        <v>0</v>
      </c>
      <c r="L77" s="314">
        <v>-2.8399966822689749E-13</v>
      </c>
      <c r="M77" s="71"/>
      <c r="N77" s="72"/>
      <c r="O77" s="65"/>
      <c r="P77" s="65"/>
    </row>
    <row r="78" spans="1:16" s="67" customFormat="1" ht="17.649999999999999" customHeight="1">
      <c r="A78" s="269">
        <v>66</v>
      </c>
      <c r="B78" s="269" t="s">
        <v>141</v>
      </c>
      <c r="C78" s="310" t="s">
        <v>203</v>
      </c>
      <c r="D78" s="311">
        <v>1498.3047193729999</v>
      </c>
      <c r="E78" s="311">
        <v>1498.3047193729999</v>
      </c>
      <c r="F78" s="312">
        <f t="shared" si="1"/>
        <v>0</v>
      </c>
      <c r="G78" s="311">
        <v>1498.3047193729999</v>
      </c>
      <c r="H78" s="266">
        <f t="shared" si="2"/>
        <v>0</v>
      </c>
      <c r="I78" s="266">
        <f t="shared" ref="I78:I141" si="3">+H78/E78*100</f>
        <v>0</v>
      </c>
      <c r="J78" s="313"/>
      <c r="K78" s="311">
        <v>0</v>
      </c>
      <c r="L78" s="314">
        <v>0</v>
      </c>
      <c r="M78" s="71"/>
      <c r="N78" s="72"/>
      <c r="O78" s="65"/>
      <c r="P78" s="65"/>
    </row>
    <row r="79" spans="1:16" s="67" customFormat="1" ht="17.649999999999999" customHeight="1">
      <c r="A79" s="269">
        <v>67</v>
      </c>
      <c r="B79" s="269" t="s">
        <v>141</v>
      </c>
      <c r="C79" s="310" t="s">
        <v>204</v>
      </c>
      <c r="D79" s="311">
        <v>408.736876903</v>
      </c>
      <c r="E79" s="311">
        <v>408.736876903</v>
      </c>
      <c r="F79" s="312">
        <f t="shared" si="1"/>
        <v>0</v>
      </c>
      <c r="G79" s="311">
        <v>408.736876903</v>
      </c>
      <c r="H79" s="266">
        <f t="shared" si="2"/>
        <v>-7.0999917056724371E-14</v>
      </c>
      <c r="I79" s="266">
        <f t="shared" si="3"/>
        <v>-1.7370567978766892E-14</v>
      </c>
      <c r="J79" s="313"/>
      <c r="K79" s="311">
        <v>0</v>
      </c>
      <c r="L79" s="314">
        <v>-7.0999917056724371E-14</v>
      </c>
      <c r="M79" s="71"/>
      <c r="N79" s="72"/>
      <c r="O79" s="65"/>
      <c r="P79" s="65"/>
    </row>
    <row r="80" spans="1:16" s="67" customFormat="1" ht="17.649999999999999" customHeight="1">
      <c r="A80" s="269">
        <v>68</v>
      </c>
      <c r="B80" s="269" t="s">
        <v>141</v>
      </c>
      <c r="C80" s="310" t="s">
        <v>205</v>
      </c>
      <c r="D80" s="311">
        <v>1855.2778858311001</v>
      </c>
      <c r="E80" s="311">
        <v>1855.2778863185308</v>
      </c>
      <c r="F80" s="312">
        <f t="shared" ref="F80:F143" si="4">E80/D80*100-100</f>
        <v>2.6272644504388154E-8</v>
      </c>
      <c r="G80" s="311">
        <v>1855.2778858311001</v>
      </c>
      <c r="H80" s="266">
        <f t="shared" ref="H80:H143" si="5">+K80+L80</f>
        <v>169.89374504063841</v>
      </c>
      <c r="I80" s="266">
        <f t="shared" si="3"/>
        <v>9.1573206522588553</v>
      </c>
      <c r="J80" s="313"/>
      <c r="K80" s="311">
        <v>0</v>
      </c>
      <c r="L80" s="314">
        <v>169.89374504063841</v>
      </c>
      <c r="M80" s="71"/>
      <c r="N80" s="72"/>
      <c r="O80" s="65"/>
      <c r="P80" s="65"/>
    </row>
    <row r="81" spans="1:16" s="67" customFormat="1" ht="17.649999999999999" customHeight="1">
      <c r="A81" s="269">
        <v>69</v>
      </c>
      <c r="B81" s="269" t="s">
        <v>141</v>
      </c>
      <c r="C81" s="310" t="s">
        <v>206</v>
      </c>
      <c r="D81" s="311">
        <v>663.70273869210007</v>
      </c>
      <c r="E81" s="311">
        <v>663.70273917953079</v>
      </c>
      <c r="F81" s="312">
        <f t="shared" si="4"/>
        <v>7.3441114523120632E-8</v>
      </c>
      <c r="G81" s="311">
        <v>663.70273869210007</v>
      </c>
      <c r="H81" s="266">
        <f t="shared" si="5"/>
        <v>0</v>
      </c>
      <c r="I81" s="266">
        <f t="shared" si="3"/>
        <v>0</v>
      </c>
      <c r="J81" s="313"/>
      <c r="K81" s="311">
        <v>0</v>
      </c>
      <c r="L81" s="314">
        <v>0</v>
      </c>
      <c r="M81" s="71"/>
      <c r="N81" s="72"/>
      <c r="O81" s="65"/>
      <c r="P81" s="65"/>
    </row>
    <row r="82" spans="1:16" s="67" customFormat="1" ht="17.649999999999999" customHeight="1">
      <c r="A82" s="269">
        <v>70</v>
      </c>
      <c r="B82" s="269" t="s">
        <v>141</v>
      </c>
      <c r="C82" s="310" t="s">
        <v>207</v>
      </c>
      <c r="D82" s="311">
        <v>741.67284589509995</v>
      </c>
      <c r="E82" s="311">
        <v>741.67284638253079</v>
      </c>
      <c r="F82" s="312">
        <f t="shared" si="4"/>
        <v>6.5720470843189105E-8</v>
      </c>
      <c r="G82" s="311">
        <v>741.67284589509995</v>
      </c>
      <c r="H82" s="266">
        <f t="shared" si="5"/>
        <v>1.4199983411344874E-13</v>
      </c>
      <c r="I82" s="266">
        <f t="shared" si="3"/>
        <v>1.9145885521634676E-14</v>
      </c>
      <c r="J82" s="313"/>
      <c r="K82" s="311">
        <v>0</v>
      </c>
      <c r="L82" s="314">
        <v>1.4199983411344874E-13</v>
      </c>
      <c r="M82" s="71"/>
      <c r="N82" s="72"/>
      <c r="O82" s="65"/>
      <c r="P82" s="65"/>
    </row>
    <row r="83" spans="1:16" s="67" customFormat="1" ht="17.649999999999999" customHeight="1">
      <c r="A83" s="269">
        <v>71</v>
      </c>
      <c r="B83" s="269" t="s">
        <v>208</v>
      </c>
      <c r="C83" s="310" t="s">
        <v>209</v>
      </c>
      <c r="D83" s="311">
        <v>271.29835786410001</v>
      </c>
      <c r="E83" s="311">
        <v>271.29835835153085</v>
      </c>
      <c r="F83" s="312">
        <f t="shared" si="4"/>
        <v>1.7966597454233124E-7</v>
      </c>
      <c r="G83" s="311">
        <v>271.29835786410001</v>
      </c>
      <c r="H83" s="266">
        <f t="shared" si="5"/>
        <v>-7.0999917056724371E-14</v>
      </c>
      <c r="I83" s="266">
        <f t="shared" si="3"/>
        <v>-2.617041897641241E-14</v>
      </c>
      <c r="J83" s="313"/>
      <c r="K83" s="311">
        <v>0</v>
      </c>
      <c r="L83" s="314">
        <v>-7.0999917056724371E-14</v>
      </c>
      <c r="M83" s="71"/>
      <c r="N83" s="72"/>
      <c r="O83" s="65"/>
      <c r="P83" s="65"/>
    </row>
    <row r="84" spans="1:16" s="67" customFormat="1" ht="17.649999999999999" customHeight="1">
      <c r="A84" s="269">
        <v>72</v>
      </c>
      <c r="B84" s="269" t="s">
        <v>210</v>
      </c>
      <c r="C84" s="310" t="s">
        <v>211</v>
      </c>
      <c r="D84" s="311">
        <v>617.69196388210003</v>
      </c>
      <c r="E84" s="311">
        <v>617.69196436953087</v>
      </c>
      <c r="F84" s="312">
        <f t="shared" si="4"/>
        <v>7.8911625678301789E-8</v>
      </c>
      <c r="G84" s="311">
        <v>617.69204382090004</v>
      </c>
      <c r="H84" s="266">
        <f t="shared" si="5"/>
        <v>0</v>
      </c>
      <c r="I84" s="266">
        <f t="shared" si="3"/>
        <v>0</v>
      </c>
      <c r="J84" s="313"/>
      <c r="K84" s="311">
        <v>0</v>
      </c>
      <c r="L84" s="314">
        <v>0</v>
      </c>
      <c r="M84" s="71"/>
      <c r="N84" s="72"/>
      <c r="O84" s="65"/>
      <c r="P84" s="65"/>
    </row>
    <row r="85" spans="1:16" s="67" customFormat="1" ht="17.649999999999999" customHeight="1">
      <c r="A85" s="269">
        <v>73</v>
      </c>
      <c r="B85" s="269" t="s">
        <v>210</v>
      </c>
      <c r="C85" s="310" t="s">
        <v>212</v>
      </c>
      <c r="D85" s="311">
        <v>846.19510515089996</v>
      </c>
      <c r="E85" s="311">
        <v>846.1951056383308</v>
      </c>
      <c r="F85" s="312">
        <f t="shared" si="4"/>
        <v>5.7602662195677112E-8</v>
      </c>
      <c r="G85" s="311">
        <v>846.19510515089996</v>
      </c>
      <c r="H85" s="266">
        <f t="shared" si="5"/>
        <v>1.4199983411344874E-13</v>
      </c>
      <c r="I85" s="266">
        <f t="shared" si="3"/>
        <v>1.678098031615659E-14</v>
      </c>
      <c r="J85" s="313"/>
      <c r="K85" s="311">
        <v>0</v>
      </c>
      <c r="L85" s="314">
        <v>1.4199983411344874E-13</v>
      </c>
      <c r="M85" s="71"/>
      <c r="N85" s="72"/>
      <c r="O85" s="65"/>
      <c r="P85" s="65"/>
    </row>
    <row r="86" spans="1:16" s="67" customFormat="1" ht="17.649999999999999" customHeight="1">
      <c r="A86" s="269">
        <v>74</v>
      </c>
      <c r="B86" s="269" t="s">
        <v>210</v>
      </c>
      <c r="C86" s="310" t="s">
        <v>213</v>
      </c>
      <c r="D86" s="311">
        <v>126.86355507980001</v>
      </c>
      <c r="E86" s="311">
        <v>126.86355507980001</v>
      </c>
      <c r="F86" s="312">
        <f t="shared" si="4"/>
        <v>0</v>
      </c>
      <c r="G86" s="311">
        <v>126.86355507980001</v>
      </c>
      <c r="H86" s="266">
        <f t="shared" si="5"/>
        <v>1.7749979264181093E-14</v>
      </c>
      <c r="I86" s="266">
        <f t="shared" si="3"/>
        <v>1.3991393551139221E-14</v>
      </c>
      <c r="J86" s="313"/>
      <c r="K86" s="311">
        <v>0</v>
      </c>
      <c r="L86" s="314">
        <v>1.7749979264181093E-14</v>
      </c>
      <c r="M86" s="71"/>
      <c r="N86" s="72"/>
      <c r="O86" s="65"/>
      <c r="P86" s="65"/>
    </row>
    <row r="87" spans="1:16" s="67" customFormat="1" ht="17.649999999999999" customHeight="1">
      <c r="A87" s="269">
        <v>75</v>
      </c>
      <c r="B87" s="269" t="s">
        <v>210</v>
      </c>
      <c r="C87" s="310" t="s">
        <v>214</v>
      </c>
      <c r="D87" s="311">
        <v>230.92468736779998</v>
      </c>
      <c r="E87" s="311">
        <v>230.92468736779998</v>
      </c>
      <c r="F87" s="312">
        <f t="shared" si="4"/>
        <v>0</v>
      </c>
      <c r="G87" s="311">
        <v>230.92468736779998</v>
      </c>
      <c r="H87" s="266">
        <f t="shared" si="5"/>
        <v>0</v>
      </c>
      <c r="I87" s="266">
        <f t="shared" si="3"/>
        <v>0</v>
      </c>
      <c r="J87" s="313"/>
      <c r="K87" s="311">
        <v>0</v>
      </c>
      <c r="L87" s="314">
        <v>0</v>
      </c>
      <c r="M87" s="71"/>
      <c r="N87" s="72"/>
      <c r="O87" s="65"/>
      <c r="P87" s="65"/>
    </row>
    <row r="88" spans="1:16" s="67" customFormat="1" ht="17.649999999999999" customHeight="1">
      <c r="A88" s="269">
        <v>76</v>
      </c>
      <c r="B88" s="269" t="s">
        <v>210</v>
      </c>
      <c r="C88" s="310" t="s">
        <v>215</v>
      </c>
      <c r="D88" s="311">
        <v>375.0329001847</v>
      </c>
      <c r="E88" s="311">
        <v>375.03290067213084</v>
      </c>
      <c r="F88" s="312">
        <f t="shared" si="4"/>
        <v>1.2997014664506423E-7</v>
      </c>
      <c r="G88" s="311">
        <v>375.0329001847</v>
      </c>
      <c r="H88" s="266">
        <f t="shared" si="5"/>
        <v>0</v>
      </c>
      <c r="I88" s="266">
        <f t="shared" si="3"/>
        <v>0</v>
      </c>
      <c r="J88" s="313"/>
      <c r="K88" s="311">
        <v>0</v>
      </c>
      <c r="L88" s="314">
        <v>0</v>
      </c>
      <c r="M88" s="71"/>
      <c r="N88" s="72"/>
      <c r="O88" s="65"/>
      <c r="P88" s="65"/>
    </row>
    <row r="89" spans="1:16" s="67" customFormat="1" ht="17.649999999999999" customHeight="1">
      <c r="A89" s="269">
        <v>77</v>
      </c>
      <c r="B89" s="269" t="s">
        <v>210</v>
      </c>
      <c r="C89" s="310" t="s">
        <v>216</v>
      </c>
      <c r="D89" s="311">
        <v>287.85210455280003</v>
      </c>
      <c r="E89" s="311">
        <v>287.85210455280003</v>
      </c>
      <c r="F89" s="312">
        <f t="shared" si="4"/>
        <v>0</v>
      </c>
      <c r="G89" s="311">
        <v>287.85210455280003</v>
      </c>
      <c r="H89" s="266">
        <f t="shared" si="5"/>
        <v>0</v>
      </c>
      <c r="I89" s="266">
        <f t="shared" si="3"/>
        <v>0</v>
      </c>
      <c r="J89" s="313"/>
      <c r="K89" s="311">
        <v>0</v>
      </c>
      <c r="L89" s="314">
        <v>0</v>
      </c>
      <c r="M89" s="71"/>
      <c r="N89" s="72"/>
      <c r="O89" s="65"/>
      <c r="P89" s="65"/>
    </row>
    <row r="90" spans="1:16" s="67" customFormat="1" ht="17.649999999999999" customHeight="1">
      <c r="A90" s="269">
        <v>78</v>
      </c>
      <c r="B90" s="269" t="s">
        <v>210</v>
      </c>
      <c r="C90" s="310" t="s">
        <v>217</v>
      </c>
      <c r="D90" s="311">
        <v>4.9291063468000003</v>
      </c>
      <c r="E90" s="311">
        <v>4.9291063468000003</v>
      </c>
      <c r="F90" s="312">
        <f t="shared" si="4"/>
        <v>0</v>
      </c>
      <c r="G90" s="311">
        <v>4.9291063468000003</v>
      </c>
      <c r="H90" s="266">
        <f t="shared" si="5"/>
        <v>0</v>
      </c>
      <c r="I90" s="266">
        <f t="shared" si="3"/>
        <v>0</v>
      </c>
      <c r="J90" s="313"/>
      <c r="K90" s="311">
        <v>0</v>
      </c>
      <c r="L90" s="314">
        <v>0</v>
      </c>
      <c r="M90" s="71"/>
      <c r="N90" s="72"/>
      <c r="O90" s="65"/>
      <c r="P90" s="65"/>
    </row>
    <row r="91" spans="1:16" s="67" customFormat="1" ht="17.649999999999999" customHeight="1">
      <c r="A91" s="269">
        <v>79</v>
      </c>
      <c r="B91" s="269" t="s">
        <v>210</v>
      </c>
      <c r="C91" s="310" t="s">
        <v>219</v>
      </c>
      <c r="D91" s="311">
        <v>2545.80296972</v>
      </c>
      <c r="E91" s="311">
        <v>2545.80296972</v>
      </c>
      <c r="F91" s="312">
        <f t="shared" si="4"/>
        <v>0</v>
      </c>
      <c r="G91" s="311">
        <v>2545.80296972</v>
      </c>
      <c r="H91" s="266">
        <f t="shared" si="5"/>
        <v>2.8399966822689749E-13</v>
      </c>
      <c r="I91" s="266">
        <f t="shared" si="3"/>
        <v>1.1155602833558371E-14</v>
      </c>
      <c r="J91" s="313"/>
      <c r="K91" s="311">
        <v>0</v>
      </c>
      <c r="L91" s="314">
        <v>2.8399966822689749E-13</v>
      </c>
      <c r="M91" s="71"/>
      <c r="N91" s="72"/>
      <c r="O91" s="65"/>
      <c r="P91" s="65"/>
    </row>
    <row r="92" spans="1:16" s="67" customFormat="1" ht="17.649999999999999" customHeight="1">
      <c r="A92" s="269">
        <v>80</v>
      </c>
      <c r="B92" s="269" t="s">
        <v>210</v>
      </c>
      <c r="C92" s="310" t="s">
        <v>220</v>
      </c>
      <c r="D92" s="311">
        <v>589.34880299999998</v>
      </c>
      <c r="E92" s="311">
        <v>589.34880299999998</v>
      </c>
      <c r="F92" s="312">
        <f t="shared" si="4"/>
        <v>0</v>
      </c>
      <c r="G92" s="311">
        <v>589.34880299999998</v>
      </c>
      <c r="H92" s="266">
        <f t="shared" si="5"/>
        <v>-7.0999917056724371E-14</v>
      </c>
      <c r="I92" s="266">
        <f t="shared" si="3"/>
        <v>-1.2047181006444561E-14</v>
      </c>
      <c r="J92" s="313"/>
      <c r="K92" s="311">
        <v>0</v>
      </c>
      <c r="L92" s="314">
        <v>-7.0999917056724371E-14</v>
      </c>
      <c r="M92" s="71"/>
      <c r="N92" s="72"/>
      <c r="O92" s="65"/>
      <c r="P92" s="65"/>
    </row>
    <row r="93" spans="1:16" s="67" customFormat="1" ht="17.649999999999999" customHeight="1">
      <c r="A93" s="269">
        <v>82</v>
      </c>
      <c r="B93" s="269" t="s">
        <v>210</v>
      </c>
      <c r="C93" s="310" t="s">
        <v>221</v>
      </c>
      <c r="D93" s="311">
        <v>11.9907800306</v>
      </c>
      <c r="E93" s="311">
        <v>11.9907800306</v>
      </c>
      <c r="F93" s="312">
        <f t="shared" si="4"/>
        <v>0</v>
      </c>
      <c r="G93" s="311">
        <v>11.9907800306</v>
      </c>
      <c r="H93" s="266">
        <f t="shared" si="5"/>
        <v>2.2187474080226366E-15</v>
      </c>
      <c r="I93" s="266">
        <f t="shared" si="3"/>
        <v>1.8503778756348465E-14</v>
      </c>
      <c r="J93" s="313"/>
      <c r="K93" s="311">
        <v>0</v>
      </c>
      <c r="L93" s="314">
        <v>2.2187474080226366E-15</v>
      </c>
      <c r="M93" s="71"/>
      <c r="N93" s="72"/>
      <c r="O93" s="65"/>
      <c r="P93" s="65"/>
    </row>
    <row r="94" spans="1:16" s="67" customFormat="1" ht="17.649999999999999" customHeight="1">
      <c r="A94" s="316">
        <v>83</v>
      </c>
      <c r="B94" s="316" t="s">
        <v>210</v>
      </c>
      <c r="C94" s="310" t="s">
        <v>222</v>
      </c>
      <c r="D94" s="311">
        <v>18.291876001800002</v>
      </c>
      <c r="E94" s="311">
        <v>18.291876001800002</v>
      </c>
      <c r="F94" s="312">
        <f t="shared" si="4"/>
        <v>0</v>
      </c>
      <c r="G94" s="311">
        <v>18.291876001800002</v>
      </c>
      <c r="H94" s="266">
        <f t="shared" si="5"/>
        <v>4.4374948160452732E-15</v>
      </c>
      <c r="I94" s="266">
        <f t="shared" si="3"/>
        <v>2.4259375121549062E-14</v>
      </c>
      <c r="J94" s="313"/>
      <c r="K94" s="311">
        <v>0</v>
      </c>
      <c r="L94" s="314">
        <v>4.4374948160452732E-15</v>
      </c>
      <c r="M94" s="71"/>
      <c r="N94" s="72"/>
      <c r="O94" s="65"/>
      <c r="P94" s="65"/>
    </row>
    <row r="95" spans="1:16" s="67" customFormat="1" ht="17.649999999999999" customHeight="1">
      <c r="A95" s="316">
        <v>84</v>
      </c>
      <c r="B95" s="316" t="s">
        <v>210</v>
      </c>
      <c r="C95" s="310" t="s">
        <v>223</v>
      </c>
      <c r="D95" s="311">
        <v>269.97331230000003</v>
      </c>
      <c r="E95" s="311">
        <v>269.97331230000003</v>
      </c>
      <c r="F95" s="312">
        <f t="shared" si="4"/>
        <v>0</v>
      </c>
      <c r="G95" s="311">
        <v>269.97331230000003</v>
      </c>
      <c r="H95" s="266">
        <f t="shared" si="5"/>
        <v>0</v>
      </c>
      <c r="I95" s="266">
        <f t="shared" si="3"/>
        <v>0</v>
      </c>
      <c r="J95" s="313"/>
      <c r="K95" s="311">
        <v>0</v>
      </c>
      <c r="L95" s="314">
        <v>0</v>
      </c>
      <c r="M95" s="71"/>
      <c r="N95" s="72"/>
      <c r="O95" s="65"/>
      <c r="P95" s="65"/>
    </row>
    <row r="96" spans="1:16" s="67" customFormat="1" ht="17.649999999999999" customHeight="1">
      <c r="A96" s="316">
        <v>87</v>
      </c>
      <c r="B96" s="316" t="s">
        <v>210</v>
      </c>
      <c r="C96" s="310" t="s">
        <v>224</v>
      </c>
      <c r="D96" s="311">
        <v>983.24783954099996</v>
      </c>
      <c r="E96" s="311">
        <v>983.24783954099996</v>
      </c>
      <c r="F96" s="312">
        <f t="shared" si="4"/>
        <v>0</v>
      </c>
      <c r="G96" s="311">
        <v>983.24783954099996</v>
      </c>
      <c r="H96" s="266">
        <f t="shared" si="5"/>
        <v>-2.8399966822689749E-13</v>
      </c>
      <c r="I96" s="266">
        <f t="shared" si="3"/>
        <v>-2.8883833435064984E-14</v>
      </c>
      <c r="J96" s="313"/>
      <c r="K96" s="311">
        <v>0</v>
      </c>
      <c r="L96" s="314">
        <v>-2.8399966822689749E-13</v>
      </c>
      <c r="M96" s="71"/>
      <c r="N96" s="72"/>
      <c r="O96" s="65"/>
      <c r="P96" s="65"/>
    </row>
    <row r="97" spans="1:16" s="67" customFormat="1" ht="17.649999999999999" customHeight="1">
      <c r="A97" s="316">
        <v>90</v>
      </c>
      <c r="B97" s="316" t="s">
        <v>210</v>
      </c>
      <c r="C97" s="310" t="s">
        <v>225</v>
      </c>
      <c r="D97" s="311">
        <v>268.59436799999997</v>
      </c>
      <c r="E97" s="311">
        <v>268.59436799999997</v>
      </c>
      <c r="F97" s="312">
        <f t="shared" si="4"/>
        <v>0</v>
      </c>
      <c r="G97" s="311">
        <v>268.59436799999997</v>
      </c>
      <c r="H97" s="266">
        <f t="shared" si="5"/>
        <v>-3.5499958528362186E-14</v>
      </c>
      <c r="I97" s="266">
        <f t="shared" si="3"/>
        <v>-1.3216940769347104E-14</v>
      </c>
      <c r="J97" s="313"/>
      <c r="K97" s="311">
        <v>0</v>
      </c>
      <c r="L97" s="314">
        <v>-3.5499958528362186E-14</v>
      </c>
      <c r="M97" s="71"/>
      <c r="N97" s="72"/>
      <c r="O97" s="65"/>
      <c r="P97" s="65"/>
    </row>
    <row r="98" spans="1:16" s="67" customFormat="1" ht="17.649999999999999" customHeight="1">
      <c r="A98" s="269">
        <v>91</v>
      </c>
      <c r="B98" s="269" t="s">
        <v>210</v>
      </c>
      <c r="C98" s="310" t="s">
        <v>226</v>
      </c>
      <c r="D98" s="311">
        <v>230.13459225330001</v>
      </c>
      <c r="E98" s="311">
        <v>230.13459274073085</v>
      </c>
      <c r="F98" s="312">
        <f t="shared" si="4"/>
        <v>2.1180251508212677E-7</v>
      </c>
      <c r="G98" s="311">
        <v>230.13459225330001</v>
      </c>
      <c r="H98" s="266">
        <f t="shared" si="5"/>
        <v>-3.5499958528362186E-14</v>
      </c>
      <c r="I98" s="266">
        <f t="shared" si="3"/>
        <v>-1.5425737654467429E-14</v>
      </c>
      <c r="J98" s="309"/>
      <c r="K98" s="311">
        <v>0</v>
      </c>
      <c r="L98" s="314">
        <v>-3.5499958528362186E-14</v>
      </c>
      <c r="M98" s="71"/>
      <c r="N98" s="72"/>
      <c r="O98" s="65"/>
      <c r="P98" s="65"/>
    </row>
    <row r="99" spans="1:16" s="67" customFormat="1" ht="17.649999999999999" customHeight="1">
      <c r="A99" s="316">
        <v>92</v>
      </c>
      <c r="B99" s="316" t="s">
        <v>210</v>
      </c>
      <c r="C99" s="310" t="s">
        <v>227</v>
      </c>
      <c r="D99" s="311">
        <v>646.51487747240003</v>
      </c>
      <c r="E99" s="311">
        <v>646.51487747240003</v>
      </c>
      <c r="F99" s="312">
        <f t="shared" si="4"/>
        <v>0</v>
      </c>
      <c r="G99" s="311">
        <v>646.51487747240003</v>
      </c>
      <c r="H99" s="266">
        <f t="shared" si="5"/>
        <v>1.4199983411344874E-13</v>
      </c>
      <c r="I99" s="266">
        <f t="shared" si="3"/>
        <v>2.1963892721016427E-14</v>
      </c>
      <c r="J99" s="313"/>
      <c r="K99" s="311">
        <v>0</v>
      </c>
      <c r="L99" s="314">
        <v>1.4199983411344874E-13</v>
      </c>
      <c r="M99" s="71"/>
      <c r="N99" s="72"/>
      <c r="O99" s="65"/>
      <c r="P99" s="65"/>
    </row>
    <row r="100" spans="1:16" s="67" customFormat="1" ht="17.649999999999999" customHeight="1">
      <c r="A100" s="316">
        <v>93</v>
      </c>
      <c r="B100" s="316" t="s">
        <v>210</v>
      </c>
      <c r="C100" s="310" t="s">
        <v>228</v>
      </c>
      <c r="D100" s="311">
        <v>347.11179618190005</v>
      </c>
      <c r="E100" s="311">
        <v>347.11179666933077</v>
      </c>
      <c r="F100" s="312">
        <f t="shared" si="4"/>
        <v>1.4042471718767047E-7</v>
      </c>
      <c r="G100" s="311">
        <v>347.11179618190005</v>
      </c>
      <c r="H100" s="266">
        <f t="shared" si="5"/>
        <v>0</v>
      </c>
      <c r="I100" s="266">
        <f t="shared" si="3"/>
        <v>0</v>
      </c>
      <c r="J100" s="313"/>
      <c r="K100" s="311">
        <v>0</v>
      </c>
      <c r="L100" s="314">
        <v>0</v>
      </c>
      <c r="M100" s="71"/>
      <c r="N100" s="72"/>
      <c r="O100" s="65"/>
      <c r="P100" s="65"/>
    </row>
    <row r="101" spans="1:16" s="67" customFormat="1" ht="17.649999999999999" customHeight="1">
      <c r="A101" s="316">
        <v>94</v>
      </c>
      <c r="B101" s="316" t="s">
        <v>210</v>
      </c>
      <c r="C101" s="310" t="s">
        <v>229</v>
      </c>
      <c r="D101" s="311">
        <v>115.71141300000001</v>
      </c>
      <c r="E101" s="311">
        <v>115.71141300000001</v>
      </c>
      <c r="F101" s="312">
        <f t="shared" si="4"/>
        <v>0</v>
      </c>
      <c r="G101" s="311">
        <v>115.71141300000001</v>
      </c>
      <c r="H101" s="266">
        <f t="shared" si="5"/>
        <v>0</v>
      </c>
      <c r="I101" s="266">
        <f t="shared" si="3"/>
        <v>0</v>
      </c>
      <c r="J101" s="313"/>
      <c r="K101" s="311">
        <v>0</v>
      </c>
      <c r="L101" s="314">
        <v>0</v>
      </c>
      <c r="M101" s="71"/>
      <c r="N101" s="72"/>
      <c r="O101" s="65"/>
      <c r="P101" s="65"/>
    </row>
    <row r="102" spans="1:16" s="67" customFormat="1" ht="17.649999999999999" customHeight="1">
      <c r="A102" s="316">
        <v>95</v>
      </c>
      <c r="B102" s="316" t="s">
        <v>145</v>
      </c>
      <c r="C102" s="310" t="s">
        <v>230</v>
      </c>
      <c r="D102" s="311">
        <v>153.95993048300002</v>
      </c>
      <c r="E102" s="311">
        <v>153.95993048300002</v>
      </c>
      <c r="F102" s="312">
        <f t="shared" si="4"/>
        <v>0</v>
      </c>
      <c r="G102" s="311">
        <v>153.95993048300002</v>
      </c>
      <c r="H102" s="266">
        <f t="shared" si="5"/>
        <v>3.5499958528362186E-14</v>
      </c>
      <c r="I102" s="266">
        <f t="shared" si="3"/>
        <v>2.3057920601154094E-14</v>
      </c>
      <c r="J102" s="313"/>
      <c r="K102" s="311">
        <v>0</v>
      </c>
      <c r="L102" s="314">
        <v>3.5499958528362186E-14</v>
      </c>
      <c r="M102" s="71"/>
      <c r="N102" s="72"/>
      <c r="O102" s="65"/>
      <c r="P102" s="65"/>
    </row>
    <row r="103" spans="1:16" s="67" customFormat="1" ht="17.649999999999999" customHeight="1">
      <c r="A103" s="316">
        <v>98</v>
      </c>
      <c r="B103" s="316" t="s">
        <v>145</v>
      </c>
      <c r="C103" s="310" t="s">
        <v>231</v>
      </c>
      <c r="D103" s="311">
        <v>69.534445424799998</v>
      </c>
      <c r="E103" s="311">
        <v>69.534445424799998</v>
      </c>
      <c r="F103" s="312">
        <f t="shared" si="4"/>
        <v>0</v>
      </c>
      <c r="G103" s="311">
        <v>69.534445424799998</v>
      </c>
      <c r="H103" s="266">
        <f t="shared" si="5"/>
        <v>0</v>
      </c>
      <c r="I103" s="266">
        <f t="shared" si="3"/>
        <v>0</v>
      </c>
      <c r="J103" s="313"/>
      <c r="K103" s="311">
        <v>0</v>
      </c>
      <c r="L103" s="314">
        <v>0</v>
      </c>
      <c r="M103" s="71"/>
      <c r="N103" s="72"/>
      <c r="O103" s="65"/>
      <c r="P103" s="65"/>
    </row>
    <row r="104" spans="1:16" s="67" customFormat="1" ht="17.649999999999999" customHeight="1">
      <c r="A104" s="316">
        <v>99</v>
      </c>
      <c r="B104" s="316" t="s">
        <v>145</v>
      </c>
      <c r="C104" s="310" t="s">
        <v>232</v>
      </c>
      <c r="D104" s="311">
        <v>895.61399076009991</v>
      </c>
      <c r="E104" s="311">
        <v>895.61399124753086</v>
      </c>
      <c r="F104" s="312">
        <f t="shared" si="4"/>
        <v>5.4424219797510887E-8</v>
      </c>
      <c r="G104" s="311">
        <v>895.61399076009991</v>
      </c>
      <c r="H104" s="266">
        <f t="shared" si="5"/>
        <v>-1.4199983411344874E-13</v>
      </c>
      <c r="I104" s="266">
        <f t="shared" si="3"/>
        <v>-1.5855026328435581E-14</v>
      </c>
      <c r="J104" s="313"/>
      <c r="K104" s="311">
        <v>0</v>
      </c>
      <c r="L104" s="314">
        <v>-1.4199983411344874E-13</v>
      </c>
      <c r="M104" s="71"/>
      <c r="N104" s="72"/>
      <c r="O104" s="65"/>
      <c r="P104" s="65"/>
    </row>
    <row r="105" spans="1:16" s="67" customFormat="1" ht="17.649999999999999" customHeight="1">
      <c r="A105" s="316">
        <v>100</v>
      </c>
      <c r="B105" s="316" t="s">
        <v>233</v>
      </c>
      <c r="C105" s="310" t="s">
        <v>234</v>
      </c>
      <c r="D105" s="311">
        <v>1591.1637278465</v>
      </c>
      <c r="E105" s="311">
        <v>1591.163728333931</v>
      </c>
      <c r="F105" s="312">
        <f t="shared" si="4"/>
        <v>3.0633600545115769E-8</v>
      </c>
      <c r="G105" s="311">
        <v>1591.1637278465</v>
      </c>
      <c r="H105" s="266">
        <f t="shared" si="5"/>
        <v>0</v>
      </c>
      <c r="I105" s="266">
        <f t="shared" si="3"/>
        <v>0</v>
      </c>
      <c r="J105" s="313"/>
      <c r="K105" s="311">
        <v>0</v>
      </c>
      <c r="L105" s="314">
        <v>0</v>
      </c>
      <c r="M105" s="71"/>
      <c r="N105" s="72"/>
      <c r="O105" s="65"/>
      <c r="P105" s="65"/>
    </row>
    <row r="106" spans="1:16" s="67" customFormat="1" ht="17.649999999999999" customHeight="1">
      <c r="A106" s="316">
        <v>101</v>
      </c>
      <c r="B106" s="316" t="s">
        <v>233</v>
      </c>
      <c r="C106" s="310" t="s">
        <v>235</v>
      </c>
      <c r="D106" s="311">
        <v>557.24667992549996</v>
      </c>
      <c r="E106" s="311">
        <v>557.2466804129308</v>
      </c>
      <c r="F106" s="312">
        <f t="shared" si="4"/>
        <v>8.7471292431473557E-8</v>
      </c>
      <c r="G106" s="311">
        <v>557.24667992549996</v>
      </c>
      <c r="H106" s="266">
        <f t="shared" si="5"/>
        <v>-2.129997511701731E-13</v>
      </c>
      <c r="I106" s="266">
        <f t="shared" si="3"/>
        <v>-3.8223601621518158E-14</v>
      </c>
      <c r="J106" s="313"/>
      <c r="K106" s="311">
        <v>0</v>
      </c>
      <c r="L106" s="314">
        <v>-2.129997511701731E-13</v>
      </c>
      <c r="M106" s="71"/>
      <c r="N106" s="72"/>
      <c r="O106" s="65"/>
      <c r="P106" s="65"/>
    </row>
    <row r="107" spans="1:16" s="67" customFormat="1" ht="17.649999999999999" customHeight="1">
      <c r="A107" s="316">
        <v>102</v>
      </c>
      <c r="B107" s="316" t="s">
        <v>233</v>
      </c>
      <c r="C107" s="310" t="s">
        <v>236</v>
      </c>
      <c r="D107" s="311">
        <v>385.49431107840002</v>
      </c>
      <c r="E107" s="311">
        <v>385.49431107840002</v>
      </c>
      <c r="F107" s="312">
        <f t="shared" si="4"/>
        <v>0</v>
      </c>
      <c r="G107" s="311">
        <v>385.49431107840002</v>
      </c>
      <c r="H107" s="266">
        <f t="shared" si="5"/>
        <v>0</v>
      </c>
      <c r="I107" s="266">
        <f t="shared" si="3"/>
        <v>0</v>
      </c>
      <c r="J107" s="313"/>
      <c r="K107" s="311">
        <v>0</v>
      </c>
      <c r="L107" s="314">
        <v>0</v>
      </c>
      <c r="M107" s="71"/>
      <c r="N107" s="72"/>
      <c r="O107" s="65"/>
      <c r="P107" s="65"/>
    </row>
    <row r="108" spans="1:16" s="67" customFormat="1" ht="17.649999999999999" customHeight="1">
      <c r="A108" s="316">
        <v>103</v>
      </c>
      <c r="B108" s="316" t="s">
        <v>255</v>
      </c>
      <c r="C108" s="310" t="s">
        <v>237</v>
      </c>
      <c r="D108" s="311">
        <v>133.7206653744</v>
      </c>
      <c r="E108" s="311">
        <v>133.7206653744</v>
      </c>
      <c r="F108" s="312">
        <f t="shared" si="4"/>
        <v>0</v>
      </c>
      <c r="G108" s="311">
        <v>133.7206653744</v>
      </c>
      <c r="H108" s="266">
        <f t="shared" si="5"/>
        <v>3.5499958528362186E-14</v>
      </c>
      <c r="I108" s="266">
        <f t="shared" si="3"/>
        <v>2.6547847656132313E-14</v>
      </c>
      <c r="J108" s="313"/>
      <c r="K108" s="311">
        <v>0</v>
      </c>
      <c r="L108" s="314">
        <v>3.5499958528362186E-14</v>
      </c>
      <c r="M108" s="71"/>
      <c r="N108" s="72"/>
      <c r="O108" s="65"/>
      <c r="P108" s="65"/>
    </row>
    <row r="109" spans="1:16" s="67" customFormat="1" ht="17.649999999999999" customHeight="1">
      <c r="A109" s="316">
        <v>104</v>
      </c>
      <c r="B109" s="316" t="s">
        <v>233</v>
      </c>
      <c r="C109" s="310" t="s">
        <v>238</v>
      </c>
      <c r="D109" s="311">
        <v>3722.8239792981999</v>
      </c>
      <c r="E109" s="311">
        <v>3722.8239792981999</v>
      </c>
      <c r="F109" s="312">
        <f t="shared" si="4"/>
        <v>0</v>
      </c>
      <c r="G109" s="311">
        <v>3722.8239792981999</v>
      </c>
      <c r="H109" s="266">
        <f t="shared" si="5"/>
        <v>186.84338780291117</v>
      </c>
      <c r="I109" s="266">
        <f t="shared" si="3"/>
        <v>5.0188617254510524</v>
      </c>
      <c r="J109" s="313"/>
      <c r="K109" s="311">
        <v>0</v>
      </c>
      <c r="L109" s="314">
        <v>186.84338780291117</v>
      </c>
      <c r="M109" s="71"/>
      <c r="N109" s="72"/>
      <c r="O109" s="65"/>
      <c r="P109" s="65"/>
    </row>
    <row r="110" spans="1:16" s="67" customFormat="1" ht="17.649999999999999" customHeight="1">
      <c r="A110" s="316">
        <v>105</v>
      </c>
      <c r="B110" s="316" t="s">
        <v>233</v>
      </c>
      <c r="C110" s="310" t="s">
        <v>757</v>
      </c>
      <c r="D110" s="311">
        <v>2027.6395282271001</v>
      </c>
      <c r="E110" s="311">
        <v>2027.6395287145269</v>
      </c>
      <c r="F110" s="312">
        <f t="shared" si="4"/>
        <v>2.4039124468799855E-8</v>
      </c>
      <c r="G110" s="311">
        <v>2027.6395282271001</v>
      </c>
      <c r="H110" s="266">
        <f t="shared" si="5"/>
        <v>0</v>
      </c>
      <c r="I110" s="266">
        <f t="shared" si="3"/>
        <v>0</v>
      </c>
      <c r="J110" s="313"/>
      <c r="K110" s="311">
        <v>0</v>
      </c>
      <c r="L110" s="314">
        <v>0</v>
      </c>
      <c r="M110" s="71"/>
      <c r="N110" s="72"/>
      <c r="O110" s="65"/>
      <c r="P110" s="65"/>
    </row>
    <row r="111" spans="1:16" s="67" customFormat="1" ht="17.649999999999999" customHeight="1">
      <c r="A111" s="316">
        <v>106</v>
      </c>
      <c r="B111" s="316" t="s">
        <v>131</v>
      </c>
      <c r="C111" s="310" t="s">
        <v>240</v>
      </c>
      <c r="D111" s="311">
        <v>1488.7854072220002</v>
      </c>
      <c r="E111" s="311">
        <v>1488.7854072220002</v>
      </c>
      <c r="F111" s="312">
        <f t="shared" si="4"/>
        <v>0</v>
      </c>
      <c r="G111" s="311">
        <v>1488.7854072220002</v>
      </c>
      <c r="H111" s="266">
        <f t="shared" si="5"/>
        <v>0</v>
      </c>
      <c r="I111" s="266">
        <f t="shared" si="3"/>
        <v>0</v>
      </c>
      <c r="J111" s="313"/>
      <c r="K111" s="311">
        <v>0</v>
      </c>
      <c r="L111" s="314">
        <v>0</v>
      </c>
      <c r="M111" s="71"/>
      <c r="N111" s="72"/>
      <c r="O111" s="65"/>
      <c r="P111" s="65"/>
    </row>
    <row r="112" spans="1:16" s="67" customFormat="1" ht="17.649999999999999" customHeight="1">
      <c r="A112" s="316">
        <v>107</v>
      </c>
      <c r="B112" s="316" t="s">
        <v>133</v>
      </c>
      <c r="C112" s="310" t="s">
        <v>241</v>
      </c>
      <c r="D112" s="311">
        <v>1208.8890318768999</v>
      </c>
      <c r="E112" s="311">
        <v>1208.8890323643307</v>
      </c>
      <c r="F112" s="312">
        <f t="shared" si="4"/>
        <v>4.0320543348570936E-8</v>
      </c>
      <c r="G112" s="311">
        <v>1208.8890318768999</v>
      </c>
      <c r="H112" s="266">
        <f t="shared" si="5"/>
        <v>0</v>
      </c>
      <c r="I112" s="266">
        <f t="shared" si="3"/>
        <v>0</v>
      </c>
      <c r="J112" s="313"/>
      <c r="K112" s="311">
        <v>0</v>
      </c>
      <c r="L112" s="314">
        <v>0</v>
      </c>
      <c r="M112" s="71"/>
      <c r="N112" s="72"/>
      <c r="O112" s="65"/>
      <c r="P112" s="65"/>
    </row>
    <row r="113" spans="1:16" s="67" customFormat="1" ht="17.649999999999999" customHeight="1">
      <c r="A113" s="316">
        <v>108</v>
      </c>
      <c r="B113" s="316" t="s">
        <v>758</v>
      </c>
      <c r="C113" s="310" t="s">
        <v>242</v>
      </c>
      <c r="D113" s="311">
        <v>684.70695816260002</v>
      </c>
      <c r="E113" s="311">
        <v>684.70695816260002</v>
      </c>
      <c r="F113" s="312">
        <f t="shared" si="4"/>
        <v>0</v>
      </c>
      <c r="G113" s="311">
        <v>684.70695816260002</v>
      </c>
      <c r="H113" s="266">
        <f t="shared" si="5"/>
        <v>0</v>
      </c>
      <c r="I113" s="266">
        <f t="shared" si="3"/>
        <v>0</v>
      </c>
      <c r="J113" s="313"/>
      <c r="K113" s="311">
        <v>0</v>
      </c>
      <c r="L113" s="314">
        <v>0</v>
      </c>
      <c r="M113" s="71"/>
      <c r="N113" s="72"/>
      <c r="O113" s="65"/>
      <c r="P113" s="65"/>
    </row>
    <row r="114" spans="1:16" s="67" customFormat="1" ht="17.649999999999999" customHeight="1">
      <c r="A114" s="316">
        <v>110</v>
      </c>
      <c r="B114" s="316" t="s">
        <v>210</v>
      </c>
      <c r="C114" s="310" t="s">
        <v>243</v>
      </c>
      <c r="D114" s="311">
        <v>104.9420978334</v>
      </c>
      <c r="E114" s="311">
        <v>104.9420978334</v>
      </c>
      <c r="F114" s="312">
        <f t="shared" si="4"/>
        <v>0</v>
      </c>
      <c r="G114" s="311">
        <v>104.9420978334</v>
      </c>
      <c r="H114" s="266">
        <f t="shared" si="5"/>
        <v>1.7749979264181093E-14</v>
      </c>
      <c r="I114" s="266">
        <f t="shared" si="3"/>
        <v>1.6914069406502558E-14</v>
      </c>
      <c r="J114" s="313"/>
      <c r="K114" s="311">
        <v>0</v>
      </c>
      <c r="L114" s="314">
        <v>1.7749979264181093E-14</v>
      </c>
      <c r="M114" s="71"/>
      <c r="N114" s="72"/>
      <c r="O114" s="65"/>
      <c r="P114" s="65"/>
    </row>
    <row r="115" spans="1:16" s="67" customFormat="1" ht="17.649999999999999" customHeight="1">
      <c r="A115" s="316">
        <v>111</v>
      </c>
      <c r="B115" s="316" t="s">
        <v>218</v>
      </c>
      <c r="C115" s="310" t="s">
        <v>244</v>
      </c>
      <c r="D115" s="311">
        <v>628.99019411889992</v>
      </c>
      <c r="E115" s="311">
        <v>628.99019460633076</v>
      </c>
      <c r="F115" s="312">
        <f t="shared" si="4"/>
        <v>7.7494192396443395E-8</v>
      </c>
      <c r="G115" s="311">
        <v>628.99019411889992</v>
      </c>
      <c r="H115" s="266">
        <f t="shared" si="5"/>
        <v>-1.4199983411344874E-13</v>
      </c>
      <c r="I115" s="266">
        <f t="shared" si="3"/>
        <v>-2.2575842251773561E-14</v>
      </c>
      <c r="J115" s="313"/>
      <c r="K115" s="311">
        <v>0</v>
      </c>
      <c r="L115" s="314">
        <v>-1.4199983411344874E-13</v>
      </c>
      <c r="M115" s="71"/>
      <c r="N115" s="72"/>
      <c r="O115" s="65"/>
      <c r="P115" s="65"/>
    </row>
    <row r="116" spans="1:16" s="67" customFormat="1" ht="17.649999999999999" customHeight="1">
      <c r="A116" s="316">
        <v>112</v>
      </c>
      <c r="B116" s="316" t="s">
        <v>218</v>
      </c>
      <c r="C116" s="310" t="s">
        <v>245</v>
      </c>
      <c r="D116" s="311">
        <v>273.58584659550002</v>
      </c>
      <c r="E116" s="311">
        <v>273.5858470829308</v>
      </c>
      <c r="F116" s="312">
        <f t="shared" si="4"/>
        <v>1.7816374509038724E-7</v>
      </c>
      <c r="G116" s="311">
        <v>273.58584659550002</v>
      </c>
      <c r="H116" s="266">
        <f t="shared" si="5"/>
        <v>0</v>
      </c>
      <c r="I116" s="266">
        <f t="shared" si="3"/>
        <v>0</v>
      </c>
      <c r="J116" s="313"/>
      <c r="K116" s="311">
        <v>0</v>
      </c>
      <c r="L116" s="314">
        <v>0</v>
      </c>
      <c r="M116" s="71"/>
      <c r="N116" s="72"/>
      <c r="O116" s="65"/>
      <c r="P116" s="65"/>
    </row>
    <row r="117" spans="1:16" s="67" customFormat="1" ht="17.649999999999999" customHeight="1">
      <c r="A117" s="316">
        <v>113</v>
      </c>
      <c r="B117" s="316" t="s">
        <v>218</v>
      </c>
      <c r="C117" s="310" t="s">
        <v>246</v>
      </c>
      <c r="D117" s="311">
        <v>716.42787308460004</v>
      </c>
      <c r="E117" s="311">
        <v>716.42787308460004</v>
      </c>
      <c r="F117" s="312">
        <f t="shared" si="4"/>
        <v>0</v>
      </c>
      <c r="G117" s="311">
        <v>716.42787308460004</v>
      </c>
      <c r="H117" s="266">
        <f t="shared" si="5"/>
        <v>0</v>
      </c>
      <c r="I117" s="266">
        <f t="shared" si="3"/>
        <v>0</v>
      </c>
      <c r="J117" s="313"/>
      <c r="K117" s="311">
        <v>0</v>
      </c>
      <c r="L117" s="314">
        <v>0</v>
      </c>
      <c r="M117" s="71"/>
      <c r="N117" s="72"/>
      <c r="O117" s="65"/>
      <c r="P117" s="65"/>
    </row>
    <row r="118" spans="1:16" s="67" customFormat="1" ht="17.649999999999999" customHeight="1">
      <c r="A118" s="316">
        <v>114</v>
      </c>
      <c r="B118" s="316" t="s">
        <v>210</v>
      </c>
      <c r="C118" s="310" t="s">
        <v>247</v>
      </c>
      <c r="D118" s="311">
        <v>610.53258500000004</v>
      </c>
      <c r="E118" s="311">
        <v>610.53258500000004</v>
      </c>
      <c r="F118" s="312">
        <f t="shared" si="4"/>
        <v>0</v>
      </c>
      <c r="G118" s="311">
        <v>610.53258500000004</v>
      </c>
      <c r="H118" s="266">
        <f t="shared" si="5"/>
        <v>0</v>
      </c>
      <c r="I118" s="266">
        <f t="shared" si="3"/>
        <v>0</v>
      </c>
      <c r="J118" s="313"/>
      <c r="K118" s="311">
        <v>0</v>
      </c>
      <c r="L118" s="314">
        <v>0</v>
      </c>
      <c r="M118" s="71"/>
      <c r="N118" s="72"/>
      <c r="O118" s="65"/>
      <c r="P118" s="65"/>
    </row>
    <row r="119" spans="1:16" s="67" customFormat="1" ht="17.649999999999999" customHeight="1">
      <c r="A119" s="316">
        <v>117</v>
      </c>
      <c r="B119" s="316" t="s">
        <v>210</v>
      </c>
      <c r="C119" s="310" t="s">
        <v>248</v>
      </c>
      <c r="D119" s="311">
        <v>883.32374000000004</v>
      </c>
      <c r="E119" s="311">
        <v>883.32374000000004</v>
      </c>
      <c r="F119" s="312">
        <f t="shared" si="4"/>
        <v>0</v>
      </c>
      <c r="G119" s="311">
        <v>883.32374000000004</v>
      </c>
      <c r="H119" s="266">
        <f t="shared" si="5"/>
        <v>1.4199983411344874E-13</v>
      </c>
      <c r="I119" s="266">
        <f t="shared" si="3"/>
        <v>1.6075627505884619E-14</v>
      </c>
      <c r="J119" s="313"/>
      <c r="K119" s="311">
        <v>0</v>
      </c>
      <c r="L119" s="314">
        <v>1.4199983411344874E-13</v>
      </c>
      <c r="M119" s="71"/>
      <c r="N119" s="72"/>
      <c r="O119" s="65"/>
      <c r="P119" s="65"/>
    </row>
    <row r="120" spans="1:16" s="67" customFormat="1" ht="17.649999999999999" customHeight="1">
      <c r="A120" s="316">
        <v>118</v>
      </c>
      <c r="B120" s="316" t="s">
        <v>210</v>
      </c>
      <c r="C120" s="310" t="s">
        <v>249</v>
      </c>
      <c r="D120" s="311">
        <v>412.16315379449998</v>
      </c>
      <c r="E120" s="311">
        <v>412.16315428193082</v>
      </c>
      <c r="F120" s="312">
        <f t="shared" si="4"/>
        <v>1.1826162449324329E-7</v>
      </c>
      <c r="G120" s="311">
        <v>412.16315379449998</v>
      </c>
      <c r="H120" s="266">
        <f t="shared" si="5"/>
        <v>-7.0999917056724371E-14</v>
      </c>
      <c r="I120" s="266">
        <f t="shared" si="3"/>
        <v>-1.7226167918968929E-14</v>
      </c>
      <c r="J120" s="313"/>
      <c r="K120" s="311">
        <v>0</v>
      </c>
      <c r="L120" s="314">
        <v>-7.0999917056724371E-14</v>
      </c>
      <c r="M120" s="71"/>
      <c r="N120" s="72"/>
      <c r="O120" s="65"/>
      <c r="P120" s="65"/>
    </row>
    <row r="121" spans="1:16" s="67" customFormat="1" ht="17.649999999999999" customHeight="1">
      <c r="A121" s="316">
        <v>122</v>
      </c>
      <c r="B121" s="316" t="s">
        <v>145</v>
      </c>
      <c r="C121" s="310" t="s">
        <v>250</v>
      </c>
      <c r="D121" s="311">
        <v>215.92810853370003</v>
      </c>
      <c r="E121" s="311">
        <v>215.92810902113084</v>
      </c>
      <c r="F121" s="312">
        <f t="shared" si="4"/>
        <v>2.2573753710730671E-7</v>
      </c>
      <c r="G121" s="311">
        <v>215.92810853370003</v>
      </c>
      <c r="H121" s="266">
        <f t="shared" si="5"/>
        <v>-7.0999917056724371E-14</v>
      </c>
      <c r="I121" s="266">
        <f t="shared" si="3"/>
        <v>-3.2881275799889621E-14</v>
      </c>
      <c r="J121" s="313"/>
      <c r="K121" s="311">
        <v>0</v>
      </c>
      <c r="L121" s="314">
        <v>-7.0999917056724371E-14</v>
      </c>
      <c r="M121" s="71"/>
      <c r="N121" s="72"/>
      <c r="O121" s="65"/>
      <c r="P121" s="65"/>
    </row>
    <row r="122" spans="1:16" s="67" customFormat="1" ht="17.649999999999999" customHeight="1">
      <c r="A122" s="316">
        <v>123</v>
      </c>
      <c r="B122" s="316" t="s">
        <v>251</v>
      </c>
      <c r="C122" s="310" t="s">
        <v>252</v>
      </c>
      <c r="D122" s="311">
        <v>105.8824978766</v>
      </c>
      <c r="E122" s="311">
        <v>105.8824978766</v>
      </c>
      <c r="F122" s="312">
        <f t="shared" si="4"/>
        <v>0</v>
      </c>
      <c r="G122" s="311">
        <v>105.8824978766</v>
      </c>
      <c r="H122" s="266">
        <f t="shared" si="5"/>
        <v>-1.7749979264181093E-14</v>
      </c>
      <c r="I122" s="266">
        <f t="shared" si="3"/>
        <v>-1.6763846358127741E-14</v>
      </c>
      <c r="J122" s="313"/>
      <c r="K122" s="311">
        <v>0</v>
      </c>
      <c r="L122" s="314">
        <v>-1.7749979264181093E-14</v>
      </c>
      <c r="M122" s="71"/>
      <c r="N122" s="72"/>
      <c r="O122" s="65"/>
      <c r="P122" s="65"/>
    </row>
    <row r="123" spans="1:16" s="67" customFormat="1" ht="17.649999999999999" customHeight="1">
      <c r="A123" s="316">
        <v>124</v>
      </c>
      <c r="B123" s="316" t="s">
        <v>251</v>
      </c>
      <c r="C123" s="310" t="s">
        <v>253</v>
      </c>
      <c r="D123" s="311">
        <v>1075.2294397456999</v>
      </c>
      <c r="E123" s="311">
        <v>1075.2294402331308</v>
      </c>
      <c r="F123" s="312">
        <f t="shared" si="4"/>
        <v>4.5332740228332113E-8</v>
      </c>
      <c r="G123" s="311">
        <v>1075.2294397456999</v>
      </c>
      <c r="H123" s="266">
        <f t="shared" si="5"/>
        <v>-2.8399966822689749E-13</v>
      </c>
      <c r="I123" s="266">
        <f t="shared" si="3"/>
        <v>-2.6412936402236234E-14</v>
      </c>
      <c r="J123" s="313"/>
      <c r="K123" s="311">
        <v>0</v>
      </c>
      <c r="L123" s="314">
        <v>-2.8399966822689749E-13</v>
      </c>
      <c r="M123" s="71"/>
      <c r="N123" s="72"/>
      <c r="O123" s="65"/>
      <c r="P123" s="65"/>
    </row>
    <row r="124" spans="1:16" s="67" customFormat="1" ht="17.649999999999999" customHeight="1">
      <c r="A124" s="316">
        <v>126</v>
      </c>
      <c r="B124" s="316" t="s">
        <v>233</v>
      </c>
      <c r="C124" s="310" t="s">
        <v>254</v>
      </c>
      <c r="D124" s="311">
        <v>1688.4004248244</v>
      </c>
      <c r="E124" s="311">
        <v>1688.4004248244</v>
      </c>
      <c r="F124" s="312">
        <f t="shared" si="4"/>
        <v>0</v>
      </c>
      <c r="G124" s="311">
        <v>1688.4004248244</v>
      </c>
      <c r="H124" s="266">
        <f t="shared" si="5"/>
        <v>-2.8399966822689749E-13</v>
      </c>
      <c r="I124" s="266">
        <f t="shared" si="3"/>
        <v>-1.6820634729254734E-14</v>
      </c>
      <c r="J124" s="313"/>
      <c r="K124" s="311">
        <v>0</v>
      </c>
      <c r="L124" s="314">
        <v>-2.8399966822689749E-13</v>
      </c>
      <c r="M124" s="71"/>
      <c r="N124" s="72"/>
      <c r="O124" s="65"/>
      <c r="P124" s="65"/>
    </row>
    <row r="125" spans="1:16" s="67" customFormat="1" ht="17.649999999999999" customHeight="1">
      <c r="A125" s="316">
        <v>127</v>
      </c>
      <c r="B125" s="316" t="s">
        <v>255</v>
      </c>
      <c r="C125" s="310" t="s">
        <v>256</v>
      </c>
      <c r="D125" s="311">
        <v>1424.0312420831001</v>
      </c>
      <c r="E125" s="311">
        <v>1424.0312425705308</v>
      </c>
      <c r="F125" s="312">
        <f t="shared" si="4"/>
        <v>3.4228932577207161E-8</v>
      </c>
      <c r="G125" s="311">
        <v>1424.0312420831001</v>
      </c>
      <c r="H125" s="266">
        <f t="shared" si="5"/>
        <v>-5.6799933645379497E-13</v>
      </c>
      <c r="I125" s="266">
        <f t="shared" si="3"/>
        <v>-3.988671873718828E-14</v>
      </c>
      <c r="J125" s="313"/>
      <c r="K125" s="311">
        <v>0</v>
      </c>
      <c r="L125" s="314">
        <v>-5.6799933645379497E-13</v>
      </c>
      <c r="M125" s="71"/>
      <c r="N125" s="72"/>
      <c r="O125" s="65"/>
      <c r="P125" s="65"/>
    </row>
    <row r="126" spans="1:16" s="67" customFormat="1" ht="17.649999999999999" customHeight="1">
      <c r="A126" s="316">
        <v>128</v>
      </c>
      <c r="B126" s="316" t="s">
        <v>233</v>
      </c>
      <c r="C126" s="310" t="s">
        <v>257</v>
      </c>
      <c r="D126" s="311">
        <v>1328.0072167011999</v>
      </c>
      <c r="E126" s="311">
        <v>1328.0072167011999</v>
      </c>
      <c r="F126" s="312">
        <f t="shared" si="4"/>
        <v>0</v>
      </c>
      <c r="G126" s="311">
        <v>1328.0072167011999</v>
      </c>
      <c r="H126" s="266">
        <f t="shared" si="5"/>
        <v>-2.8399966822689749E-13</v>
      </c>
      <c r="I126" s="266">
        <f t="shared" si="3"/>
        <v>-2.1385400971868143E-14</v>
      </c>
      <c r="J126" s="313"/>
      <c r="K126" s="311">
        <v>0</v>
      </c>
      <c r="L126" s="314">
        <v>-2.8399966822689749E-13</v>
      </c>
      <c r="M126" s="71"/>
      <c r="N126" s="72"/>
      <c r="O126" s="65"/>
      <c r="P126" s="65"/>
    </row>
    <row r="127" spans="1:16" s="67" customFormat="1" ht="17.649999999999999" customHeight="1">
      <c r="A127" s="316">
        <v>130</v>
      </c>
      <c r="B127" s="316" t="s">
        <v>233</v>
      </c>
      <c r="C127" s="310" t="s">
        <v>258</v>
      </c>
      <c r="D127" s="311">
        <v>1833.4787149639999</v>
      </c>
      <c r="E127" s="311">
        <v>1833.4787149639999</v>
      </c>
      <c r="F127" s="312">
        <f t="shared" si="4"/>
        <v>0</v>
      </c>
      <c r="G127" s="311">
        <v>1833.4787149639999</v>
      </c>
      <c r="H127" s="266">
        <f t="shared" si="5"/>
        <v>47.824417993727309</v>
      </c>
      <c r="I127" s="266">
        <f t="shared" si="3"/>
        <v>2.6083977743186582</v>
      </c>
      <c r="J127" s="317"/>
      <c r="K127" s="311">
        <v>0</v>
      </c>
      <c r="L127" s="314">
        <v>47.824417993727309</v>
      </c>
      <c r="M127" s="71"/>
      <c r="N127" s="72"/>
      <c r="O127" s="65"/>
      <c r="P127" s="65"/>
    </row>
    <row r="128" spans="1:16" s="67" customFormat="1" ht="17.649999999999999" customHeight="1">
      <c r="A128" s="316">
        <v>132</v>
      </c>
      <c r="B128" s="316" t="s">
        <v>259</v>
      </c>
      <c r="C128" s="310" t="s">
        <v>260</v>
      </c>
      <c r="D128" s="311">
        <v>2181.6897296000002</v>
      </c>
      <c r="E128" s="311">
        <v>2181.6897296000002</v>
      </c>
      <c r="F128" s="312">
        <f t="shared" si="4"/>
        <v>0</v>
      </c>
      <c r="G128" s="311">
        <v>2181.6897296000002</v>
      </c>
      <c r="H128" s="266">
        <f t="shared" si="5"/>
        <v>1.7039980093613848E-12</v>
      </c>
      <c r="I128" s="266">
        <f t="shared" si="3"/>
        <v>7.810450708193977E-14</v>
      </c>
      <c r="J128" s="317"/>
      <c r="K128" s="311">
        <v>0</v>
      </c>
      <c r="L128" s="314">
        <v>1.7039980093613848E-12</v>
      </c>
      <c r="M128" s="71"/>
      <c r="N128" s="72"/>
      <c r="O128" s="65"/>
      <c r="P128" s="65"/>
    </row>
    <row r="129" spans="1:16" s="67" customFormat="1" ht="17.649999999999999" customHeight="1">
      <c r="A129" s="316">
        <v>136</v>
      </c>
      <c r="B129" s="316" t="s">
        <v>758</v>
      </c>
      <c r="C129" s="310" t="s">
        <v>261</v>
      </c>
      <c r="D129" s="311">
        <v>135.93017380640001</v>
      </c>
      <c r="E129" s="311">
        <v>135.93017380640001</v>
      </c>
      <c r="F129" s="312">
        <f t="shared" si="4"/>
        <v>0</v>
      </c>
      <c r="G129" s="311">
        <v>135.93017380640001</v>
      </c>
      <c r="H129" s="266">
        <f t="shared" si="5"/>
        <v>-3.5499958528362186E-14</v>
      </c>
      <c r="I129" s="266">
        <f t="shared" si="3"/>
        <v>-2.6116319529557416E-14</v>
      </c>
      <c r="J129" s="317"/>
      <c r="K129" s="311">
        <v>0</v>
      </c>
      <c r="L129" s="314">
        <v>-3.5499958528362186E-14</v>
      </c>
      <c r="M129" s="71"/>
      <c r="N129" s="72"/>
      <c r="O129" s="65"/>
      <c r="P129" s="65"/>
    </row>
    <row r="130" spans="1:16" s="67" customFormat="1" ht="17.649999999999999" customHeight="1">
      <c r="A130" s="316">
        <v>138</v>
      </c>
      <c r="B130" s="316" t="s">
        <v>145</v>
      </c>
      <c r="C130" s="310" t="s">
        <v>262</v>
      </c>
      <c r="D130" s="311">
        <v>179.01594795499997</v>
      </c>
      <c r="E130" s="311">
        <v>179.01594795499997</v>
      </c>
      <c r="F130" s="312">
        <f t="shared" si="4"/>
        <v>0</v>
      </c>
      <c r="G130" s="311">
        <v>179.01594795499997</v>
      </c>
      <c r="H130" s="266">
        <f t="shared" si="5"/>
        <v>-7.0999917056724371E-14</v>
      </c>
      <c r="I130" s="266">
        <f t="shared" si="3"/>
        <v>-3.9661224526527621E-14</v>
      </c>
      <c r="J130" s="317"/>
      <c r="K130" s="311">
        <v>0</v>
      </c>
      <c r="L130" s="314">
        <v>-7.0999917056724371E-14</v>
      </c>
      <c r="M130" s="71"/>
      <c r="N130" s="72"/>
      <c r="O130" s="65"/>
      <c r="P130" s="65"/>
    </row>
    <row r="131" spans="1:16" s="67" customFormat="1" ht="17.649999999999999" customHeight="1">
      <c r="A131" s="316">
        <v>139</v>
      </c>
      <c r="B131" s="316" t="s">
        <v>145</v>
      </c>
      <c r="C131" s="310" t="s">
        <v>263</v>
      </c>
      <c r="D131" s="311">
        <v>239.2414201963</v>
      </c>
      <c r="E131" s="311">
        <v>239.24142068373081</v>
      </c>
      <c r="F131" s="312">
        <f t="shared" si="4"/>
        <v>2.0374014297885878E-7</v>
      </c>
      <c r="G131" s="311">
        <v>239.2414201963</v>
      </c>
      <c r="H131" s="266">
        <f t="shared" si="5"/>
        <v>3.5499958528362186E-14</v>
      </c>
      <c r="I131" s="266">
        <f t="shared" si="3"/>
        <v>1.4838550292380994E-14</v>
      </c>
      <c r="J131" s="317"/>
      <c r="K131" s="311">
        <v>0</v>
      </c>
      <c r="L131" s="314">
        <v>3.5499958528362186E-14</v>
      </c>
      <c r="M131" s="71"/>
      <c r="N131" s="72"/>
      <c r="O131" s="65"/>
      <c r="P131" s="65"/>
    </row>
    <row r="132" spans="1:16" s="67" customFormat="1" ht="17.649999999999999" customHeight="1">
      <c r="A132" s="269">
        <v>140</v>
      </c>
      <c r="B132" s="269" t="s">
        <v>145</v>
      </c>
      <c r="C132" s="310" t="s">
        <v>264</v>
      </c>
      <c r="D132" s="311">
        <v>261.34170053830002</v>
      </c>
      <c r="E132" s="311">
        <v>261.34170102573086</v>
      </c>
      <c r="F132" s="312">
        <f t="shared" si="4"/>
        <v>1.8651094535471202E-7</v>
      </c>
      <c r="G132" s="311">
        <v>261.34170053830002</v>
      </c>
      <c r="H132" s="266">
        <f t="shared" si="5"/>
        <v>39.13318657682219</v>
      </c>
      <c r="I132" s="266">
        <f t="shared" si="3"/>
        <v>14.973954184590413</v>
      </c>
      <c r="J132" s="317"/>
      <c r="K132" s="311">
        <v>0</v>
      </c>
      <c r="L132" s="314">
        <v>39.13318657682219</v>
      </c>
      <c r="M132" s="71"/>
      <c r="N132" s="72"/>
      <c r="O132" s="65"/>
      <c r="P132" s="65"/>
    </row>
    <row r="133" spans="1:16" s="67" customFormat="1" ht="17.649999999999999" customHeight="1">
      <c r="A133" s="316">
        <v>141</v>
      </c>
      <c r="B133" s="316" t="s">
        <v>145</v>
      </c>
      <c r="C133" s="310" t="s">
        <v>265</v>
      </c>
      <c r="D133" s="311">
        <v>232.31372394130003</v>
      </c>
      <c r="E133" s="311">
        <v>232.31372442873084</v>
      </c>
      <c r="F133" s="312">
        <f t="shared" si="4"/>
        <v>2.0981576653866796E-7</v>
      </c>
      <c r="G133" s="311">
        <v>232.31372394130003</v>
      </c>
      <c r="H133" s="266">
        <f t="shared" si="5"/>
        <v>0</v>
      </c>
      <c r="I133" s="266">
        <f t="shared" si="3"/>
        <v>0</v>
      </c>
      <c r="J133" s="317"/>
      <c r="K133" s="311">
        <v>0</v>
      </c>
      <c r="L133" s="314">
        <v>0</v>
      </c>
      <c r="M133" s="71"/>
      <c r="N133" s="72"/>
      <c r="O133" s="65"/>
      <c r="P133" s="65"/>
    </row>
    <row r="134" spans="1:16" s="67" customFormat="1" ht="17.649999999999999" customHeight="1">
      <c r="A134" s="316">
        <v>142</v>
      </c>
      <c r="B134" s="316" t="s">
        <v>233</v>
      </c>
      <c r="C134" s="310" t="s">
        <v>266</v>
      </c>
      <c r="D134" s="311">
        <v>833.03697882389997</v>
      </c>
      <c r="E134" s="311">
        <v>833.03697931133081</v>
      </c>
      <c r="F134" s="312">
        <f t="shared" si="4"/>
        <v>5.8512512168817921E-8</v>
      </c>
      <c r="G134" s="311">
        <v>833.03697882389997</v>
      </c>
      <c r="H134" s="266">
        <f t="shared" si="5"/>
        <v>-2.8399966822689749E-13</v>
      </c>
      <c r="I134" s="266">
        <f t="shared" si="3"/>
        <v>-3.4092084178745481E-14</v>
      </c>
      <c r="J134" s="317"/>
      <c r="K134" s="311">
        <v>0</v>
      </c>
      <c r="L134" s="314">
        <v>-2.8399966822689749E-13</v>
      </c>
      <c r="M134" s="71"/>
      <c r="N134" s="72"/>
      <c r="O134" s="65"/>
      <c r="P134" s="65"/>
    </row>
    <row r="135" spans="1:16" s="67" customFormat="1" ht="17.649999999999999" customHeight="1">
      <c r="A135" s="316">
        <v>143</v>
      </c>
      <c r="B135" s="316" t="s">
        <v>233</v>
      </c>
      <c r="C135" s="310" t="s">
        <v>267</v>
      </c>
      <c r="D135" s="311">
        <v>1609.5381806287</v>
      </c>
      <c r="E135" s="311">
        <v>1609.538181116131</v>
      </c>
      <c r="F135" s="312">
        <f t="shared" si="4"/>
        <v>3.0283914043138793E-8</v>
      </c>
      <c r="G135" s="311">
        <v>1609.5381806287</v>
      </c>
      <c r="H135" s="266">
        <f t="shared" si="5"/>
        <v>-5.6799933645379497E-13</v>
      </c>
      <c r="I135" s="266">
        <f t="shared" si="3"/>
        <v>-3.5289584498077391E-14</v>
      </c>
      <c r="J135" s="317"/>
      <c r="K135" s="311">
        <v>0</v>
      </c>
      <c r="L135" s="314">
        <v>-5.6799933645379497E-13</v>
      </c>
      <c r="M135" s="71"/>
      <c r="N135" s="72"/>
      <c r="O135" s="65"/>
      <c r="P135" s="65"/>
    </row>
    <row r="136" spans="1:16" s="67" customFormat="1" ht="17.649999999999999" customHeight="1">
      <c r="A136" s="316">
        <v>144</v>
      </c>
      <c r="B136" s="316" t="s">
        <v>233</v>
      </c>
      <c r="C136" s="310" t="s">
        <v>268</v>
      </c>
      <c r="D136" s="311">
        <v>1105.3114893595</v>
      </c>
      <c r="E136" s="311">
        <v>1105.3114898469307</v>
      </c>
      <c r="F136" s="312">
        <f t="shared" si="4"/>
        <v>4.4098953821958276E-8</v>
      </c>
      <c r="G136" s="311">
        <v>1105.3114893595</v>
      </c>
      <c r="H136" s="266">
        <f t="shared" si="5"/>
        <v>-1.4199983411344874E-13</v>
      </c>
      <c r="I136" s="266">
        <f t="shared" si="3"/>
        <v>-1.2847042251692654E-14</v>
      </c>
      <c r="J136" s="317"/>
      <c r="K136" s="311">
        <v>0</v>
      </c>
      <c r="L136" s="314">
        <v>-1.4199983411344874E-13</v>
      </c>
      <c r="M136" s="71"/>
      <c r="N136" s="72"/>
      <c r="O136" s="65"/>
      <c r="P136" s="65"/>
    </row>
    <row r="137" spans="1:16" s="67" customFormat="1" ht="17.649999999999999" customHeight="1">
      <c r="A137" s="316">
        <v>146</v>
      </c>
      <c r="B137" s="316" t="s">
        <v>160</v>
      </c>
      <c r="C137" s="310" t="s">
        <v>269</v>
      </c>
      <c r="D137" s="311">
        <v>24980.875</v>
      </c>
      <c r="E137" s="311">
        <v>24980.875</v>
      </c>
      <c r="F137" s="312">
        <f t="shared" si="4"/>
        <v>0</v>
      </c>
      <c r="G137" s="311">
        <v>24980.874940045898</v>
      </c>
      <c r="H137" s="266">
        <f t="shared" si="5"/>
        <v>15030.933182848068</v>
      </c>
      <c r="I137" s="266">
        <f t="shared" si="3"/>
        <v>60.169762599781109</v>
      </c>
      <c r="J137" s="317"/>
      <c r="K137" s="311">
        <v>0</v>
      </c>
      <c r="L137" s="314">
        <v>15030.933182848068</v>
      </c>
      <c r="M137" s="71"/>
      <c r="N137" s="72"/>
      <c r="O137" s="65"/>
      <c r="P137" s="65"/>
    </row>
    <row r="138" spans="1:16" s="67" customFormat="1" ht="17.649999999999999" customHeight="1">
      <c r="A138" s="316">
        <v>147</v>
      </c>
      <c r="B138" s="316" t="s">
        <v>197</v>
      </c>
      <c r="C138" s="310" t="s">
        <v>270</v>
      </c>
      <c r="D138" s="311">
        <v>3483.3332100000002</v>
      </c>
      <c r="E138" s="311">
        <v>3483.3332100000002</v>
      </c>
      <c r="F138" s="312">
        <f t="shared" si="4"/>
        <v>0</v>
      </c>
      <c r="G138" s="311">
        <v>3483.3332100000002</v>
      </c>
      <c r="H138" s="266">
        <f t="shared" si="5"/>
        <v>1.1359986729075899E-12</v>
      </c>
      <c r="I138" s="266">
        <f t="shared" si="3"/>
        <v>3.2612403247738387E-14</v>
      </c>
      <c r="J138" s="317"/>
      <c r="K138" s="311">
        <v>0</v>
      </c>
      <c r="L138" s="314">
        <v>1.1359986729075899E-12</v>
      </c>
      <c r="M138" s="71"/>
      <c r="N138" s="72"/>
      <c r="O138" s="65"/>
      <c r="P138" s="65"/>
    </row>
    <row r="139" spans="1:16" s="67" customFormat="1" ht="17.649999999999999" customHeight="1">
      <c r="A139" s="316">
        <v>148</v>
      </c>
      <c r="B139" s="316" t="s">
        <v>271</v>
      </c>
      <c r="C139" s="310" t="s">
        <v>272</v>
      </c>
      <c r="D139" s="311">
        <v>552.04220439740004</v>
      </c>
      <c r="E139" s="311">
        <v>552.04220439740004</v>
      </c>
      <c r="F139" s="312">
        <f t="shared" si="4"/>
        <v>0</v>
      </c>
      <c r="G139" s="311">
        <v>552.04220439740004</v>
      </c>
      <c r="H139" s="266">
        <f t="shared" si="5"/>
        <v>7.0999917056724371E-14</v>
      </c>
      <c r="I139" s="266">
        <f t="shared" si="3"/>
        <v>1.2861320473536382E-14</v>
      </c>
      <c r="J139" s="317"/>
      <c r="K139" s="311">
        <v>0</v>
      </c>
      <c r="L139" s="314">
        <v>7.0999917056724371E-14</v>
      </c>
      <c r="M139" s="71"/>
      <c r="N139" s="72"/>
      <c r="O139" s="65"/>
      <c r="P139" s="65"/>
    </row>
    <row r="140" spans="1:16" s="67" customFormat="1" ht="17.649999999999999" customHeight="1">
      <c r="A140" s="316">
        <v>149</v>
      </c>
      <c r="B140" s="316" t="s">
        <v>271</v>
      </c>
      <c r="C140" s="310" t="s">
        <v>273</v>
      </c>
      <c r="D140" s="311">
        <v>894.76034429959998</v>
      </c>
      <c r="E140" s="311">
        <v>894.76034429959998</v>
      </c>
      <c r="F140" s="312">
        <f t="shared" si="4"/>
        <v>0</v>
      </c>
      <c r="G140" s="311">
        <v>894.76034429959998</v>
      </c>
      <c r="H140" s="266">
        <f t="shared" si="5"/>
        <v>0</v>
      </c>
      <c r="I140" s="266">
        <f t="shared" si="3"/>
        <v>0</v>
      </c>
      <c r="J140" s="317"/>
      <c r="K140" s="311">
        <v>0</v>
      </c>
      <c r="L140" s="314">
        <v>0</v>
      </c>
      <c r="M140" s="71"/>
      <c r="N140" s="72"/>
      <c r="O140" s="65"/>
      <c r="P140" s="65"/>
    </row>
    <row r="141" spans="1:16" s="67" customFormat="1" ht="17.649999999999999" customHeight="1">
      <c r="A141" s="316">
        <v>150</v>
      </c>
      <c r="B141" s="316" t="s">
        <v>271</v>
      </c>
      <c r="C141" s="310" t="s">
        <v>274</v>
      </c>
      <c r="D141" s="311">
        <v>947.42142772860007</v>
      </c>
      <c r="E141" s="311">
        <v>947.42142772860007</v>
      </c>
      <c r="F141" s="312">
        <f t="shared" si="4"/>
        <v>0</v>
      </c>
      <c r="G141" s="311">
        <v>947.42142772860007</v>
      </c>
      <c r="H141" s="266">
        <f t="shared" si="5"/>
        <v>4.2401283813808677</v>
      </c>
      <c r="I141" s="266">
        <f t="shared" si="3"/>
        <v>0.4475440661656116</v>
      </c>
      <c r="J141" s="317"/>
      <c r="K141" s="311">
        <v>0</v>
      </c>
      <c r="L141" s="314">
        <v>4.2401283813808677</v>
      </c>
      <c r="M141" s="71"/>
      <c r="N141" s="72"/>
      <c r="O141" s="65"/>
      <c r="P141" s="65"/>
    </row>
    <row r="142" spans="1:16" s="67" customFormat="1" ht="17.649999999999999" customHeight="1">
      <c r="A142" s="316">
        <v>151</v>
      </c>
      <c r="B142" s="316" t="s">
        <v>145</v>
      </c>
      <c r="C142" s="310" t="s">
        <v>275</v>
      </c>
      <c r="D142" s="311">
        <v>309.8687888947</v>
      </c>
      <c r="E142" s="311">
        <v>309.86878938213084</v>
      </c>
      <c r="F142" s="312">
        <f t="shared" si="4"/>
        <v>1.5730232405530842E-7</v>
      </c>
      <c r="G142" s="311">
        <v>309.8687888947</v>
      </c>
      <c r="H142" s="266">
        <f t="shared" si="5"/>
        <v>13.899825240445734</v>
      </c>
      <c r="I142" s="266">
        <f t="shared" ref="I142:I205" si="6">+H142/E142*100</f>
        <v>4.4857132169269365</v>
      </c>
      <c r="J142" s="317"/>
      <c r="K142" s="311">
        <v>0</v>
      </c>
      <c r="L142" s="314">
        <v>13.899825240445734</v>
      </c>
      <c r="M142" s="71"/>
      <c r="N142" s="72"/>
      <c r="O142" s="65"/>
      <c r="P142" s="65"/>
    </row>
    <row r="143" spans="1:16" s="67" customFormat="1" ht="17.649999999999999" customHeight="1">
      <c r="A143" s="316">
        <v>152</v>
      </c>
      <c r="B143" s="316" t="s">
        <v>145</v>
      </c>
      <c r="C143" s="310" t="s">
        <v>276</v>
      </c>
      <c r="D143" s="311">
        <v>1212.890428465</v>
      </c>
      <c r="E143" s="311">
        <v>1212.890428465</v>
      </c>
      <c r="F143" s="312">
        <f t="shared" si="4"/>
        <v>0</v>
      </c>
      <c r="G143" s="311">
        <v>1212.890428465</v>
      </c>
      <c r="H143" s="266">
        <f t="shared" si="5"/>
        <v>72.831161668416755</v>
      </c>
      <c r="I143" s="266">
        <f t="shared" si="6"/>
        <v>6.0047601959057273</v>
      </c>
      <c r="J143" s="317"/>
      <c r="K143" s="311">
        <v>0</v>
      </c>
      <c r="L143" s="314">
        <v>72.831161668416755</v>
      </c>
      <c r="M143" s="71"/>
      <c r="N143" s="72"/>
      <c r="O143" s="65"/>
      <c r="P143" s="65"/>
    </row>
    <row r="144" spans="1:16" s="67" customFormat="1" ht="17.649999999999999" customHeight="1">
      <c r="A144" s="316">
        <v>156</v>
      </c>
      <c r="B144" s="316" t="s">
        <v>210</v>
      </c>
      <c r="C144" s="310" t="s">
        <v>277</v>
      </c>
      <c r="D144" s="311">
        <v>337.72198488690003</v>
      </c>
      <c r="E144" s="311">
        <v>337.72198537433076</v>
      </c>
      <c r="F144" s="312">
        <f t="shared" ref="F144:F207" si="7">E144/D144*100-100</f>
        <v>1.4432899320127035E-7</v>
      </c>
      <c r="G144" s="311">
        <v>337.72198488690003</v>
      </c>
      <c r="H144" s="266">
        <f t="shared" ref="H144:H207" si="8">+K144+L144</f>
        <v>3.5222886589191771</v>
      </c>
      <c r="I144" s="266">
        <f t="shared" si="6"/>
        <v>1.0429550966352028</v>
      </c>
      <c r="J144" s="317"/>
      <c r="K144" s="311">
        <v>0</v>
      </c>
      <c r="L144" s="314">
        <v>3.5222886589191771</v>
      </c>
      <c r="M144" s="71"/>
      <c r="N144" s="72"/>
      <c r="O144" s="65"/>
      <c r="P144" s="65"/>
    </row>
    <row r="145" spans="1:16" s="67" customFormat="1" ht="17.649999999999999" customHeight="1">
      <c r="A145" s="316">
        <v>157</v>
      </c>
      <c r="B145" s="316" t="s">
        <v>210</v>
      </c>
      <c r="C145" s="310" t="s">
        <v>278</v>
      </c>
      <c r="D145" s="311">
        <v>3040.9584657663004</v>
      </c>
      <c r="E145" s="311">
        <v>3040.9584662537272</v>
      </c>
      <c r="F145" s="312">
        <f t="shared" si="7"/>
        <v>1.6028735672080074E-8</v>
      </c>
      <c r="G145" s="311">
        <v>3040.9584657663004</v>
      </c>
      <c r="H145" s="266">
        <f t="shared" si="8"/>
        <v>64.829704995728193</v>
      </c>
      <c r="I145" s="266">
        <f t="shared" si="6"/>
        <v>2.1318839344620968</v>
      </c>
      <c r="J145" s="317"/>
      <c r="K145" s="311">
        <v>0</v>
      </c>
      <c r="L145" s="314">
        <v>64.829704995728193</v>
      </c>
      <c r="M145" s="71"/>
      <c r="N145" s="72"/>
      <c r="O145" s="65"/>
      <c r="P145" s="65"/>
    </row>
    <row r="146" spans="1:16" s="67" customFormat="1" ht="17.649999999999999" customHeight="1">
      <c r="A146" s="316">
        <v>158</v>
      </c>
      <c r="B146" s="316" t="s">
        <v>210</v>
      </c>
      <c r="C146" s="310" t="s">
        <v>279</v>
      </c>
      <c r="D146" s="311">
        <v>263.49826949999999</v>
      </c>
      <c r="E146" s="311">
        <v>263.49826949999999</v>
      </c>
      <c r="F146" s="312">
        <f t="shared" si="7"/>
        <v>0</v>
      </c>
      <c r="G146" s="311">
        <v>263.49826949999999</v>
      </c>
      <c r="H146" s="266">
        <f t="shared" si="8"/>
        <v>7.0999917056724371E-14</v>
      </c>
      <c r="I146" s="266">
        <f t="shared" si="6"/>
        <v>2.6945117017827083E-14</v>
      </c>
      <c r="J146" s="317"/>
      <c r="K146" s="311">
        <v>0</v>
      </c>
      <c r="L146" s="314">
        <v>7.0999917056724371E-14</v>
      </c>
      <c r="M146" s="71"/>
      <c r="N146" s="72"/>
      <c r="O146" s="65"/>
      <c r="P146" s="65"/>
    </row>
    <row r="147" spans="1:16" s="67" customFormat="1" ht="17.649999999999999" customHeight="1">
      <c r="A147" s="316">
        <v>159</v>
      </c>
      <c r="B147" s="316" t="s">
        <v>210</v>
      </c>
      <c r="C147" s="310" t="s">
        <v>280</v>
      </c>
      <c r="D147" s="311">
        <v>89.8562273597</v>
      </c>
      <c r="E147" s="311">
        <v>89.856227847131635</v>
      </c>
      <c r="F147" s="312">
        <f t="shared" si="7"/>
        <v>5.4245725777946063E-7</v>
      </c>
      <c r="G147" s="311">
        <v>89.8562273597</v>
      </c>
      <c r="H147" s="266">
        <f t="shared" si="8"/>
        <v>0</v>
      </c>
      <c r="I147" s="266">
        <f t="shared" si="6"/>
        <v>0</v>
      </c>
      <c r="J147" s="317"/>
      <c r="K147" s="311">
        <v>0</v>
      </c>
      <c r="L147" s="314">
        <v>0</v>
      </c>
      <c r="M147" s="71"/>
      <c r="N147" s="72"/>
      <c r="O147" s="65"/>
      <c r="P147" s="65"/>
    </row>
    <row r="148" spans="1:16" s="67" customFormat="1" ht="17.649999999999999" customHeight="1">
      <c r="A148" s="316">
        <v>160</v>
      </c>
      <c r="B148" s="316" t="s">
        <v>210</v>
      </c>
      <c r="C148" s="310" t="s">
        <v>281</v>
      </c>
      <c r="D148" s="311">
        <v>21.6833995</v>
      </c>
      <c r="E148" s="311">
        <v>21.6833995</v>
      </c>
      <c r="F148" s="312">
        <f t="shared" si="7"/>
        <v>0</v>
      </c>
      <c r="G148" s="311">
        <v>21.6833995</v>
      </c>
      <c r="H148" s="266">
        <f t="shared" si="8"/>
        <v>0</v>
      </c>
      <c r="I148" s="266">
        <f t="shared" si="6"/>
        <v>0</v>
      </c>
      <c r="J148" s="317"/>
      <c r="K148" s="311">
        <v>0</v>
      </c>
      <c r="L148" s="314">
        <v>0</v>
      </c>
      <c r="M148" s="71"/>
      <c r="N148" s="72"/>
      <c r="O148" s="65"/>
      <c r="P148" s="65"/>
    </row>
    <row r="149" spans="1:16" s="67" customFormat="1" ht="17.649999999999999" customHeight="1">
      <c r="A149" s="316">
        <v>161</v>
      </c>
      <c r="B149" s="316" t="s">
        <v>218</v>
      </c>
      <c r="C149" s="310" t="s">
        <v>282</v>
      </c>
      <c r="D149" s="311">
        <v>84.435357499999995</v>
      </c>
      <c r="E149" s="311">
        <v>84.435357499999995</v>
      </c>
      <c r="F149" s="312">
        <f t="shared" si="7"/>
        <v>0</v>
      </c>
      <c r="G149" s="311">
        <v>84.435357499999995</v>
      </c>
      <c r="H149" s="266">
        <f t="shared" si="8"/>
        <v>-1.7749979264181093E-14</v>
      </c>
      <c r="I149" s="266">
        <f t="shared" si="6"/>
        <v>-2.1021974430772195E-14</v>
      </c>
      <c r="J149" s="317"/>
      <c r="K149" s="311">
        <v>0</v>
      </c>
      <c r="L149" s="314">
        <v>-1.7749979264181093E-14</v>
      </c>
      <c r="M149" s="71"/>
      <c r="N149" s="72"/>
      <c r="O149" s="65"/>
      <c r="P149" s="65"/>
    </row>
    <row r="150" spans="1:16" s="67" customFormat="1" ht="17.649999999999999" customHeight="1">
      <c r="A150" s="316">
        <v>162</v>
      </c>
      <c r="B150" s="316" t="s">
        <v>210</v>
      </c>
      <c r="C150" s="310" t="s">
        <v>283</v>
      </c>
      <c r="D150" s="311">
        <v>37.8710065</v>
      </c>
      <c r="E150" s="311">
        <v>37.8710065</v>
      </c>
      <c r="F150" s="312">
        <f t="shared" si="7"/>
        <v>0</v>
      </c>
      <c r="G150" s="311">
        <v>37.8710065</v>
      </c>
      <c r="H150" s="266">
        <f t="shared" si="8"/>
        <v>0</v>
      </c>
      <c r="I150" s="266">
        <f t="shared" si="6"/>
        <v>0</v>
      </c>
      <c r="J150" s="317"/>
      <c r="K150" s="311">
        <v>0</v>
      </c>
      <c r="L150" s="314">
        <v>0</v>
      </c>
      <c r="M150" s="71"/>
      <c r="N150" s="72"/>
      <c r="O150" s="65"/>
      <c r="P150" s="65"/>
    </row>
    <row r="151" spans="1:16" s="67" customFormat="1" ht="17.649999999999999" customHeight="1">
      <c r="A151" s="316">
        <v>163</v>
      </c>
      <c r="B151" s="316" t="s">
        <v>145</v>
      </c>
      <c r="C151" s="310" t="s">
        <v>284</v>
      </c>
      <c r="D151" s="311">
        <v>312.6223408148</v>
      </c>
      <c r="E151" s="311">
        <v>312.6223408148</v>
      </c>
      <c r="F151" s="312">
        <f t="shared" si="7"/>
        <v>0</v>
      </c>
      <c r="G151" s="311">
        <v>312.6223408148</v>
      </c>
      <c r="H151" s="266">
        <f t="shared" si="8"/>
        <v>0</v>
      </c>
      <c r="I151" s="266">
        <f t="shared" si="6"/>
        <v>0</v>
      </c>
      <c r="J151" s="317"/>
      <c r="K151" s="311">
        <v>0</v>
      </c>
      <c r="L151" s="314">
        <v>0</v>
      </c>
      <c r="M151" s="71"/>
      <c r="N151" s="72"/>
      <c r="O151" s="65"/>
      <c r="P151" s="65"/>
    </row>
    <row r="152" spans="1:16" s="67" customFormat="1" ht="17.649999999999999" customHeight="1">
      <c r="A152" s="316">
        <v>164</v>
      </c>
      <c r="B152" s="316" t="s">
        <v>145</v>
      </c>
      <c r="C152" s="310" t="s">
        <v>285</v>
      </c>
      <c r="D152" s="311">
        <v>780.21276028879993</v>
      </c>
      <c r="E152" s="311">
        <v>780.21276028879993</v>
      </c>
      <c r="F152" s="312">
        <f t="shared" si="7"/>
        <v>0</v>
      </c>
      <c r="G152" s="311">
        <v>780.21276028879993</v>
      </c>
      <c r="H152" s="266">
        <f t="shared" si="8"/>
        <v>14.581050146610112</v>
      </c>
      <c r="I152" s="266">
        <f t="shared" si="6"/>
        <v>1.8688556364052362</v>
      </c>
      <c r="J152" s="317"/>
      <c r="K152" s="311">
        <v>0</v>
      </c>
      <c r="L152" s="314">
        <v>14.581050146610112</v>
      </c>
      <c r="M152" s="71"/>
      <c r="N152" s="72"/>
      <c r="O152" s="65"/>
      <c r="P152" s="65"/>
    </row>
    <row r="153" spans="1:16" s="67" customFormat="1" ht="17.649999999999999" customHeight="1">
      <c r="A153" s="316">
        <v>165</v>
      </c>
      <c r="B153" s="316" t="s">
        <v>758</v>
      </c>
      <c r="C153" s="310" t="s">
        <v>286</v>
      </c>
      <c r="D153" s="311">
        <v>116.4977310062</v>
      </c>
      <c r="E153" s="311">
        <v>116.4977310062</v>
      </c>
      <c r="F153" s="312">
        <f t="shared" si="7"/>
        <v>0</v>
      </c>
      <c r="G153" s="311">
        <v>116.4977310062</v>
      </c>
      <c r="H153" s="266">
        <f t="shared" si="8"/>
        <v>-3.5499958528362186E-14</v>
      </c>
      <c r="I153" s="266">
        <f t="shared" si="6"/>
        <v>-3.047266090227361E-14</v>
      </c>
      <c r="J153" s="317"/>
      <c r="K153" s="311">
        <v>0</v>
      </c>
      <c r="L153" s="314">
        <v>-3.5499958528362186E-14</v>
      </c>
      <c r="M153" s="71"/>
      <c r="N153" s="72"/>
      <c r="O153" s="65"/>
      <c r="P153" s="65"/>
    </row>
    <row r="154" spans="1:16" s="67" customFormat="1" ht="17.649999999999999" customHeight="1">
      <c r="A154" s="316">
        <v>166</v>
      </c>
      <c r="B154" s="316" t="s">
        <v>233</v>
      </c>
      <c r="C154" s="310" t="s">
        <v>287</v>
      </c>
      <c r="D154" s="311">
        <v>1212.3585756439002</v>
      </c>
      <c r="E154" s="311">
        <v>1212.3585761313309</v>
      </c>
      <c r="F154" s="312">
        <f t="shared" si="7"/>
        <v>4.0205179629992926E-8</v>
      </c>
      <c r="G154" s="311">
        <v>1212.3585756439002</v>
      </c>
      <c r="H154" s="266">
        <f t="shared" si="8"/>
        <v>18.749302892678291</v>
      </c>
      <c r="I154" s="266">
        <f t="shared" si="6"/>
        <v>1.5465146419393365</v>
      </c>
      <c r="J154" s="317"/>
      <c r="K154" s="311">
        <v>0</v>
      </c>
      <c r="L154" s="314">
        <v>18.749302892678291</v>
      </c>
      <c r="M154" s="71"/>
      <c r="N154" s="72"/>
      <c r="O154" s="65"/>
      <c r="P154" s="65"/>
    </row>
    <row r="155" spans="1:16" s="67" customFormat="1" ht="17.649999999999999" customHeight="1">
      <c r="A155" s="316">
        <v>167</v>
      </c>
      <c r="B155" s="316" t="s">
        <v>131</v>
      </c>
      <c r="C155" s="310" t="s">
        <v>288</v>
      </c>
      <c r="D155" s="311">
        <v>2880.7944050765</v>
      </c>
      <c r="E155" s="311">
        <v>2880.7944055639273</v>
      </c>
      <c r="F155" s="312">
        <f t="shared" si="7"/>
        <v>1.6919884160415677E-8</v>
      </c>
      <c r="G155" s="311">
        <v>2880.7944050765</v>
      </c>
      <c r="H155" s="266">
        <f t="shared" si="8"/>
        <v>480.13240050470768</v>
      </c>
      <c r="I155" s="266">
        <f t="shared" si="6"/>
        <v>16.666666651996632</v>
      </c>
      <c r="J155" s="317"/>
      <c r="K155" s="311">
        <v>0</v>
      </c>
      <c r="L155" s="314">
        <v>480.13240050470768</v>
      </c>
      <c r="M155" s="71"/>
      <c r="N155" s="72"/>
      <c r="O155" s="65"/>
      <c r="P155" s="65"/>
    </row>
    <row r="156" spans="1:16" s="67" customFormat="1" ht="17.649999999999999" customHeight="1">
      <c r="A156" s="316">
        <v>168</v>
      </c>
      <c r="B156" s="316" t="s">
        <v>233</v>
      </c>
      <c r="C156" s="310" t="s">
        <v>289</v>
      </c>
      <c r="D156" s="311">
        <v>654.7436976056</v>
      </c>
      <c r="E156" s="311">
        <v>654.7436976056</v>
      </c>
      <c r="F156" s="312">
        <f t="shared" si="7"/>
        <v>0</v>
      </c>
      <c r="G156" s="311">
        <v>654.7436976056</v>
      </c>
      <c r="H156" s="266">
        <f t="shared" si="8"/>
        <v>-2.8399966822689749E-13</v>
      </c>
      <c r="I156" s="266">
        <f t="shared" si="6"/>
        <v>-4.3375700944581106E-14</v>
      </c>
      <c r="J156" s="317"/>
      <c r="K156" s="311">
        <v>0</v>
      </c>
      <c r="L156" s="314">
        <v>-2.8399966822689749E-13</v>
      </c>
      <c r="M156" s="71"/>
      <c r="N156" s="72"/>
      <c r="O156" s="65"/>
      <c r="P156" s="65"/>
    </row>
    <row r="157" spans="1:16" s="67" customFormat="1" ht="17.649999999999999" customHeight="1">
      <c r="A157" s="316">
        <v>170</v>
      </c>
      <c r="B157" s="316" t="s">
        <v>141</v>
      </c>
      <c r="C157" s="310" t="s">
        <v>290</v>
      </c>
      <c r="D157" s="311">
        <v>1596.1840043947</v>
      </c>
      <c r="E157" s="311">
        <v>1596.1840048821309</v>
      </c>
      <c r="F157" s="312">
        <f t="shared" si="7"/>
        <v>3.0537265161001415E-8</v>
      </c>
      <c r="G157" s="311">
        <v>1596.1840043947</v>
      </c>
      <c r="H157" s="266">
        <f t="shared" si="8"/>
        <v>299.71152372997147</v>
      </c>
      <c r="I157" s="266">
        <f t="shared" si="6"/>
        <v>18.77675273109277</v>
      </c>
      <c r="J157" s="317"/>
      <c r="K157" s="311">
        <v>0</v>
      </c>
      <c r="L157" s="314">
        <v>299.71152372997147</v>
      </c>
      <c r="M157" s="71"/>
      <c r="N157" s="72"/>
      <c r="O157" s="65"/>
      <c r="P157" s="65"/>
    </row>
    <row r="158" spans="1:16" s="67" customFormat="1" ht="17.649999999999999" customHeight="1">
      <c r="A158" s="316">
        <v>171</v>
      </c>
      <c r="B158" s="316" t="s">
        <v>131</v>
      </c>
      <c r="C158" s="310" t="s">
        <v>291</v>
      </c>
      <c r="D158" s="311">
        <v>11411.285843047601</v>
      </c>
      <c r="E158" s="311">
        <v>11411.285843047601</v>
      </c>
      <c r="F158" s="312">
        <f t="shared" si="7"/>
        <v>0</v>
      </c>
      <c r="G158" s="311">
        <v>9386.3825599903994</v>
      </c>
      <c r="H158" s="266">
        <f t="shared" si="8"/>
        <v>6233.9709884422236</v>
      </c>
      <c r="I158" s="266">
        <f t="shared" si="6"/>
        <v>54.629873216613099</v>
      </c>
      <c r="J158" s="317"/>
      <c r="K158" s="311">
        <v>1.9984699999999999E-5</v>
      </c>
      <c r="L158" s="314">
        <v>6233.9709684575237</v>
      </c>
      <c r="M158" s="71"/>
      <c r="N158" s="72"/>
      <c r="O158" s="65"/>
      <c r="P158" s="65"/>
    </row>
    <row r="159" spans="1:16" s="67" customFormat="1" ht="17.649999999999999" customHeight="1">
      <c r="A159" s="316">
        <v>176</v>
      </c>
      <c r="B159" s="316" t="s">
        <v>141</v>
      </c>
      <c r="C159" s="310" t="s">
        <v>292</v>
      </c>
      <c r="D159" s="311">
        <v>719.17123280769999</v>
      </c>
      <c r="E159" s="311">
        <v>719.17123329513083</v>
      </c>
      <c r="F159" s="312">
        <f t="shared" si="7"/>
        <v>6.7776738887914689E-8</v>
      </c>
      <c r="G159" s="311">
        <v>719.17123280769999</v>
      </c>
      <c r="H159" s="266">
        <f t="shared" si="8"/>
        <v>41.484109077559907</v>
      </c>
      <c r="I159" s="266">
        <f t="shared" si="6"/>
        <v>5.7683215285859211</v>
      </c>
      <c r="J159" s="317"/>
      <c r="K159" s="311">
        <v>0</v>
      </c>
      <c r="L159" s="314">
        <v>41.484109077559907</v>
      </c>
      <c r="M159" s="71"/>
      <c r="N159" s="72"/>
      <c r="O159" s="65"/>
      <c r="P159" s="65"/>
    </row>
    <row r="160" spans="1:16" s="67" customFormat="1" ht="17.649999999999999" customHeight="1">
      <c r="A160" s="316">
        <v>177</v>
      </c>
      <c r="B160" s="316" t="s">
        <v>141</v>
      </c>
      <c r="C160" s="310" t="s">
        <v>293</v>
      </c>
      <c r="D160" s="311">
        <v>24.687279772299998</v>
      </c>
      <c r="E160" s="311">
        <v>24.687280259731629</v>
      </c>
      <c r="F160" s="312">
        <f t="shared" si="7"/>
        <v>1.9744242223396213E-6</v>
      </c>
      <c r="G160" s="311">
        <v>24.687279772299998</v>
      </c>
      <c r="H160" s="266">
        <f t="shared" si="8"/>
        <v>1.073773204888512</v>
      </c>
      <c r="I160" s="266">
        <f t="shared" si="6"/>
        <v>4.3494997974320597</v>
      </c>
      <c r="J160" s="317"/>
      <c r="K160" s="311">
        <v>0</v>
      </c>
      <c r="L160" s="314">
        <v>1.073773204888512</v>
      </c>
      <c r="M160" s="71"/>
      <c r="N160" s="72"/>
      <c r="O160" s="65"/>
      <c r="P160" s="65"/>
    </row>
    <row r="161" spans="1:16" s="67" customFormat="1" ht="17.649999999999999" customHeight="1">
      <c r="A161" s="316">
        <v>181</v>
      </c>
      <c r="B161" s="316" t="s">
        <v>210</v>
      </c>
      <c r="C161" s="310" t="s">
        <v>294</v>
      </c>
      <c r="D161" s="311">
        <v>12881.288390158199</v>
      </c>
      <c r="E161" s="311">
        <v>12881.288390158199</v>
      </c>
      <c r="F161" s="312">
        <f t="shared" si="7"/>
        <v>0</v>
      </c>
      <c r="G161" s="311">
        <v>12881.288390158199</v>
      </c>
      <c r="H161" s="266">
        <f t="shared" si="8"/>
        <v>3947.7788394801623</v>
      </c>
      <c r="I161" s="266">
        <f t="shared" si="6"/>
        <v>30.647391160781851</v>
      </c>
      <c r="J161" s="317"/>
      <c r="K161" s="311">
        <v>0</v>
      </c>
      <c r="L161" s="314">
        <v>3947.7788394801623</v>
      </c>
      <c r="M161" s="71"/>
      <c r="N161" s="72"/>
      <c r="O161" s="65"/>
      <c r="P161" s="65"/>
    </row>
    <row r="162" spans="1:16" s="67" customFormat="1" ht="17.649999999999999" customHeight="1">
      <c r="A162" s="316">
        <v>182</v>
      </c>
      <c r="B162" s="316" t="s">
        <v>210</v>
      </c>
      <c r="C162" s="310" t="s">
        <v>295</v>
      </c>
      <c r="D162" s="311">
        <v>638.51116500000001</v>
      </c>
      <c r="E162" s="311">
        <v>638.51116500000001</v>
      </c>
      <c r="F162" s="312">
        <f t="shared" si="7"/>
        <v>0</v>
      </c>
      <c r="G162" s="311">
        <v>638.51116500000001</v>
      </c>
      <c r="H162" s="266">
        <f t="shared" si="8"/>
        <v>-2.129997511701731E-13</v>
      </c>
      <c r="I162" s="266">
        <f t="shared" si="6"/>
        <v>-3.3358813885450708E-14</v>
      </c>
      <c r="J162" s="317"/>
      <c r="K162" s="311">
        <v>0</v>
      </c>
      <c r="L162" s="314">
        <v>-2.129997511701731E-13</v>
      </c>
      <c r="M162" s="71"/>
      <c r="N162" s="72"/>
      <c r="O162" s="65"/>
      <c r="P162" s="65"/>
    </row>
    <row r="163" spans="1:16" s="67" customFormat="1" ht="17.649999999999999" customHeight="1">
      <c r="A163" s="316">
        <v>183</v>
      </c>
      <c r="B163" s="316" t="s">
        <v>210</v>
      </c>
      <c r="C163" s="310" t="s">
        <v>296</v>
      </c>
      <c r="D163" s="311">
        <v>115.0119485</v>
      </c>
      <c r="E163" s="311">
        <v>115.0119485</v>
      </c>
      <c r="F163" s="312">
        <f t="shared" si="7"/>
        <v>0</v>
      </c>
      <c r="G163" s="311">
        <v>115.0119485</v>
      </c>
      <c r="H163" s="266">
        <f t="shared" si="8"/>
        <v>0</v>
      </c>
      <c r="I163" s="266">
        <f t="shared" si="6"/>
        <v>0</v>
      </c>
      <c r="J163" s="317"/>
      <c r="K163" s="311">
        <v>0</v>
      </c>
      <c r="L163" s="314">
        <v>0</v>
      </c>
      <c r="M163" s="71"/>
      <c r="N163" s="72"/>
      <c r="O163" s="65"/>
      <c r="P163" s="65"/>
    </row>
    <row r="164" spans="1:16" s="67" customFormat="1" ht="17.649999999999999" customHeight="1">
      <c r="A164" s="316">
        <v>185</v>
      </c>
      <c r="B164" s="316" t="s">
        <v>145</v>
      </c>
      <c r="C164" s="310" t="s">
        <v>297</v>
      </c>
      <c r="D164" s="311">
        <v>463.65675103420006</v>
      </c>
      <c r="E164" s="311">
        <v>463.65675103420006</v>
      </c>
      <c r="F164" s="312">
        <f t="shared" si="7"/>
        <v>0</v>
      </c>
      <c r="G164" s="311">
        <v>463.65675103420006</v>
      </c>
      <c r="H164" s="266">
        <f t="shared" si="8"/>
        <v>21.014450930167254</v>
      </c>
      <c r="I164" s="266">
        <f t="shared" si="6"/>
        <v>4.5323293327000851</v>
      </c>
      <c r="J164" s="317"/>
      <c r="K164" s="311">
        <v>0</v>
      </c>
      <c r="L164" s="314">
        <v>21.014450930167254</v>
      </c>
      <c r="M164" s="71"/>
      <c r="N164" s="72"/>
      <c r="O164" s="65"/>
      <c r="P164" s="65"/>
    </row>
    <row r="165" spans="1:16" s="67" customFormat="1" ht="17.649999999999999" customHeight="1">
      <c r="A165" s="316">
        <v>188</v>
      </c>
      <c r="B165" s="316" t="s">
        <v>145</v>
      </c>
      <c r="C165" s="310" t="s">
        <v>298</v>
      </c>
      <c r="D165" s="311">
        <v>4883.0241866416</v>
      </c>
      <c r="E165" s="311">
        <v>4883.0241866416</v>
      </c>
      <c r="F165" s="312">
        <f t="shared" si="7"/>
        <v>0</v>
      </c>
      <c r="G165" s="311">
        <v>4051.7733803495998</v>
      </c>
      <c r="H165" s="266">
        <f t="shared" si="8"/>
        <v>886.17388744670666</v>
      </c>
      <c r="I165" s="266">
        <f t="shared" si="6"/>
        <v>18.148054434606252</v>
      </c>
      <c r="J165" s="317"/>
      <c r="K165" s="311">
        <v>696.45472424119998</v>
      </c>
      <c r="L165" s="314">
        <v>189.71916320550667</v>
      </c>
      <c r="M165" s="71"/>
      <c r="N165" s="72"/>
      <c r="O165" s="65"/>
      <c r="P165" s="65"/>
    </row>
    <row r="166" spans="1:16" s="67" customFormat="1" ht="17.649999999999999" customHeight="1">
      <c r="A166" s="316">
        <v>189</v>
      </c>
      <c r="B166" s="316" t="s">
        <v>145</v>
      </c>
      <c r="C166" s="310" t="s">
        <v>299</v>
      </c>
      <c r="D166" s="311">
        <v>320.65437160710002</v>
      </c>
      <c r="E166" s="311">
        <v>320.65437209453086</v>
      </c>
      <c r="F166" s="312">
        <f t="shared" si="7"/>
        <v>1.5201129599518026E-7</v>
      </c>
      <c r="G166" s="311">
        <v>320.65437160710002</v>
      </c>
      <c r="H166" s="266">
        <f t="shared" si="8"/>
        <v>56.409136622312381</v>
      </c>
      <c r="I166" s="266">
        <f t="shared" si="6"/>
        <v>17.591881331243044</v>
      </c>
      <c r="J166" s="317"/>
      <c r="K166" s="311">
        <v>0</v>
      </c>
      <c r="L166" s="314">
        <v>56.409136622312381</v>
      </c>
      <c r="M166" s="71"/>
      <c r="N166" s="72"/>
      <c r="O166" s="65"/>
      <c r="P166" s="65"/>
    </row>
    <row r="167" spans="1:16" s="67" customFormat="1" ht="17.649999999999999" customHeight="1">
      <c r="A167" s="316">
        <v>190</v>
      </c>
      <c r="B167" s="316" t="s">
        <v>251</v>
      </c>
      <c r="C167" s="310" t="s">
        <v>300</v>
      </c>
      <c r="D167" s="311">
        <v>984.88086931680004</v>
      </c>
      <c r="E167" s="311">
        <v>984.88086931680004</v>
      </c>
      <c r="F167" s="312">
        <f t="shared" si="7"/>
        <v>0</v>
      </c>
      <c r="G167" s="311">
        <v>984.88086931680004</v>
      </c>
      <c r="H167" s="266">
        <f t="shared" si="8"/>
        <v>165.06581907901386</v>
      </c>
      <c r="I167" s="266">
        <f t="shared" si="6"/>
        <v>16.759978208686093</v>
      </c>
      <c r="J167" s="317"/>
      <c r="K167" s="311">
        <v>0</v>
      </c>
      <c r="L167" s="314">
        <v>165.06581907901386</v>
      </c>
      <c r="M167" s="71"/>
      <c r="N167" s="72"/>
      <c r="O167" s="65"/>
      <c r="P167" s="65"/>
    </row>
    <row r="168" spans="1:16" s="67" customFormat="1" ht="17.649999999999999" customHeight="1">
      <c r="A168" s="316">
        <v>191</v>
      </c>
      <c r="B168" s="316" t="s">
        <v>145</v>
      </c>
      <c r="C168" s="310" t="s">
        <v>301</v>
      </c>
      <c r="D168" s="311">
        <v>109.39620783060001</v>
      </c>
      <c r="E168" s="311">
        <v>109.39620783060001</v>
      </c>
      <c r="F168" s="312">
        <f t="shared" si="7"/>
        <v>0</v>
      </c>
      <c r="G168" s="311">
        <v>109.39620783060001</v>
      </c>
      <c r="H168" s="266">
        <f t="shared" si="8"/>
        <v>9.9224036770423556</v>
      </c>
      <c r="I168" s="266">
        <f t="shared" si="6"/>
        <v>9.0701532290837683</v>
      </c>
      <c r="J168" s="317"/>
      <c r="K168" s="311">
        <v>0</v>
      </c>
      <c r="L168" s="314">
        <v>9.9224036770423556</v>
      </c>
      <c r="M168" s="71"/>
      <c r="N168" s="72"/>
      <c r="O168" s="65"/>
      <c r="P168" s="65"/>
    </row>
    <row r="169" spans="1:16" s="67" customFormat="1" ht="17.649999999999999" customHeight="1">
      <c r="A169" s="316">
        <v>192</v>
      </c>
      <c r="B169" s="316" t="s">
        <v>251</v>
      </c>
      <c r="C169" s="310" t="s">
        <v>302</v>
      </c>
      <c r="D169" s="311">
        <v>772.55408366189999</v>
      </c>
      <c r="E169" s="311">
        <v>772.55408414933083</v>
      </c>
      <c r="F169" s="312">
        <f t="shared" si="7"/>
        <v>6.3093423818827432E-8</v>
      </c>
      <c r="G169" s="311">
        <v>772.55408366189999</v>
      </c>
      <c r="H169" s="266">
        <f t="shared" si="8"/>
        <v>46.944196840744851</v>
      </c>
      <c r="I169" s="266">
        <f t="shared" si="6"/>
        <v>6.0764932583892435</v>
      </c>
      <c r="J169" s="317"/>
      <c r="K169" s="311">
        <v>0</v>
      </c>
      <c r="L169" s="314">
        <v>46.944196840744851</v>
      </c>
      <c r="M169" s="71"/>
      <c r="N169" s="72"/>
      <c r="O169" s="65"/>
      <c r="P169" s="65"/>
    </row>
    <row r="170" spans="1:16" s="67" customFormat="1" ht="17.649999999999999" customHeight="1">
      <c r="A170" s="316">
        <v>193</v>
      </c>
      <c r="B170" s="316" t="s">
        <v>251</v>
      </c>
      <c r="C170" s="310" t="s">
        <v>303</v>
      </c>
      <c r="D170" s="311">
        <v>76.073998836399994</v>
      </c>
      <c r="E170" s="311">
        <v>76.073998836399994</v>
      </c>
      <c r="F170" s="312">
        <f t="shared" si="7"/>
        <v>0</v>
      </c>
      <c r="G170" s="311">
        <v>76.073998836399994</v>
      </c>
      <c r="H170" s="266">
        <f t="shared" si="8"/>
        <v>0</v>
      </c>
      <c r="I170" s="266">
        <f t="shared" si="6"/>
        <v>0</v>
      </c>
      <c r="J170" s="317"/>
      <c r="K170" s="311">
        <v>0</v>
      </c>
      <c r="L170" s="314">
        <v>0</v>
      </c>
      <c r="M170" s="71"/>
      <c r="N170" s="72"/>
      <c r="O170" s="65"/>
      <c r="P170" s="65"/>
    </row>
    <row r="171" spans="1:16" s="67" customFormat="1" ht="17.649999999999999" customHeight="1">
      <c r="A171" s="316">
        <v>194</v>
      </c>
      <c r="B171" s="316" t="s">
        <v>251</v>
      </c>
      <c r="C171" s="310" t="s">
        <v>304</v>
      </c>
      <c r="D171" s="311">
        <v>783.6777275595</v>
      </c>
      <c r="E171" s="311">
        <v>783.67772804693084</v>
      </c>
      <c r="F171" s="312">
        <f t="shared" si="7"/>
        <v>6.2197869965530117E-8</v>
      </c>
      <c r="G171" s="311">
        <v>783.6777275595</v>
      </c>
      <c r="H171" s="266">
        <f t="shared" si="8"/>
        <v>30.636320746758901</v>
      </c>
      <c r="I171" s="266">
        <f t="shared" si="6"/>
        <v>3.9093009345959406</v>
      </c>
      <c r="J171" s="317"/>
      <c r="K171" s="311">
        <v>0</v>
      </c>
      <c r="L171" s="314">
        <v>30.636320746758901</v>
      </c>
      <c r="M171" s="71"/>
      <c r="N171" s="72"/>
      <c r="O171" s="65"/>
      <c r="P171" s="65"/>
    </row>
    <row r="172" spans="1:16" s="67" customFormat="1" ht="17.649999999999999" customHeight="1">
      <c r="A172" s="316">
        <v>195</v>
      </c>
      <c r="B172" s="316" t="s">
        <v>145</v>
      </c>
      <c r="C172" s="310" t="s">
        <v>305</v>
      </c>
      <c r="D172" s="311">
        <v>1933.5499618511001</v>
      </c>
      <c r="E172" s="311">
        <v>1933.549962338531</v>
      </c>
      <c r="F172" s="312">
        <f t="shared" si="7"/>
        <v>2.5209118348357151E-8</v>
      </c>
      <c r="G172" s="311">
        <v>1933.5499618511001</v>
      </c>
      <c r="H172" s="266">
        <f t="shared" si="8"/>
        <v>144.47590814941924</v>
      </c>
      <c r="I172" s="266">
        <f t="shared" si="6"/>
        <v>7.4720545609632412</v>
      </c>
      <c r="J172" s="317"/>
      <c r="K172" s="311">
        <v>0</v>
      </c>
      <c r="L172" s="314">
        <v>144.47590814941924</v>
      </c>
      <c r="M172" s="71"/>
      <c r="N172" s="72"/>
      <c r="O172" s="65"/>
      <c r="P172" s="65"/>
    </row>
    <row r="173" spans="1:16" s="67" customFormat="1" ht="17.649999999999999" customHeight="1">
      <c r="A173" s="316">
        <v>197</v>
      </c>
      <c r="B173" s="316" t="s">
        <v>251</v>
      </c>
      <c r="C173" s="310" t="s">
        <v>306</v>
      </c>
      <c r="D173" s="311">
        <v>318.06637294180001</v>
      </c>
      <c r="E173" s="311">
        <v>318.06637294180001</v>
      </c>
      <c r="F173" s="312">
        <f t="shared" si="7"/>
        <v>0</v>
      </c>
      <c r="G173" s="311">
        <v>318.06637294180001</v>
      </c>
      <c r="H173" s="266">
        <f t="shared" si="8"/>
        <v>30.9295980638069</v>
      </c>
      <c r="I173" s="266">
        <f t="shared" si="6"/>
        <v>9.7242590525174499</v>
      </c>
      <c r="J173" s="317"/>
      <c r="K173" s="311">
        <v>0</v>
      </c>
      <c r="L173" s="314">
        <v>30.9295980638069</v>
      </c>
      <c r="M173" s="71"/>
      <c r="N173" s="72"/>
      <c r="O173" s="65"/>
      <c r="P173" s="65"/>
    </row>
    <row r="174" spans="1:16" s="67" customFormat="1" ht="17.649999999999999" customHeight="1">
      <c r="A174" s="316">
        <v>198</v>
      </c>
      <c r="B174" s="316" t="s">
        <v>145</v>
      </c>
      <c r="C174" s="310" t="s">
        <v>307</v>
      </c>
      <c r="D174" s="311">
        <v>401.2504883748</v>
      </c>
      <c r="E174" s="311">
        <v>401.2504883748</v>
      </c>
      <c r="F174" s="312">
        <f t="shared" si="7"/>
        <v>0</v>
      </c>
      <c r="G174" s="311">
        <v>401.2504883748</v>
      </c>
      <c r="H174" s="266">
        <f t="shared" si="8"/>
        <v>45.723435068965976</v>
      </c>
      <c r="I174" s="266">
        <f t="shared" si="6"/>
        <v>11.395234745797152</v>
      </c>
      <c r="J174" s="317"/>
      <c r="K174" s="311">
        <v>0</v>
      </c>
      <c r="L174" s="314">
        <v>45.723435068965976</v>
      </c>
      <c r="M174" s="71"/>
      <c r="N174" s="72"/>
      <c r="O174" s="65"/>
      <c r="P174" s="65"/>
    </row>
    <row r="175" spans="1:16" s="67" customFormat="1" ht="17.649999999999999" customHeight="1">
      <c r="A175" s="316">
        <v>199</v>
      </c>
      <c r="B175" s="316" t="s">
        <v>145</v>
      </c>
      <c r="C175" s="310" t="s">
        <v>308</v>
      </c>
      <c r="D175" s="311">
        <v>309.72489905470002</v>
      </c>
      <c r="E175" s="311">
        <v>309.72489954213086</v>
      </c>
      <c r="F175" s="312">
        <f t="shared" si="7"/>
        <v>1.5737542469196342E-7</v>
      </c>
      <c r="G175" s="311">
        <v>309.72491903939999</v>
      </c>
      <c r="H175" s="266">
        <f t="shared" si="8"/>
        <v>27.608360956834069</v>
      </c>
      <c r="I175" s="266">
        <f t="shared" si="6"/>
        <v>8.9138332105838955</v>
      </c>
      <c r="J175" s="317"/>
      <c r="K175" s="311">
        <v>0</v>
      </c>
      <c r="L175" s="314">
        <v>27.608360956834069</v>
      </c>
      <c r="M175" s="71"/>
      <c r="N175" s="72"/>
      <c r="O175" s="65"/>
      <c r="P175" s="65"/>
    </row>
    <row r="176" spans="1:16" s="67" customFormat="1" ht="17.649999999999999" customHeight="1">
      <c r="A176" s="316">
        <v>200</v>
      </c>
      <c r="B176" s="316" t="s">
        <v>233</v>
      </c>
      <c r="C176" s="310" t="s">
        <v>309</v>
      </c>
      <c r="D176" s="311">
        <v>1394.7921471152999</v>
      </c>
      <c r="E176" s="311">
        <v>1394.7921476027311</v>
      </c>
      <c r="F176" s="312">
        <f t="shared" si="7"/>
        <v>3.4946509686051286E-8</v>
      </c>
      <c r="G176" s="311">
        <v>1394.7921471152999</v>
      </c>
      <c r="H176" s="266">
        <f t="shared" si="8"/>
        <v>146.86760128093749</v>
      </c>
      <c r="I176" s="266">
        <f t="shared" si="6"/>
        <v>10.529712368496122</v>
      </c>
      <c r="J176" s="317"/>
      <c r="K176" s="311">
        <v>0</v>
      </c>
      <c r="L176" s="314">
        <v>146.86760128093749</v>
      </c>
      <c r="M176" s="71"/>
      <c r="N176" s="72"/>
      <c r="O176" s="65"/>
      <c r="P176" s="65"/>
    </row>
    <row r="177" spans="1:16" s="67" customFormat="1" ht="17.649999999999999" customHeight="1">
      <c r="A177" s="316">
        <v>201</v>
      </c>
      <c r="B177" s="316" t="s">
        <v>233</v>
      </c>
      <c r="C177" s="310" t="s">
        <v>310</v>
      </c>
      <c r="D177" s="311">
        <v>1767.3251811616999</v>
      </c>
      <c r="E177" s="311">
        <v>1767.3251816491311</v>
      </c>
      <c r="F177" s="312">
        <f t="shared" si="7"/>
        <v>2.758015682502446E-8</v>
      </c>
      <c r="G177" s="311">
        <v>1767.3251811616999</v>
      </c>
      <c r="H177" s="266">
        <f t="shared" si="8"/>
        <v>465.35168353842448</v>
      </c>
      <c r="I177" s="266">
        <f t="shared" si="6"/>
        <v>26.330846658575545</v>
      </c>
      <c r="J177" s="317"/>
      <c r="K177" s="311">
        <v>0</v>
      </c>
      <c r="L177" s="314">
        <v>465.35168353842448</v>
      </c>
      <c r="M177" s="71"/>
      <c r="N177" s="72"/>
      <c r="O177" s="65"/>
      <c r="P177" s="65"/>
    </row>
    <row r="178" spans="1:16" s="67" customFormat="1" ht="17.649999999999999" customHeight="1">
      <c r="A178" s="316">
        <v>202</v>
      </c>
      <c r="B178" s="316" t="s">
        <v>233</v>
      </c>
      <c r="C178" s="310" t="s">
        <v>311</v>
      </c>
      <c r="D178" s="311">
        <v>2619.3378924366998</v>
      </c>
      <c r="E178" s="311">
        <v>2619.3378929241271</v>
      </c>
      <c r="F178" s="312">
        <f t="shared" si="7"/>
        <v>1.8608801610753289E-8</v>
      </c>
      <c r="G178" s="311">
        <v>2619.3378924366998</v>
      </c>
      <c r="H178" s="266">
        <f t="shared" si="8"/>
        <v>285.10281983306555</v>
      </c>
      <c r="I178" s="266">
        <f t="shared" si="6"/>
        <v>10.884537676610627</v>
      </c>
      <c r="J178" s="317"/>
      <c r="K178" s="311">
        <v>0</v>
      </c>
      <c r="L178" s="314">
        <v>285.10281983306555</v>
      </c>
      <c r="M178" s="71"/>
      <c r="N178" s="72"/>
      <c r="O178" s="65"/>
      <c r="P178" s="65"/>
    </row>
    <row r="179" spans="1:16" s="67" customFormat="1" ht="17.649999999999999" customHeight="1">
      <c r="A179" s="316">
        <v>203</v>
      </c>
      <c r="B179" s="316" t="s">
        <v>233</v>
      </c>
      <c r="C179" s="310" t="s">
        <v>312</v>
      </c>
      <c r="D179" s="311">
        <v>736.83425025459997</v>
      </c>
      <c r="E179" s="311">
        <v>736.83425025459997</v>
      </c>
      <c r="F179" s="312">
        <f t="shared" si="7"/>
        <v>0</v>
      </c>
      <c r="G179" s="311">
        <v>736.83425025459997</v>
      </c>
      <c r="H179" s="266">
        <f t="shared" si="8"/>
        <v>45.277690287062583</v>
      </c>
      <c r="I179" s="266">
        <f t="shared" si="6"/>
        <v>6.1448949029469899</v>
      </c>
      <c r="J179" s="317"/>
      <c r="K179" s="311">
        <v>0</v>
      </c>
      <c r="L179" s="314">
        <v>45.277690287062583</v>
      </c>
      <c r="M179" s="71"/>
      <c r="N179" s="72"/>
      <c r="O179" s="65"/>
      <c r="P179" s="65"/>
    </row>
    <row r="180" spans="1:16" s="67" customFormat="1" ht="17.649999999999999" customHeight="1">
      <c r="A180" s="316">
        <v>204</v>
      </c>
      <c r="B180" s="316" t="s">
        <v>233</v>
      </c>
      <c r="C180" s="310" t="s">
        <v>313</v>
      </c>
      <c r="D180" s="311">
        <v>2127.9401794854998</v>
      </c>
      <c r="E180" s="311">
        <v>2127.9401799729267</v>
      </c>
      <c r="F180" s="312">
        <f t="shared" si="7"/>
        <v>2.2906036178937939E-8</v>
      </c>
      <c r="G180" s="311">
        <v>2127.9401794854998</v>
      </c>
      <c r="H180" s="266">
        <f t="shared" si="8"/>
        <v>37.685156192183541</v>
      </c>
      <c r="I180" s="266">
        <f t="shared" si="6"/>
        <v>1.7709687775463219</v>
      </c>
      <c r="J180" s="317"/>
      <c r="K180" s="311">
        <v>0</v>
      </c>
      <c r="L180" s="314">
        <v>37.685156192183541</v>
      </c>
      <c r="M180" s="71"/>
      <c r="N180" s="72"/>
      <c r="O180" s="65"/>
      <c r="P180" s="65"/>
    </row>
    <row r="181" spans="1:16" s="67" customFormat="1" ht="17.649999999999999" customHeight="1">
      <c r="A181" s="316">
        <v>205</v>
      </c>
      <c r="B181" s="316" t="s">
        <v>194</v>
      </c>
      <c r="C181" s="310" t="s">
        <v>314</v>
      </c>
      <c r="D181" s="311">
        <v>2328.2982082491999</v>
      </c>
      <c r="E181" s="311">
        <v>2328.2982082491999</v>
      </c>
      <c r="F181" s="312">
        <f t="shared" si="7"/>
        <v>0</v>
      </c>
      <c r="G181" s="311">
        <v>2328.2982082491999</v>
      </c>
      <c r="H181" s="266">
        <f t="shared" si="8"/>
        <v>63.220253562403229</v>
      </c>
      <c r="I181" s="266">
        <f t="shared" si="6"/>
        <v>2.715298810883108</v>
      </c>
      <c r="J181" s="317"/>
      <c r="K181" s="311">
        <v>0</v>
      </c>
      <c r="L181" s="314">
        <v>63.220253562403229</v>
      </c>
      <c r="M181" s="71"/>
      <c r="N181" s="72"/>
      <c r="O181" s="65"/>
      <c r="P181" s="65"/>
    </row>
    <row r="182" spans="1:16" s="67" customFormat="1" ht="17.649999999999999" customHeight="1">
      <c r="A182" s="316">
        <v>206</v>
      </c>
      <c r="B182" s="316" t="s">
        <v>145</v>
      </c>
      <c r="C182" s="310" t="s">
        <v>315</v>
      </c>
      <c r="D182" s="311">
        <v>842.11466907429997</v>
      </c>
      <c r="E182" s="311">
        <v>842.11466956173069</v>
      </c>
      <c r="F182" s="312">
        <f t="shared" si="7"/>
        <v>5.7881749171428964E-8</v>
      </c>
      <c r="G182" s="311">
        <v>842.11466907429997</v>
      </c>
      <c r="H182" s="266">
        <f t="shared" si="8"/>
        <v>-1.4199983411344874E-13</v>
      </c>
      <c r="I182" s="266">
        <f t="shared" si="6"/>
        <v>-1.6862291947407944E-14</v>
      </c>
      <c r="J182" s="317"/>
      <c r="K182" s="311">
        <v>0</v>
      </c>
      <c r="L182" s="314">
        <v>-1.4199983411344874E-13</v>
      </c>
      <c r="M182" s="71"/>
      <c r="N182" s="72"/>
      <c r="O182" s="65"/>
      <c r="P182" s="65"/>
    </row>
    <row r="183" spans="1:16" s="67" customFormat="1" ht="17.649999999999999" customHeight="1">
      <c r="A183" s="316">
        <v>207</v>
      </c>
      <c r="B183" s="316" t="s">
        <v>145</v>
      </c>
      <c r="C183" s="310" t="s">
        <v>316</v>
      </c>
      <c r="D183" s="311">
        <v>958.01164001380005</v>
      </c>
      <c r="E183" s="311">
        <v>958.01164001380005</v>
      </c>
      <c r="F183" s="312">
        <f t="shared" si="7"/>
        <v>0</v>
      </c>
      <c r="G183" s="311">
        <v>958.01164001380005</v>
      </c>
      <c r="H183" s="266">
        <f t="shared" si="8"/>
        <v>34.306320878604431</v>
      </c>
      <c r="I183" s="266">
        <f t="shared" si="6"/>
        <v>3.5809920720911341</v>
      </c>
      <c r="J183" s="317"/>
      <c r="K183" s="311">
        <v>0</v>
      </c>
      <c r="L183" s="314">
        <v>34.306320878604431</v>
      </c>
      <c r="M183" s="71"/>
      <c r="N183" s="72"/>
      <c r="O183" s="65"/>
      <c r="P183" s="65"/>
    </row>
    <row r="184" spans="1:16" s="67" customFormat="1" ht="17.649999999999999" customHeight="1">
      <c r="A184" s="316">
        <v>208</v>
      </c>
      <c r="B184" s="316" t="s">
        <v>145</v>
      </c>
      <c r="C184" s="310" t="s">
        <v>317</v>
      </c>
      <c r="D184" s="311">
        <v>187.6720209895</v>
      </c>
      <c r="E184" s="311">
        <v>187.6720214769316</v>
      </c>
      <c r="F184" s="312">
        <f t="shared" si="7"/>
        <v>2.5972524042572331E-7</v>
      </c>
      <c r="G184" s="311">
        <v>187.6720209895</v>
      </c>
      <c r="H184" s="266">
        <f t="shared" si="8"/>
        <v>31.278669017483999</v>
      </c>
      <c r="I184" s="266">
        <f t="shared" si="6"/>
        <v>16.666666011975966</v>
      </c>
      <c r="J184" s="317"/>
      <c r="K184" s="311">
        <v>0</v>
      </c>
      <c r="L184" s="314">
        <v>31.278669017483999</v>
      </c>
      <c r="M184" s="71"/>
      <c r="N184" s="72"/>
      <c r="O184" s="65"/>
      <c r="P184" s="65"/>
    </row>
    <row r="185" spans="1:16" s="67" customFormat="1" ht="17.649999999999999" customHeight="1">
      <c r="A185" s="316">
        <v>209</v>
      </c>
      <c r="B185" s="316" t="s">
        <v>251</v>
      </c>
      <c r="C185" s="310" t="s">
        <v>318</v>
      </c>
      <c r="D185" s="311">
        <v>2657.7852377000004</v>
      </c>
      <c r="E185" s="311">
        <v>2657.7852377000004</v>
      </c>
      <c r="F185" s="312">
        <f t="shared" si="7"/>
        <v>0</v>
      </c>
      <c r="G185" s="311">
        <v>1280.1132518586314</v>
      </c>
      <c r="H185" s="266">
        <f t="shared" si="8"/>
        <v>1269.8605331747158</v>
      </c>
      <c r="I185" s="266">
        <f t="shared" si="6"/>
        <v>47.778899331746992</v>
      </c>
      <c r="J185" s="317"/>
      <c r="K185" s="311">
        <v>1056.5345123142999</v>
      </c>
      <c r="L185" s="314">
        <v>213.32602086041592</v>
      </c>
      <c r="M185" s="71"/>
      <c r="N185" s="72"/>
      <c r="O185" s="65"/>
      <c r="P185" s="65"/>
    </row>
    <row r="186" spans="1:16" s="67" customFormat="1" ht="17.649999999999999" customHeight="1">
      <c r="A186" s="316">
        <v>210</v>
      </c>
      <c r="B186" s="316" t="s">
        <v>233</v>
      </c>
      <c r="C186" s="310" t="s">
        <v>319</v>
      </c>
      <c r="D186" s="311">
        <v>2762.1150243100997</v>
      </c>
      <c r="E186" s="311">
        <v>2762.1150247975274</v>
      </c>
      <c r="F186" s="312">
        <f t="shared" si="7"/>
        <v>1.7646911487645411E-8</v>
      </c>
      <c r="G186" s="311">
        <v>2762.1150243100997</v>
      </c>
      <c r="H186" s="266">
        <f t="shared" si="8"/>
        <v>97.070815376334735</v>
      </c>
      <c r="I186" s="266">
        <f t="shared" si="6"/>
        <v>3.51436542304933</v>
      </c>
      <c r="J186" s="317"/>
      <c r="K186" s="311">
        <v>0</v>
      </c>
      <c r="L186" s="314">
        <v>97.070815376334735</v>
      </c>
      <c r="M186" s="71"/>
      <c r="N186" s="72"/>
      <c r="O186" s="65"/>
      <c r="P186" s="65"/>
    </row>
    <row r="187" spans="1:16" s="67" customFormat="1" ht="17.649999999999999" customHeight="1">
      <c r="A187" s="316">
        <v>211</v>
      </c>
      <c r="B187" s="316" t="s">
        <v>255</v>
      </c>
      <c r="C187" s="310" t="s">
        <v>320</v>
      </c>
      <c r="D187" s="311">
        <v>3644.8434400818001</v>
      </c>
      <c r="E187" s="311">
        <v>3644.8434400818001</v>
      </c>
      <c r="F187" s="312">
        <f t="shared" si="7"/>
        <v>0</v>
      </c>
      <c r="G187" s="311">
        <v>3644.8434400818001</v>
      </c>
      <c r="H187" s="266">
        <f t="shared" si="8"/>
        <v>195.52123047997898</v>
      </c>
      <c r="I187" s="266">
        <f t="shared" si="6"/>
        <v>5.3643245229647221</v>
      </c>
      <c r="J187" s="318"/>
      <c r="K187" s="311">
        <v>0</v>
      </c>
      <c r="L187" s="314">
        <v>195.52123047997898</v>
      </c>
      <c r="M187" s="71"/>
      <c r="N187" s="72"/>
      <c r="O187" s="65"/>
      <c r="P187" s="65"/>
    </row>
    <row r="188" spans="1:16" s="67" customFormat="1" ht="17.649999999999999" customHeight="1">
      <c r="A188" s="316">
        <v>212</v>
      </c>
      <c r="B188" s="316" t="s">
        <v>145</v>
      </c>
      <c r="C188" s="310" t="s">
        <v>321</v>
      </c>
      <c r="D188" s="311">
        <v>685.21540889999994</v>
      </c>
      <c r="E188" s="311">
        <v>685.21540889999994</v>
      </c>
      <c r="F188" s="312">
        <f t="shared" si="7"/>
        <v>0</v>
      </c>
      <c r="G188" s="311">
        <v>733.34920718451497</v>
      </c>
      <c r="H188" s="266">
        <f t="shared" si="8"/>
        <v>-1.4199983411344874E-13</v>
      </c>
      <c r="I188" s="266">
        <f t="shared" si="6"/>
        <v>-2.072338599936128E-14</v>
      </c>
      <c r="J188" s="317"/>
      <c r="K188" s="311">
        <v>0</v>
      </c>
      <c r="L188" s="314">
        <v>-1.4199983411344874E-13</v>
      </c>
      <c r="M188" s="71"/>
      <c r="N188" s="72"/>
      <c r="O188" s="65"/>
      <c r="P188" s="65"/>
    </row>
    <row r="189" spans="1:16" s="67" customFormat="1" ht="17.649999999999999" customHeight="1">
      <c r="A189" s="316">
        <v>213</v>
      </c>
      <c r="B189" s="316" t="s">
        <v>145</v>
      </c>
      <c r="C189" s="310" t="s">
        <v>322</v>
      </c>
      <c r="D189" s="311">
        <v>1213.9779159002001</v>
      </c>
      <c r="E189" s="311">
        <v>1213.9779159002001</v>
      </c>
      <c r="F189" s="312">
        <f t="shared" si="7"/>
        <v>0</v>
      </c>
      <c r="G189" s="311">
        <v>1213.9779159002001</v>
      </c>
      <c r="H189" s="266">
        <f t="shared" si="8"/>
        <v>467.81534520782816</v>
      </c>
      <c r="I189" s="266">
        <f t="shared" si="6"/>
        <v>38.535737683574702</v>
      </c>
      <c r="J189" s="317"/>
      <c r="K189" s="311">
        <v>0</v>
      </c>
      <c r="L189" s="314">
        <v>467.81534520782816</v>
      </c>
      <c r="M189" s="71"/>
      <c r="N189" s="72"/>
      <c r="O189" s="65"/>
      <c r="P189" s="65"/>
    </row>
    <row r="190" spans="1:16" s="67" customFormat="1" ht="17.649999999999999" customHeight="1">
      <c r="A190" s="316">
        <v>214</v>
      </c>
      <c r="B190" s="316" t="s">
        <v>251</v>
      </c>
      <c r="C190" s="310" t="s">
        <v>323</v>
      </c>
      <c r="D190" s="311">
        <v>4817.7316136999998</v>
      </c>
      <c r="E190" s="311">
        <v>4817.7316136999998</v>
      </c>
      <c r="F190" s="312">
        <f t="shared" si="7"/>
        <v>0</v>
      </c>
      <c r="G190" s="311">
        <v>2442.1095512647207</v>
      </c>
      <c r="H190" s="266">
        <f t="shared" si="8"/>
        <v>2424.7957325424532</v>
      </c>
      <c r="I190" s="266">
        <f t="shared" si="6"/>
        <v>50.330651994958664</v>
      </c>
      <c r="J190" s="317"/>
      <c r="K190" s="311">
        <v>2211.2858112639001</v>
      </c>
      <c r="L190" s="314">
        <v>213.50992127855321</v>
      </c>
      <c r="M190" s="71"/>
      <c r="N190" s="72"/>
      <c r="O190" s="65"/>
      <c r="P190" s="65"/>
    </row>
    <row r="191" spans="1:16" s="67" customFormat="1" ht="17.649999999999999" customHeight="1">
      <c r="A191" s="316">
        <v>215</v>
      </c>
      <c r="B191" s="316" t="s">
        <v>255</v>
      </c>
      <c r="C191" s="310" t="s">
        <v>324</v>
      </c>
      <c r="D191" s="311">
        <v>1241.2528146284999</v>
      </c>
      <c r="E191" s="311">
        <v>1241.2528151159308</v>
      </c>
      <c r="F191" s="312">
        <f t="shared" si="7"/>
        <v>3.9269281160159153E-8</v>
      </c>
      <c r="G191" s="311">
        <v>1241.2528146284999</v>
      </c>
      <c r="H191" s="266">
        <f t="shared" si="8"/>
        <v>281.80293996262026</v>
      </c>
      <c r="I191" s="266">
        <f t="shared" si="6"/>
        <v>22.703105808166917</v>
      </c>
      <c r="J191" s="317"/>
      <c r="K191" s="311">
        <v>0</v>
      </c>
      <c r="L191" s="314">
        <v>281.80293996262026</v>
      </c>
      <c r="M191" s="71"/>
      <c r="N191" s="72"/>
      <c r="O191" s="65"/>
      <c r="P191" s="65"/>
    </row>
    <row r="192" spans="1:16" s="67" customFormat="1" ht="17.649999999999999" customHeight="1">
      <c r="A192" s="316">
        <v>216</v>
      </c>
      <c r="B192" s="316" t="s">
        <v>218</v>
      </c>
      <c r="C192" s="310" t="s">
        <v>325</v>
      </c>
      <c r="D192" s="311">
        <v>3008.8939139278</v>
      </c>
      <c r="E192" s="311">
        <v>3008.8939139278</v>
      </c>
      <c r="F192" s="312">
        <f t="shared" si="7"/>
        <v>0</v>
      </c>
      <c r="G192" s="311">
        <v>3008.8939139278</v>
      </c>
      <c r="H192" s="266">
        <f t="shared" si="8"/>
        <v>1110.9783033184165</v>
      </c>
      <c r="I192" s="266">
        <f t="shared" si="6"/>
        <v>36.923146348757413</v>
      </c>
      <c r="J192" s="317"/>
      <c r="K192" s="311">
        <v>0</v>
      </c>
      <c r="L192" s="314">
        <v>1110.9783033184165</v>
      </c>
      <c r="M192" s="71"/>
      <c r="N192" s="72"/>
      <c r="O192" s="65"/>
      <c r="P192" s="65"/>
    </row>
    <row r="193" spans="1:16" s="67" customFormat="1" ht="17.649999999999999" customHeight="1">
      <c r="A193" s="316">
        <v>217</v>
      </c>
      <c r="B193" s="316" t="s">
        <v>210</v>
      </c>
      <c r="C193" s="310" t="s">
        <v>326</v>
      </c>
      <c r="D193" s="311">
        <v>3170.4671157993002</v>
      </c>
      <c r="E193" s="311">
        <v>3170.4671162867271</v>
      </c>
      <c r="F193" s="312">
        <f t="shared" si="7"/>
        <v>1.5373970541077142E-8</v>
      </c>
      <c r="G193" s="311">
        <v>3170.4671157993002</v>
      </c>
      <c r="H193" s="266">
        <f t="shared" si="8"/>
        <v>1261.3386711374812</v>
      </c>
      <c r="I193" s="266">
        <f t="shared" si="6"/>
        <v>39.784001059590537</v>
      </c>
      <c r="J193" s="317"/>
      <c r="K193" s="311">
        <v>0</v>
      </c>
      <c r="L193" s="314">
        <v>1261.3386711374812</v>
      </c>
      <c r="M193" s="71"/>
      <c r="N193" s="72"/>
      <c r="O193" s="65"/>
      <c r="P193" s="65"/>
    </row>
    <row r="194" spans="1:16" s="67" customFormat="1" ht="17.649999999999999" customHeight="1">
      <c r="A194" s="316">
        <v>218</v>
      </c>
      <c r="B194" s="316" t="s">
        <v>141</v>
      </c>
      <c r="C194" s="310" t="s">
        <v>327</v>
      </c>
      <c r="D194" s="311">
        <v>782.74332292630004</v>
      </c>
      <c r="E194" s="311">
        <v>782.74332341373088</v>
      </c>
      <c r="F194" s="312">
        <f t="shared" si="7"/>
        <v>6.2272121681417048E-8</v>
      </c>
      <c r="G194" s="311">
        <v>782.74332292630004</v>
      </c>
      <c r="H194" s="266">
        <f t="shared" si="8"/>
        <v>8.3619584311468724</v>
      </c>
      <c r="I194" s="266">
        <f t="shared" si="6"/>
        <v>1.0682886945210048</v>
      </c>
      <c r="J194" s="317"/>
      <c r="K194" s="311">
        <v>0</v>
      </c>
      <c r="L194" s="314">
        <v>8.3619584311468724</v>
      </c>
      <c r="M194" s="71"/>
      <c r="N194" s="72"/>
      <c r="O194" s="65"/>
      <c r="P194" s="65"/>
    </row>
    <row r="195" spans="1:16" s="67" customFormat="1" ht="17.649999999999999" customHeight="1">
      <c r="A195" s="316">
        <v>219</v>
      </c>
      <c r="B195" s="316" t="s">
        <v>255</v>
      </c>
      <c r="C195" s="310" t="s">
        <v>328</v>
      </c>
      <c r="D195" s="311">
        <v>850.18608971029994</v>
      </c>
      <c r="E195" s="311">
        <v>850.18609019773078</v>
      </c>
      <c r="F195" s="312">
        <f t="shared" si="7"/>
        <v>5.7332243841301533E-8</v>
      </c>
      <c r="G195" s="311">
        <v>850.18608971029994</v>
      </c>
      <c r="H195" s="266">
        <f t="shared" si="8"/>
        <v>184.89421912195832</v>
      </c>
      <c r="I195" s="266">
        <f t="shared" si="6"/>
        <v>21.747499900751944</v>
      </c>
      <c r="J195" s="317"/>
      <c r="K195" s="311">
        <v>0</v>
      </c>
      <c r="L195" s="314">
        <v>184.89421912195832</v>
      </c>
      <c r="M195" s="71"/>
      <c r="N195" s="72"/>
      <c r="O195" s="65"/>
      <c r="P195" s="65"/>
    </row>
    <row r="196" spans="1:16" s="67" customFormat="1" ht="17.649999999999999" customHeight="1">
      <c r="A196" s="316">
        <v>222</v>
      </c>
      <c r="B196" s="316" t="s">
        <v>759</v>
      </c>
      <c r="C196" s="310" t="s">
        <v>329</v>
      </c>
      <c r="D196" s="311">
        <v>20969.305540104899</v>
      </c>
      <c r="E196" s="311">
        <v>20969.305540592326</v>
      </c>
      <c r="F196" s="312">
        <f t="shared" si="7"/>
        <v>2.3244695057655917E-9</v>
      </c>
      <c r="G196" s="311">
        <v>20969.305540104899</v>
      </c>
      <c r="H196" s="266">
        <f t="shared" si="8"/>
        <v>5186.2449121470463</v>
      </c>
      <c r="I196" s="266">
        <f t="shared" si="6"/>
        <v>24.732554457311558</v>
      </c>
      <c r="J196" s="317"/>
      <c r="K196" s="311">
        <v>0</v>
      </c>
      <c r="L196" s="314">
        <v>5186.2449121470463</v>
      </c>
      <c r="M196" s="71"/>
      <c r="N196" s="72"/>
      <c r="O196" s="65"/>
      <c r="P196" s="65"/>
    </row>
    <row r="197" spans="1:16" s="67" customFormat="1" ht="17.649999999999999" customHeight="1">
      <c r="A197" s="316">
        <v>223</v>
      </c>
      <c r="B197" s="316" t="s">
        <v>141</v>
      </c>
      <c r="C197" s="310" t="s">
        <v>330</v>
      </c>
      <c r="D197" s="311">
        <v>86.55287635789999</v>
      </c>
      <c r="E197" s="311">
        <v>86.552876845331625</v>
      </c>
      <c r="F197" s="312">
        <f t="shared" si="7"/>
        <v>5.6316051200155925E-7</v>
      </c>
      <c r="G197" s="311">
        <v>86.55287635789999</v>
      </c>
      <c r="H197" s="266">
        <f t="shared" si="8"/>
        <v>-1.7749979264181093E-14</v>
      </c>
      <c r="I197" s="266">
        <f t="shared" si="6"/>
        <v>-2.0507671045874043E-14</v>
      </c>
      <c r="J197" s="317"/>
      <c r="K197" s="311">
        <v>0</v>
      </c>
      <c r="L197" s="314">
        <v>-1.7749979264181093E-14</v>
      </c>
      <c r="M197" s="71"/>
      <c r="N197" s="72"/>
      <c r="O197" s="65"/>
      <c r="P197" s="65"/>
    </row>
    <row r="198" spans="1:16" s="67" customFormat="1" ht="17.649999999999999" customHeight="1">
      <c r="A198" s="316">
        <v>225</v>
      </c>
      <c r="B198" s="316" t="s">
        <v>141</v>
      </c>
      <c r="C198" s="310" t="s">
        <v>760</v>
      </c>
      <c r="D198" s="311">
        <v>24.7602638967</v>
      </c>
      <c r="E198" s="311">
        <v>24.760264384131631</v>
      </c>
      <c r="F198" s="312">
        <f t="shared" si="7"/>
        <v>1.9686043515321217E-6</v>
      </c>
      <c r="G198" s="311">
        <v>24.7602638967</v>
      </c>
      <c r="H198" s="266">
        <f t="shared" si="8"/>
        <v>-4.4374948160452732E-15</v>
      </c>
      <c r="I198" s="266">
        <f t="shared" si="6"/>
        <v>-1.7921839392349852E-14</v>
      </c>
      <c r="J198" s="317"/>
      <c r="K198" s="311">
        <v>0</v>
      </c>
      <c r="L198" s="314">
        <v>-4.4374948160452732E-15</v>
      </c>
      <c r="M198" s="71"/>
      <c r="N198" s="72"/>
      <c r="O198" s="65"/>
      <c r="P198" s="65"/>
    </row>
    <row r="199" spans="1:16" s="67" customFormat="1" ht="17.649999999999999" customHeight="1">
      <c r="A199" s="316">
        <v>226</v>
      </c>
      <c r="B199" s="316" t="s">
        <v>133</v>
      </c>
      <c r="C199" s="310" t="s">
        <v>332</v>
      </c>
      <c r="D199" s="311">
        <v>505.41306299999997</v>
      </c>
      <c r="E199" s="311">
        <v>505.41306299999997</v>
      </c>
      <c r="F199" s="312">
        <f t="shared" si="7"/>
        <v>0</v>
      </c>
      <c r="G199" s="311">
        <v>505.41306299999997</v>
      </c>
      <c r="H199" s="266">
        <f t="shared" si="8"/>
        <v>202.16522519999998</v>
      </c>
      <c r="I199" s="266">
        <f t="shared" si="6"/>
        <v>40</v>
      </c>
      <c r="J199" s="317"/>
      <c r="K199" s="311">
        <v>0</v>
      </c>
      <c r="L199" s="314">
        <v>202.16522519999998</v>
      </c>
      <c r="M199" s="71"/>
      <c r="N199" s="72"/>
      <c r="O199" s="65"/>
      <c r="P199" s="65"/>
    </row>
    <row r="200" spans="1:16" s="67" customFormat="1" ht="17.649999999999999" customHeight="1">
      <c r="A200" s="316">
        <v>227</v>
      </c>
      <c r="B200" s="316" t="s">
        <v>129</v>
      </c>
      <c r="C200" s="310" t="s">
        <v>333</v>
      </c>
      <c r="D200" s="311">
        <v>2119.5891529117998</v>
      </c>
      <c r="E200" s="311">
        <v>2119.5891529117998</v>
      </c>
      <c r="F200" s="312">
        <f t="shared" si="7"/>
        <v>0</v>
      </c>
      <c r="G200" s="311">
        <v>2119.5891529117998</v>
      </c>
      <c r="H200" s="266">
        <f t="shared" si="8"/>
        <v>128.37330764879388</v>
      </c>
      <c r="I200" s="266">
        <f t="shared" si="6"/>
        <v>6.0565184282265356</v>
      </c>
      <c r="J200" s="317"/>
      <c r="K200" s="311">
        <v>0</v>
      </c>
      <c r="L200" s="314">
        <v>128.37330764879388</v>
      </c>
      <c r="M200" s="71"/>
      <c r="N200" s="72"/>
      <c r="O200" s="65"/>
      <c r="P200" s="65"/>
    </row>
    <row r="201" spans="1:16" s="67" customFormat="1" ht="17.649999999999999" customHeight="1">
      <c r="A201" s="316">
        <v>228</v>
      </c>
      <c r="B201" s="319" t="s">
        <v>141</v>
      </c>
      <c r="C201" s="310" t="s">
        <v>334</v>
      </c>
      <c r="D201" s="311">
        <v>389.7957979217</v>
      </c>
      <c r="E201" s="311">
        <v>389.79579840913078</v>
      </c>
      <c r="F201" s="312">
        <f t="shared" si="7"/>
        <v>1.250477339453937E-7</v>
      </c>
      <c r="G201" s="311">
        <v>389.7957979217</v>
      </c>
      <c r="H201" s="266">
        <f t="shared" si="8"/>
        <v>25.213522488800592</v>
      </c>
      <c r="I201" s="266">
        <f t="shared" si="6"/>
        <v>6.4683925767553827</v>
      </c>
      <c r="J201" s="317"/>
      <c r="K201" s="311">
        <v>0</v>
      </c>
      <c r="L201" s="314">
        <v>25.213522488800592</v>
      </c>
      <c r="M201" s="71"/>
      <c r="N201" s="72"/>
      <c r="O201" s="65"/>
      <c r="P201" s="65"/>
    </row>
    <row r="202" spans="1:16" s="67" customFormat="1" ht="17.649999999999999" customHeight="1">
      <c r="A202" s="316">
        <v>229</v>
      </c>
      <c r="B202" s="319" t="s">
        <v>761</v>
      </c>
      <c r="C202" s="310" t="s">
        <v>335</v>
      </c>
      <c r="D202" s="311">
        <v>2075.7274727857002</v>
      </c>
      <c r="E202" s="311">
        <v>2075.7274732731266</v>
      </c>
      <c r="F202" s="312">
        <f t="shared" si="7"/>
        <v>2.3482186861656373E-8</v>
      </c>
      <c r="G202" s="311">
        <v>2075.7274727857002</v>
      </c>
      <c r="H202" s="266">
        <f t="shared" si="8"/>
        <v>468.42960059355846</v>
      </c>
      <c r="I202" s="266">
        <f t="shared" si="6"/>
        <v>22.567008753558177</v>
      </c>
      <c r="J202" s="317"/>
      <c r="K202" s="311">
        <v>0</v>
      </c>
      <c r="L202" s="314">
        <v>468.42960059355846</v>
      </c>
      <c r="M202" s="71"/>
      <c r="N202" s="72"/>
      <c r="O202" s="65"/>
      <c r="P202" s="65"/>
    </row>
    <row r="203" spans="1:16" s="67" customFormat="1" ht="17.649999999999999" customHeight="1">
      <c r="A203" s="316">
        <v>231</v>
      </c>
      <c r="B203" s="316" t="s">
        <v>233</v>
      </c>
      <c r="C203" s="310" t="s">
        <v>336</v>
      </c>
      <c r="D203" s="311">
        <v>128.28142957539998</v>
      </c>
      <c r="E203" s="311">
        <v>128.28142957539998</v>
      </c>
      <c r="F203" s="312">
        <f t="shared" si="7"/>
        <v>0</v>
      </c>
      <c r="G203" s="311">
        <v>128.28142957539998</v>
      </c>
      <c r="H203" s="266">
        <f t="shared" si="8"/>
        <v>11.159201738518503</v>
      </c>
      <c r="I203" s="266">
        <f t="shared" si="6"/>
        <v>8.6990001401250829</v>
      </c>
      <c r="J203" s="317"/>
      <c r="K203" s="311">
        <v>0</v>
      </c>
      <c r="L203" s="314">
        <v>11.159201738518503</v>
      </c>
      <c r="M203" s="71"/>
      <c r="N203" s="72"/>
      <c r="O203" s="65"/>
      <c r="P203" s="65"/>
    </row>
    <row r="204" spans="1:16" s="67" customFormat="1" ht="17.649999999999999" customHeight="1">
      <c r="A204" s="316">
        <v>233</v>
      </c>
      <c r="B204" s="316" t="s">
        <v>233</v>
      </c>
      <c r="C204" s="310" t="s">
        <v>337</v>
      </c>
      <c r="D204" s="311">
        <v>171.39821997840002</v>
      </c>
      <c r="E204" s="311">
        <v>171.39821997840002</v>
      </c>
      <c r="F204" s="312">
        <f t="shared" si="7"/>
        <v>0</v>
      </c>
      <c r="G204" s="311">
        <v>171.39821997840002</v>
      </c>
      <c r="H204" s="266">
        <f t="shared" si="8"/>
        <v>14.909931011701245</v>
      </c>
      <c r="I204" s="266">
        <f t="shared" si="6"/>
        <v>8.698999915856902</v>
      </c>
      <c r="J204" s="317"/>
      <c r="K204" s="311">
        <v>0</v>
      </c>
      <c r="L204" s="314">
        <v>14.909931011701245</v>
      </c>
      <c r="M204" s="71"/>
      <c r="N204" s="72"/>
      <c r="O204" s="65"/>
      <c r="P204" s="65"/>
    </row>
    <row r="205" spans="1:16" s="67" customFormat="1" ht="17.649999999999999" customHeight="1">
      <c r="A205" s="316">
        <v>234</v>
      </c>
      <c r="B205" s="316" t="s">
        <v>233</v>
      </c>
      <c r="C205" s="310" t="s">
        <v>338</v>
      </c>
      <c r="D205" s="311">
        <v>715.56515357030003</v>
      </c>
      <c r="E205" s="311">
        <v>715.56515405773087</v>
      </c>
      <c r="F205" s="312">
        <f t="shared" si="7"/>
        <v>6.8118310991849285E-8</v>
      </c>
      <c r="G205" s="311">
        <v>715.56515357030003</v>
      </c>
      <c r="H205" s="266">
        <f t="shared" si="8"/>
        <v>599.52067510226891</v>
      </c>
      <c r="I205" s="266">
        <f t="shared" si="6"/>
        <v>83.782821410822976</v>
      </c>
      <c r="J205" s="317"/>
      <c r="K205" s="311">
        <v>0</v>
      </c>
      <c r="L205" s="314">
        <v>599.52067510226891</v>
      </c>
      <c r="M205" s="71"/>
      <c r="N205" s="72"/>
      <c r="O205" s="65"/>
      <c r="P205" s="65"/>
    </row>
    <row r="206" spans="1:16" s="67" customFormat="1" ht="17.649999999999999" customHeight="1">
      <c r="A206" s="316">
        <v>235</v>
      </c>
      <c r="B206" s="316" t="s">
        <v>133</v>
      </c>
      <c r="C206" s="310" t="s">
        <v>339</v>
      </c>
      <c r="D206" s="311">
        <v>1955.7008834229002</v>
      </c>
      <c r="E206" s="311">
        <v>1955.700883910331</v>
      </c>
      <c r="F206" s="312">
        <f t="shared" si="7"/>
        <v>2.4923579644564597E-8</v>
      </c>
      <c r="G206" s="311">
        <v>1955.7008834229002</v>
      </c>
      <c r="H206" s="266">
        <f t="shared" si="8"/>
        <v>853.69337957567018</v>
      </c>
      <c r="I206" s="266">
        <f t="shared" ref="I206:I270" si="9">+H206/E206*100</f>
        <v>43.651531100643105</v>
      </c>
      <c r="J206" s="317"/>
      <c r="K206" s="311">
        <v>0</v>
      </c>
      <c r="L206" s="314">
        <v>853.69337957567018</v>
      </c>
      <c r="M206" s="71"/>
      <c r="N206" s="72"/>
      <c r="O206" s="65"/>
      <c r="P206" s="65"/>
    </row>
    <row r="207" spans="1:16" s="67" customFormat="1" ht="17.649999999999999" customHeight="1">
      <c r="A207" s="316">
        <v>236</v>
      </c>
      <c r="B207" s="316" t="s">
        <v>133</v>
      </c>
      <c r="C207" s="310" t="s">
        <v>340</v>
      </c>
      <c r="D207" s="311">
        <v>1836.5833181242999</v>
      </c>
      <c r="E207" s="311">
        <v>1836.5833186117309</v>
      </c>
      <c r="F207" s="312">
        <f t="shared" si="7"/>
        <v>2.6540107000982971E-8</v>
      </c>
      <c r="G207" s="311">
        <v>1836.5833181242999</v>
      </c>
      <c r="H207" s="266">
        <f t="shared" si="8"/>
        <v>105.31080811617178</v>
      </c>
      <c r="I207" s="266">
        <f t="shared" si="9"/>
        <v>5.734061016941828</v>
      </c>
      <c r="J207" s="317"/>
      <c r="K207" s="311">
        <v>0</v>
      </c>
      <c r="L207" s="314">
        <v>105.31080811617178</v>
      </c>
      <c r="M207" s="71"/>
      <c r="N207" s="72"/>
      <c r="O207" s="65"/>
      <c r="P207" s="65"/>
    </row>
    <row r="208" spans="1:16" s="67" customFormat="1" ht="17.649999999999999" customHeight="1">
      <c r="A208" s="316">
        <v>237</v>
      </c>
      <c r="B208" s="316" t="s">
        <v>141</v>
      </c>
      <c r="C208" s="310" t="s">
        <v>341</v>
      </c>
      <c r="D208" s="311">
        <v>230.45918375070002</v>
      </c>
      <c r="E208" s="311">
        <v>230.45918423813083</v>
      </c>
      <c r="F208" s="312">
        <f t="shared" ref="F208:F271" si="10">E208/D208*100-100</f>
        <v>2.1150418660909054E-7</v>
      </c>
      <c r="G208" s="311">
        <v>230.45916376599999</v>
      </c>
      <c r="H208" s="266">
        <f t="shared" ref="H208:H271" si="11">+K208+L208</f>
        <v>87.492944543542663</v>
      </c>
      <c r="I208" s="266">
        <f t="shared" si="9"/>
        <v>37.964616091471193</v>
      </c>
      <c r="J208" s="317"/>
      <c r="K208" s="311">
        <v>0</v>
      </c>
      <c r="L208" s="314">
        <v>87.492944543542663</v>
      </c>
      <c r="M208" s="71"/>
      <c r="N208" s="72"/>
      <c r="O208" s="65"/>
      <c r="P208" s="65"/>
    </row>
    <row r="209" spans="1:16" s="67" customFormat="1" ht="17.649999999999999" customHeight="1">
      <c r="A209" s="316">
        <v>242</v>
      </c>
      <c r="B209" s="316" t="s">
        <v>145</v>
      </c>
      <c r="C209" s="310" t="s">
        <v>342</v>
      </c>
      <c r="D209" s="311">
        <v>484.74740433220001</v>
      </c>
      <c r="E209" s="311">
        <v>484.74740433220001</v>
      </c>
      <c r="F209" s="312">
        <f t="shared" si="10"/>
        <v>0</v>
      </c>
      <c r="G209" s="311">
        <v>484.74740433220001</v>
      </c>
      <c r="H209" s="266">
        <f t="shared" si="11"/>
        <v>170.04460469077463</v>
      </c>
      <c r="I209" s="266">
        <f t="shared" si="9"/>
        <v>35.079012939745866</v>
      </c>
      <c r="J209" s="317"/>
      <c r="K209" s="311">
        <v>0</v>
      </c>
      <c r="L209" s="314">
        <v>170.04460469077463</v>
      </c>
      <c r="M209" s="71"/>
      <c r="N209" s="72"/>
      <c r="O209" s="65"/>
      <c r="P209" s="65"/>
    </row>
    <row r="210" spans="1:16" s="67" customFormat="1" ht="17.649999999999999" customHeight="1">
      <c r="A210" s="316">
        <v>243</v>
      </c>
      <c r="B210" s="316" t="s">
        <v>145</v>
      </c>
      <c r="C210" s="310" t="s">
        <v>343</v>
      </c>
      <c r="D210" s="311">
        <v>1700.7631001372999</v>
      </c>
      <c r="E210" s="311">
        <v>1700.7631006247311</v>
      </c>
      <c r="F210" s="312">
        <f t="shared" si="10"/>
        <v>2.8659570716627059E-8</v>
      </c>
      <c r="G210" s="311">
        <v>1700.7631001372999</v>
      </c>
      <c r="H210" s="266">
        <f t="shared" si="11"/>
        <v>479.86210529393526</v>
      </c>
      <c r="I210" s="266">
        <f t="shared" si="9"/>
        <v>28.214517654908576</v>
      </c>
      <c r="J210" s="317"/>
      <c r="K210" s="311">
        <v>0</v>
      </c>
      <c r="L210" s="314">
        <v>479.86210529393526</v>
      </c>
      <c r="M210" s="71"/>
      <c r="N210" s="72"/>
      <c r="O210" s="65"/>
      <c r="P210" s="65"/>
    </row>
    <row r="211" spans="1:16" s="67" customFormat="1" ht="17.649999999999999" customHeight="1">
      <c r="A211" s="316">
        <v>244</v>
      </c>
      <c r="B211" s="316" t="s">
        <v>145</v>
      </c>
      <c r="C211" s="310" t="s">
        <v>344</v>
      </c>
      <c r="D211" s="311">
        <v>1366.0077640265999</v>
      </c>
      <c r="E211" s="311">
        <v>1366.0077640265999</v>
      </c>
      <c r="F211" s="312">
        <f t="shared" si="10"/>
        <v>0</v>
      </c>
      <c r="G211" s="311">
        <v>1366.0077640265999</v>
      </c>
      <c r="H211" s="266">
        <f t="shared" si="11"/>
        <v>297.22897332433536</v>
      </c>
      <c r="I211" s="266">
        <f t="shared" si="9"/>
        <v>21.75895197317103</v>
      </c>
      <c r="J211" s="317"/>
      <c r="K211" s="311">
        <v>0</v>
      </c>
      <c r="L211" s="314">
        <v>297.22897332433536</v>
      </c>
      <c r="M211" s="71"/>
      <c r="N211" s="72"/>
      <c r="O211" s="65"/>
      <c r="P211" s="65"/>
    </row>
    <row r="212" spans="1:16" s="67" customFormat="1" ht="17.649999999999999" customHeight="1">
      <c r="A212" s="316">
        <v>245</v>
      </c>
      <c r="B212" s="316" t="s">
        <v>145</v>
      </c>
      <c r="C212" s="310" t="s">
        <v>345</v>
      </c>
      <c r="D212" s="311">
        <v>1866.1783605838</v>
      </c>
      <c r="E212" s="311">
        <v>1866.1783605838</v>
      </c>
      <c r="F212" s="312">
        <f t="shared" si="10"/>
        <v>0</v>
      </c>
      <c r="G212" s="311">
        <v>955.10391321987584</v>
      </c>
      <c r="H212" s="266">
        <f t="shared" si="11"/>
        <v>942.82020506037384</v>
      </c>
      <c r="I212" s="266">
        <f t="shared" si="9"/>
        <v>50.521441303468428</v>
      </c>
      <c r="J212" s="317"/>
      <c r="K212" s="311">
        <v>800.26007235389989</v>
      </c>
      <c r="L212" s="314">
        <v>142.56013270647401</v>
      </c>
      <c r="M212" s="71"/>
      <c r="N212" s="72"/>
      <c r="O212" s="65"/>
      <c r="P212" s="65"/>
    </row>
    <row r="213" spans="1:16" s="67" customFormat="1" ht="17.649999999999999" customHeight="1">
      <c r="A213" s="316">
        <v>247</v>
      </c>
      <c r="B213" s="316" t="s">
        <v>233</v>
      </c>
      <c r="C213" s="310" t="s">
        <v>346</v>
      </c>
      <c r="D213" s="311">
        <v>378.61585712419998</v>
      </c>
      <c r="E213" s="311">
        <v>378.61585712419998</v>
      </c>
      <c r="F213" s="312">
        <f t="shared" si="10"/>
        <v>0</v>
      </c>
      <c r="G213" s="311">
        <v>378.61577718539996</v>
      </c>
      <c r="H213" s="266">
        <f t="shared" si="11"/>
        <v>67.108601864848794</v>
      </c>
      <c r="I213" s="266">
        <f t="shared" si="9"/>
        <v>17.724720347049463</v>
      </c>
      <c r="J213" s="317"/>
      <c r="K213" s="311">
        <v>0</v>
      </c>
      <c r="L213" s="314">
        <v>67.108601864848794</v>
      </c>
      <c r="M213" s="71"/>
      <c r="N213" s="72"/>
      <c r="O213" s="65"/>
      <c r="P213" s="65"/>
    </row>
    <row r="214" spans="1:16" s="67" customFormat="1" ht="17.649999999999999" customHeight="1">
      <c r="A214" s="316">
        <v>248</v>
      </c>
      <c r="B214" s="316" t="s">
        <v>233</v>
      </c>
      <c r="C214" s="310" t="s">
        <v>347</v>
      </c>
      <c r="D214" s="311">
        <v>1241.3907490279</v>
      </c>
      <c r="E214" s="311">
        <v>1241.3907495153308</v>
      </c>
      <c r="F214" s="312">
        <f t="shared" si="10"/>
        <v>3.926487579519744E-8</v>
      </c>
      <c r="G214" s="311">
        <v>1241.3907490279</v>
      </c>
      <c r="H214" s="266">
        <f t="shared" si="11"/>
        <v>136.12495782519397</v>
      </c>
      <c r="I214" s="266">
        <f t="shared" si="9"/>
        <v>10.965520556548409</v>
      </c>
      <c r="J214" s="317"/>
      <c r="K214" s="311">
        <v>0</v>
      </c>
      <c r="L214" s="314">
        <v>136.12495782519397</v>
      </c>
      <c r="M214" s="71"/>
      <c r="N214" s="72"/>
      <c r="O214" s="65"/>
      <c r="P214" s="65"/>
    </row>
    <row r="215" spans="1:16" s="67" customFormat="1" ht="17.649999999999999" customHeight="1">
      <c r="A215" s="316">
        <v>249</v>
      </c>
      <c r="B215" s="316" t="s">
        <v>233</v>
      </c>
      <c r="C215" s="310" t="s">
        <v>348</v>
      </c>
      <c r="D215" s="311">
        <v>1146.9051258673001</v>
      </c>
      <c r="E215" s="311">
        <v>1146.9051263547308</v>
      </c>
      <c r="F215" s="312">
        <f t="shared" si="10"/>
        <v>4.2499650021454727E-8</v>
      </c>
      <c r="G215" s="311">
        <v>630.49046553259996</v>
      </c>
      <c r="H215" s="266">
        <f t="shared" si="11"/>
        <v>299.86917189778126</v>
      </c>
      <c r="I215" s="266">
        <f t="shared" si="9"/>
        <v>26.145943984998244</v>
      </c>
      <c r="J215" s="317"/>
      <c r="K215" s="311">
        <v>1.9984699999999999E-5</v>
      </c>
      <c r="L215" s="314">
        <v>299.86915191308128</v>
      </c>
      <c r="M215" s="71"/>
      <c r="N215" s="72"/>
      <c r="O215" s="65"/>
      <c r="P215" s="65"/>
    </row>
    <row r="216" spans="1:16" s="67" customFormat="1" ht="17.649999999999999" customHeight="1">
      <c r="A216" s="316">
        <v>250</v>
      </c>
      <c r="B216" s="316" t="s">
        <v>233</v>
      </c>
      <c r="C216" s="310" t="s">
        <v>349</v>
      </c>
      <c r="D216" s="311">
        <v>895.54336483030011</v>
      </c>
      <c r="E216" s="311">
        <v>895.54336531773083</v>
      </c>
      <c r="F216" s="312">
        <f t="shared" si="10"/>
        <v>5.4428483053925447E-8</v>
      </c>
      <c r="G216" s="311">
        <v>895.54336483030011</v>
      </c>
      <c r="H216" s="266">
        <f t="shared" si="11"/>
        <v>59.835618427176392</v>
      </c>
      <c r="I216" s="266">
        <f t="shared" si="9"/>
        <v>6.6814875464961148</v>
      </c>
      <c r="J216" s="317"/>
      <c r="K216" s="311">
        <v>0</v>
      </c>
      <c r="L216" s="314">
        <v>59.835618427176392</v>
      </c>
      <c r="M216" s="71"/>
      <c r="N216" s="72"/>
      <c r="O216" s="65"/>
      <c r="P216" s="65"/>
    </row>
    <row r="217" spans="1:16" s="67" customFormat="1" ht="17.649999999999999" customHeight="1">
      <c r="A217" s="316">
        <v>251</v>
      </c>
      <c r="B217" s="316" t="s">
        <v>251</v>
      </c>
      <c r="C217" s="310" t="s">
        <v>350</v>
      </c>
      <c r="D217" s="311">
        <v>512.72518494420001</v>
      </c>
      <c r="E217" s="311">
        <v>512.72518494420001</v>
      </c>
      <c r="F217" s="312">
        <f t="shared" si="10"/>
        <v>0</v>
      </c>
      <c r="G217" s="311">
        <v>512.72516495950003</v>
      </c>
      <c r="H217" s="266">
        <f t="shared" si="11"/>
        <v>180.77490637593746</v>
      </c>
      <c r="I217" s="266">
        <f t="shared" si="9"/>
        <v>35.257660767260973</v>
      </c>
      <c r="J217" s="317"/>
      <c r="K217" s="311">
        <v>0</v>
      </c>
      <c r="L217" s="314">
        <v>180.77490637593746</v>
      </c>
      <c r="M217" s="71"/>
      <c r="N217" s="72"/>
      <c r="O217" s="65"/>
      <c r="P217" s="65"/>
    </row>
    <row r="218" spans="1:16" s="67" customFormat="1" ht="17.649999999999999" customHeight="1">
      <c r="A218" s="316">
        <v>252</v>
      </c>
      <c r="B218" s="316" t="s">
        <v>145</v>
      </c>
      <c r="C218" s="310" t="s">
        <v>351</v>
      </c>
      <c r="D218" s="311">
        <v>158.2311604905</v>
      </c>
      <c r="E218" s="311">
        <v>158.23116097793164</v>
      </c>
      <c r="F218" s="312">
        <f t="shared" si="10"/>
        <v>3.080503461205808E-7</v>
      </c>
      <c r="G218" s="311">
        <v>158.2311604905</v>
      </c>
      <c r="H218" s="266">
        <f t="shared" si="11"/>
        <v>-3.5499958528362186E-14</v>
      </c>
      <c r="I218" s="266">
        <f t="shared" si="9"/>
        <v>-2.2435504049239283E-14</v>
      </c>
      <c r="J218" s="317"/>
      <c r="K218" s="311">
        <v>0</v>
      </c>
      <c r="L218" s="314">
        <v>-3.5499958528362186E-14</v>
      </c>
      <c r="M218" s="71"/>
      <c r="N218" s="72"/>
      <c r="O218" s="65"/>
      <c r="P218" s="65"/>
    </row>
    <row r="219" spans="1:16" s="67" customFormat="1" ht="17.649999999999999" customHeight="1">
      <c r="A219" s="316">
        <v>253</v>
      </c>
      <c r="B219" s="316" t="s">
        <v>145</v>
      </c>
      <c r="C219" s="310" t="s">
        <v>352</v>
      </c>
      <c r="D219" s="311">
        <v>659.34385579039997</v>
      </c>
      <c r="E219" s="311">
        <v>659.34385579039997</v>
      </c>
      <c r="F219" s="312">
        <f t="shared" si="10"/>
        <v>0</v>
      </c>
      <c r="G219" s="311">
        <v>659.34385579039997</v>
      </c>
      <c r="H219" s="266">
        <f t="shared" si="11"/>
        <v>268.8024372631603</v>
      </c>
      <c r="I219" s="266">
        <f t="shared" si="9"/>
        <v>40.768172009569831</v>
      </c>
      <c r="J219" s="317"/>
      <c r="K219" s="311">
        <v>0</v>
      </c>
      <c r="L219" s="314">
        <v>268.8024372631603</v>
      </c>
      <c r="M219" s="71"/>
      <c r="N219" s="72"/>
      <c r="O219" s="65"/>
      <c r="P219" s="65"/>
    </row>
    <row r="220" spans="1:16" s="67" customFormat="1" ht="17.649999999999999" customHeight="1">
      <c r="A220" s="316">
        <v>258</v>
      </c>
      <c r="B220" s="316" t="s">
        <v>218</v>
      </c>
      <c r="C220" s="310" t="s">
        <v>353</v>
      </c>
      <c r="D220" s="311">
        <v>8606.5309632000008</v>
      </c>
      <c r="E220" s="311">
        <v>8606.5309632000008</v>
      </c>
      <c r="F220" s="312">
        <f t="shared" si="10"/>
        <v>0</v>
      </c>
      <c r="G220" s="311">
        <v>7594.1530052603002</v>
      </c>
      <c r="H220" s="266">
        <f t="shared" si="11"/>
        <v>7594.1530052603002</v>
      </c>
      <c r="I220" s="266">
        <f t="shared" si="9"/>
        <v>88.237096197429025</v>
      </c>
      <c r="J220" s="317"/>
      <c r="K220" s="311">
        <v>7594.1530052603002</v>
      </c>
      <c r="L220" s="314">
        <v>0</v>
      </c>
      <c r="M220" s="71"/>
      <c r="N220" s="72"/>
      <c r="O220" s="65"/>
      <c r="P220" s="65"/>
    </row>
    <row r="221" spans="1:16" s="67" customFormat="1" ht="17.649999999999999" customHeight="1">
      <c r="A221" s="316">
        <v>259</v>
      </c>
      <c r="B221" s="316" t="s">
        <v>251</v>
      </c>
      <c r="C221" s="310" t="s">
        <v>354</v>
      </c>
      <c r="D221" s="311">
        <v>669.36000756809995</v>
      </c>
      <c r="E221" s="311">
        <v>669.36000805553078</v>
      </c>
      <c r="F221" s="312">
        <f t="shared" si="10"/>
        <v>7.2820441232579469E-8</v>
      </c>
      <c r="G221" s="311">
        <v>669.36000756809995</v>
      </c>
      <c r="H221" s="266">
        <f t="shared" si="11"/>
        <v>367.24391631353751</v>
      </c>
      <c r="I221" s="266">
        <f t="shared" si="9"/>
        <v>54.864932456955295</v>
      </c>
      <c r="J221" s="317"/>
      <c r="K221" s="311">
        <v>0</v>
      </c>
      <c r="L221" s="314">
        <v>367.24391631353751</v>
      </c>
      <c r="M221" s="71"/>
      <c r="N221" s="72"/>
      <c r="O221" s="65"/>
      <c r="P221" s="65"/>
    </row>
    <row r="222" spans="1:16" s="67" customFormat="1" ht="17.649999999999999" customHeight="1">
      <c r="A222" s="316">
        <v>260</v>
      </c>
      <c r="B222" s="316" t="s">
        <v>145</v>
      </c>
      <c r="C222" s="310" t="s">
        <v>355</v>
      </c>
      <c r="D222" s="311">
        <v>209.69048396970001</v>
      </c>
      <c r="E222" s="311">
        <v>209.69048445713085</v>
      </c>
      <c r="F222" s="312">
        <f t="shared" si="10"/>
        <v>2.3245252123160753E-7</v>
      </c>
      <c r="G222" s="311">
        <v>209.69048396970001</v>
      </c>
      <c r="H222" s="266">
        <f t="shared" si="11"/>
        <v>172.01730616427736</v>
      </c>
      <c r="I222" s="266">
        <f t="shared" si="9"/>
        <v>82.033911366848216</v>
      </c>
      <c r="J222" s="317"/>
      <c r="K222" s="311">
        <v>0</v>
      </c>
      <c r="L222" s="314">
        <v>172.01730616427736</v>
      </c>
      <c r="M222" s="71"/>
      <c r="N222" s="72"/>
      <c r="O222" s="65"/>
      <c r="P222" s="65"/>
    </row>
    <row r="223" spans="1:16" s="67" customFormat="1" ht="17.649999999999999" customHeight="1">
      <c r="A223" s="316">
        <v>261</v>
      </c>
      <c r="B223" s="316" t="s">
        <v>197</v>
      </c>
      <c r="C223" s="310" t="s">
        <v>356</v>
      </c>
      <c r="D223" s="311">
        <v>10097.471280653601</v>
      </c>
      <c r="E223" s="311">
        <v>10097.471280653601</v>
      </c>
      <c r="F223" s="312">
        <f t="shared" si="10"/>
        <v>0</v>
      </c>
      <c r="G223" s="311">
        <v>7867.6322584501031</v>
      </c>
      <c r="H223" s="266">
        <f t="shared" si="11"/>
        <v>2791.4173356473189</v>
      </c>
      <c r="I223" s="266">
        <f t="shared" si="9"/>
        <v>27.644716761864686</v>
      </c>
      <c r="J223" s="317"/>
      <c r="K223" s="311">
        <v>1.9984699999999999E-5</v>
      </c>
      <c r="L223" s="314">
        <v>2791.4173156626189</v>
      </c>
      <c r="M223" s="71"/>
      <c r="N223" s="72"/>
      <c r="O223" s="65"/>
      <c r="P223" s="65"/>
    </row>
    <row r="224" spans="1:16" s="67" customFormat="1" ht="17.649999999999999" customHeight="1">
      <c r="A224" s="316">
        <v>262</v>
      </c>
      <c r="B224" s="316" t="s">
        <v>233</v>
      </c>
      <c r="C224" s="310" t="s">
        <v>357</v>
      </c>
      <c r="D224" s="311">
        <v>752.09446725110001</v>
      </c>
      <c r="E224" s="311">
        <v>752.09446773853074</v>
      </c>
      <c r="F224" s="312">
        <f t="shared" si="10"/>
        <v>6.48097824296201E-8</v>
      </c>
      <c r="G224" s="311">
        <v>752.09446725110001</v>
      </c>
      <c r="H224" s="266">
        <f t="shared" si="11"/>
        <v>168.34652191263646</v>
      </c>
      <c r="I224" s="266">
        <f t="shared" si="9"/>
        <v>22.383693689283053</v>
      </c>
      <c r="J224" s="317"/>
      <c r="K224" s="311">
        <v>0</v>
      </c>
      <c r="L224" s="314">
        <v>168.34652191263646</v>
      </c>
      <c r="M224" s="71"/>
      <c r="N224" s="72"/>
      <c r="O224" s="65"/>
      <c r="P224" s="65"/>
    </row>
    <row r="225" spans="1:16" s="67" customFormat="1" ht="17.649999999999999" customHeight="1">
      <c r="A225" s="316">
        <v>264</v>
      </c>
      <c r="B225" s="316" t="s">
        <v>759</v>
      </c>
      <c r="C225" s="310" t="s">
        <v>358</v>
      </c>
      <c r="D225" s="311">
        <v>14710.760752328499</v>
      </c>
      <c r="E225" s="311">
        <v>14584.935662214799</v>
      </c>
      <c r="F225" s="312">
        <f t="shared" si="10"/>
        <v>-0.85532687419842546</v>
      </c>
      <c r="G225" s="311">
        <v>12082.891547867395</v>
      </c>
      <c r="H225" s="266">
        <f t="shared" si="11"/>
        <v>7684.3812634004407</v>
      </c>
      <c r="I225" s="266">
        <f t="shared" si="9"/>
        <v>52.687111149268709</v>
      </c>
      <c r="J225" s="317"/>
      <c r="K225" s="311">
        <v>1.9984699999999999E-5</v>
      </c>
      <c r="L225" s="314">
        <v>7684.3812434157408</v>
      </c>
      <c r="M225" s="71"/>
      <c r="N225" s="72"/>
      <c r="O225" s="65"/>
      <c r="P225" s="65"/>
    </row>
    <row r="226" spans="1:16" s="67" customFormat="1" ht="17.649999999999999" customHeight="1">
      <c r="A226" s="316">
        <v>266</v>
      </c>
      <c r="B226" s="316" t="s">
        <v>233</v>
      </c>
      <c r="C226" s="310" t="s">
        <v>359</v>
      </c>
      <c r="D226" s="311">
        <v>3552.8000272000004</v>
      </c>
      <c r="E226" s="311">
        <v>3552.8000272000004</v>
      </c>
      <c r="F226" s="312">
        <f t="shared" si="10"/>
        <v>0</v>
      </c>
      <c r="G226" s="311">
        <v>1822.5647905082001</v>
      </c>
      <c r="H226" s="266">
        <f t="shared" si="11"/>
        <v>1822.0663814538727</v>
      </c>
      <c r="I226" s="266">
        <f t="shared" si="9"/>
        <v>51.285362742182329</v>
      </c>
      <c r="J226" s="317"/>
      <c r="K226" s="311">
        <v>1358.9197505082002</v>
      </c>
      <c r="L226" s="314">
        <v>463.1466309456726</v>
      </c>
      <c r="M226" s="71"/>
      <c r="N226" s="72"/>
      <c r="O226" s="65"/>
      <c r="P226" s="65"/>
    </row>
    <row r="227" spans="1:16" s="67" customFormat="1" ht="17.649999999999999" customHeight="1">
      <c r="A227" s="316">
        <v>267</v>
      </c>
      <c r="B227" s="316" t="s">
        <v>233</v>
      </c>
      <c r="C227" s="310" t="s">
        <v>360</v>
      </c>
      <c r="D227" s="311">
        <v>476.62316413409997</v>
      </c>
      <c r="E227" s="311">
        <v>476.6231646215308</v>
      </c>
      <c r="F227" s="312">
        <f t="shared" si="10"/>
        <v>1.0226754909581359E-7</v>
      </c>
      <c r="G227" s="311">
        <v>476.62316413409997</v>
      </c>
      <c r="H227" s="266">
        <f t="shared" si="11"/>
        <v>106.10625071017746</v>
      </c>
      <c r="I227" s="266">
        <f t="shared" si="9"/>
        <v>22.262084301847267</v>
      </c>
      <c r="J227" s="317"/>
      <c r="K227" s="311">
        <v>0</v>
      </c>
      <c r="L227" s="314">
        <v>106.10625071017746</v>
      </c>
      <c r="M227" s="71"/>
      <c r="N227" s="72"/>
      <c r="O227" s="65"/>
      <c r="P227" s="65"/>
    </row>
    <row r="228" spans="1:16" s="67" customFormat="1" ht="17.649999999999999" customHeight="1">
      <c r="A228" s="316">
        <v>268</v>
      </c>
      <c r="B228" s="316" t="s">
        <v>762</v>
      </c>
      <c r="C228" s="310" t="s">
        <v>361</v>
      </c>
      <c r="D228" s="311">
        <v>412.36909612799997</v>
      </c>
      <c r="E228" s="311">
        <v>412.36909612799997</v>
      </c>
      <c r="F228" s="312">
        <f t="shared" si="10"/>
        <v>0</v>
      </c>
      <c r="G228" s="311">
        <v>412.30464547050002</v>
      </c>
      <c r="H228" s="266">
        <f t="shared" si="11"/>
        <v>412.30464547050002</v>
      </c>
      <c r="I228" s="266">
        <f t="shared" si="9"/>
        <v>99.984370638317685</v>
      </c>
      <c r="J228" s="317"/>
      <c r="K228" s="311">
        <v>412.30464547050002</v>
      </c>
      <c r="L228" s="314">
        <v>0</v>
      </c>
      <c r="M228" s="71"/>
      <c r="N228" s="72"/>
      <c r="O228" s="65"/>
      <c r="P228" s="65"/>
    </row>
    <row r="229" spans="1:16" s="67" customFormat="1" ht="17.649999999999999" customHeight="1">
      <c r="A229" s="316">
        <v>269</v>
      </c>
      <c r="B229" s="316" t="s">
        <v>141</v>
      </c>
      <c r="C229" s="310" t="s">
        <v>362</v>
      </c>
      <c r="D229" s="311">
        <v>57.6142513546</v>
      </c>
      <c r="E229" s="311">
        <v>57.6142513546</v>
      </c>
      <c r="F229" s="312">
        <f t="shared" si="10"/>
        <v>0</v>
      </c>
      <c r="G229" s="311">
        <v>57.6142513546</v>
      </c>
      <c r="H229" s="266">
        <f t="shared" si="11"/>
        <v>12.840158402381086</v>
      </c>
      <c r="I229" s="266">
        <f t="shared" si="9"/>
        <v>22.286427577360008</v>
      </c>
      <c r="J229" s="317"/>
      <c r="K229" s="311">
        <v>0</v>
      </c>
      <c r="L229" s="314">
        <v>12.840158402381086</v>
      </c>
      <c r="M229" s="71"/>
      <c r="N229" s="72"/>
      <c r="O229" s="65"/>
      <c r="P229" s="65"/>
    </row>
    <row r="230" spans="1:16" s="67" customFormat="1" ht="17.649999999999999" customHeight="1">
      <c r="A230" s="316">
        <v>273</v>
      </c>
      <c r="B230" s="316" t="s">
        <v>145</v>
      </c>
      <c r="C230" s="310" t="s">
        <v>363</v>
      </c>
      <c r="D230" s="311">
        <v>2062.4210400000002</v>
      </c>
      <c r="E230" s="311">
        <v>900.38543780860005</v>
      </c>
      <c r="F230" s="312">
        <f t="shared" si="10"/>
        <v>-56.343277131782948</v>
      </c>
      <c r="G230" s="311">
        <v>900.38543780860005</v>
      </c>
      <c r="H230" s="266">
        <f t="shared" si="11"/>
        <v>557.25202204953553</v>
      </c>
      <c r="I230" s="266">
        <f t="shared" si="9"/>
        <v>61.890385900265265</v>
      </c>
      <c r="J230" s="317"/>
      <c r="K230" s="311">
        <v>0</v>
      </c>
      <c r="L230" s="314">
        <v>557.25202204953553</v>
      </c>
      <c r="M230" s="71"/>
      <c r="N230" s="72"/>
      <c r="O230" s="65"/>
      <c r="P230" s="65"/>
    </row>
    <row r="231" spans="1:16" s="67" customFormat="1" ht="17.649999999999999" customHeight="1">
      <c r="A231" s="316">
        <v>274</v>
      </c>
      <c r="B231" s="316" t="s">
        <v>145</v>
      </c>
      <c r="C231" s="310" t="s">
        <v>364</v>
      </c>
      <c r="D231" s="311">
        <v>4307.3697394390001</v>
      </c>
      <c r="E231" s="311">
        <v>4307.3697394390001</v>
      </c>
      <c r="F231" s="312">
        <f t="shared" si="10"/>
        <v>0</v>
      </c>
      <c r="G231" s="311">
        <v>2911.9979204194979</v>
      </c>
      <c r="H231" s="266">
        <f t="shared" si="11"/>
        <v>2874.1657024875944</v>
      </c>
      <c r="I231" s="266">
        <f t="shared" si="9"/>
        <v>66.726700430920786</v>
      </c>
      <c r="J231" s="317"/>
      <c r="K231" s="311">
        <v>2006.2644926481</v>
      </c>
      <c r="L231" s="314">
        <v>867.90120983949441</v>
      </c>
      <c r="M231" s="71"/>
      <c r="N231" s="72"/>
      <c r="O231" s="65"/>
      <c r="P231" s="65"/>
    </row>
    <row r="232" spans="1:16" s="67" customFormat="1" ht="17.649999999999999" customHeight="1">
      <c r="A232" s="316">
        <v>275</v>
      </c>
      <c r="B232" s="316" t="s">
        <v>129</v>
      </c>
      <c r="C232" s="310" t="s">
        <v>365</v>
      </c>
      <c r="D232" s="311">
        <v>1394.9320599999999</v>
      </c>
      <c r="E232" s="311">
        <v>1394.9320599999999</v>
      </c>
      <c r="F232" s="312">
        <f t="shared" si="10"/>
        <v>0</v>
      </c>
      <c r="G232" s="311">
        <v>1394.9320599999999</v>
      </c>
      <c r="H232" s="266">
        <f t="shared" si="11"/>
        <v>313.21612282180729</v>
      </c>
      <c r="I232" s="266">
        <f t="shared" si="9"/>
        <v>22.453862220487451</v>
      </c>
      <c r="J232" s="317"/>
      <c r="K232" s="311">
        <v>0</v>
      </c>
      <c r="L232" s="314">
        <v>313.21612282180729</v>
      </c>
      <c r="M232" s="71"/>
      <c r="N232" s="72"/>
      <c r="O232" s="65"/>
      <c r="P232" s="65"/>
    </row>
    <row r="233" spans="1:16" s="67" customFormat="1" ht="17.649999999999999" customHeight="1">
      <c r="A233" s="316">
        <v>278</v>
      </c>
      <c r="B233" s="316" t="s">
        <v>210</v>
      </c>
      <c r="C233" s="310" t="s">
        <v>366</v>
      </c>
      <c r="D233" s="311">
        <v>4846.0499336000003</v>
      </c>
      <c r="E233" s="311">
        <v>4846.0499336000003</v>
      </c>
      <c r="F233" s="312">
        <f t="shared" si="10"/>
        <v>0</v>
      </c>
      <c r="G233" s="311">
        <v>4845.2905157993882</v>
      </c>
      <c r="H233" s="266">
        <f t="shared" si="11"/>
        <v>4845.2905157993882</v>
      </c>
      <c r="I233" s="266">
        <f t="shared" si="9"/>
        <v>99.984329137936726</v>
      </c>
      <c r="J233" s="317"/>
      <c r="K233" s="311">
        <v>1316.9917300000002</v>
      </c>
      <c r="L233" s="314">
        <v>3528.2987857993876</v>
      </c>
      <c r="M233" s="71"/>
      <c r="N233" s="72"/>
      <c r="O233" s="65"/>
      <c r="P233" s="65"/>
    </row>
    <row r="234" spans="1:16" s="67" customFormat="1" ht="17.649999999999999" customHeight="1">
      <c r="A234" s="316">
        <v>280</v>
      </c>
      <c r="B234" s="316" t="s">
        <v>233</v>
      </c>
      <c r="C234" s="310" t="s">
        <v>367</v>
      </c>
      <c r="D234" s="311">
        <v>2030.9651222</v>
      </c>
      <c r="E234" s="311">
        <v>2030.9651222</v>
      </c>
      <c r="F234" s="312">
        <f t="shared" si="10"/>
        <v>0</v>
      </c>
      <c r="G234" s="311">
        <v>798.75906712254789</v>
      </c>
      <c r="H234" s="266">
        <f t="shared" si="11"/>
        <v>786.83867775549743</v>
      </c>
      <c r="I234" s="266">
        <f t="shared" si="9"/>
        <v>38.742106851306787</v>
      </c>
      <c r="J234" s="317"/>
      <c r="K234" s="311">
        <v>470.23049826749997</v>
      </c>
      <c r="L234" s="314">
        <v>316.60817948799752</v>
      </c>
      <c r="M234" s="71"/>
      <c r="N234" s="72"/>
      <c r="O234" s="65"/>
      <c r="P234" s="65"/>
    </row>
    <row r="235" spans="1:16" s="67" customFormat="1" ht="17.649999999999999" customHeight="1">
      <c r="A235" s="316">
        <v>281</v>
      </c>
      <c r="B235" s="316" t="s">
        <v>141</v>
      </c>
      <c r="C235" s="310" t="s">
        <v>368</v>
      </c>
      <c r="D235" s="311">
        <v>1879.5319172920999</v>
      </c>
      <c r="E235" s="311">
        <v>1879.5319177795309</v>
      </c>
      <c r="F235" s="312">
        <f t="shared" si="10"/>
        <v>2.5933630354302295E-8</v>
      </c>
      <c r="G235" s="311">
        <v>1724.2202071277975</v>
      </c>
      <c r="H235" s="266">
        <f t="shared" si="11"/>
        <v>1455.3344880742295</v>
      </c>
      <c r="I235" s="266">
        <f t="shared" si="9"/>
        <v>77.430687625329284</v>
      </c>
      <c r="J235" s="317"/>
      <c r="K235" s="311">
        <v>180.4850632214</v>
      </c>
      <c r="L235" s="314">
        <v>1274.8494248528295</v>
      </c>
      <c r="M235" s="71"/>
      <c r="N235" s="72"/>
      <c r="O235" s="65"/>
      <c r="P235" s="65"/>
    </row>
    <row r="236" spans="1:16" s="67" customFormat="1" ht="17.649999999999999" customHeight="1">
      <c r="A236" s="316">
        <v>282</v>
      </c>
      <c r="B236" s="316" t="s">
        <v>233</v>
      </c>
      <c r="C236" s="310" t="s">
        <v>369</v>
      </c>
      <c r="D236" s="311">
        <v>1199.0820000000001</v>
      </c>
      <c r="E236" s="311">
        <v>1199.0820000000001</v>
      </c>
      <c r="F236" s="312">
        <f t="shared" si="10"/>
        <v>0</v>
      </c>
      <c r="G236" s="311">
        <v>581.49967795931832</v>
      </c>
      <c r="H236" s="266">
        <f t="shared" si="11"/>
        <v>578.22430694608533</v>
      </c>
      <c r="I236" s="266">
        <f t="shared" si="9"/>
        <v>48.222248932607222</v>
      </c>
      <c r="J236" s="317"/>
      <c r="K236" s="311">
        <v>319.12122536190003</v>
      </c>
      <c r="L236" s="314">
        <v>259.10308158418525</v>
      </c>
      <c r="M236" s="71"/>
      <c r="N236" s="72"/>
      <c r="O236" s="65"/>
      <c r="P236" s="65"/>
    </row>
    <row r="237" spans="1:16" s="67" customFormat="1" ht="17.649999999999999" customHeight="1">
      <c r="A237" s="316">
        <v>283</v>
      </c>
      <c r="B237" s="316" t="s">
        <v>141</v>
      </c>
      <c r="C237" s="310" t="s">
        <v>370</v>
      </c>
      <c r="D237" s="311">
        <v>415.40441233339999</v>
      </c>
      <c r="E237" s="311">
        <v>415.40441233339999</v>
      </c>
      <c r="F237" s="312">
        <f t="shared" si="10"/>
        <v>0</v>
      </c>
      <c r="G237" s="311">
        <v>415.40441233339999</v>
      </c>
      <c r="H237" s="266">
        <f t="shared" si="11"/>
        <v>290.78309412962</v>
      </c>
      <c r="I237" s="266">
        <f t="shared" si="9"/>
        <v>70.000001323105835</v>
      </c>
      <c r="J237" s="317"/>
      <c r="K237" s="311">
        <v>0</v>
      </c>
      <c r="L237" s="314">
        <v>290.78309412962</v>
      </c>
      <c r="M237" s="71"/>
      <c r="N237" s="72"/>
      <c r="O237" s="65"/>
      <c r="P237" s="65"/>
    </row>
    <row r="238" spans="1:16" s="67" customFormat="1" ht="17.649999999999999" customHeight="1">
      <c r="A238" s="316">
        <v>284</v>
      </c>
      <c r="B238" s="316" t="s">
        <v>129</v>
      </c>
      <c r="C238" s="310" t="s">
        <v>371</v>
      </c>
      <c r="D238" s="311">
        <v>2596.3105018769998</v>
      </c>
      <c r="E238" s="311">
        <v>2596.3105018769998</v>
      </c>
      <c r="F238" s="312">
        <f t="shared" si="10"/>
        <v>0</v>
      </c>
      <c r="G238" s="311">
        <v>859.1422530000001</v>
      </c>
      <c r="H238" s="266">
        <f t="shared" si="11"/>
        <v>406.96213981628694</v>
      </c>
      <c r="I238" s="266">
        <f t="shared" si="9"/>
        <v>15.674632888557593</v>
      </c>
      <c r="J238" s="317"/>
      <c r="K238" s="311">
        <v>1.9984699999999999E-5</v>
      </c>
      <c r="L238" s="314">
        <v>406.96211983158696</v>
      </c>
      <c r="M238" s="71"/>
      <c r="N238" s="72"/>
      <c r="O238" s="65"/>
      <c r="P238" s="65"/>
    </row>
    <row r="239" spans="1:16" s="67" customFormat="1" ht="17.649999999999999" customHeight="1">
      <c r="A239" s="316">
        <v>286</v>
      </c>
      <c r="B239" s="316" t="s">
        <v>133</v>
      </c>
      <c r="C239" s="310" t="s">
        <v>372</v>
      </c>
      <c r="D239" s="311">
        <v>2136.3919289472001</v>
      </c>
      <c r="E239" s="311">
        <v>2136.3919289472001</v>
      </c>
      <c r="F239" s="312">
        <f t="shared" si="10"/>
        <v>0</v>
      </c>
      <c r="G239" s="311">
        <v>2136.3919289472001</v>
      </c>
      <c r="H239" s="266">
        <f t="shared" si="11"/>
        <v>854.55677159593188</v>
      </c>
      <c r="I239" s="266">
        <f t="shared" si="9"/>
        <v>40.00000000079816</v>
      </c>
      <c r="J239" s="317"/>
      <c r="K239" s="311">
        <v>0</v>
      </c>
      <c r="L239" s="314">
        <v>854.55677159593188</v>
      </c>
      <c r="M239" s="71"/>
      <c r="N239" s="72"/>
      <c r="O239" s="65"/>
      <c r="P239" s="65"/>
    </row>
    <row r="240" spans="1:16" s="67" customFormat="1" ht="17.649999999999999" customHeight="1">
      <c r="A240" s="316">
        <v>288</v>
      </c>
      <c r="B240" s="316" t="s">
        <v>233</v>
      </c>
      <c r="C240" s="310" t="s">
        <v>373</v>
      </c>
      <c r="D240" s="311">
        <v>503.04989220970003</v>
      </c>
      <c r="E240" s="311">
        <v>503.04989269713076</v>
      </c>
      <c r="F240" s="312">
        <f t="shared" si="10"/>
        <v>9.689512125987676E-8</v>
      </c>
      <c r="G240" s="311">
        <v>503.04989220970003</v>
      </c>
      <c r="H240" s="266">
        <f t="shared" si="11"/>
        <v>314.55819042573597</v>
      </c>
      <c r="I240" s="266">
        <f t="shared" si="9"/>
        <v>62.530217179694489</v>
      </c>
      <c r="J240" s="317"/>
      <c r="K240" s="311">
        <v>0</v>
      </c>
      <c r="L240" s="314">
        <v>314.55819042573597</v>
      </c>
      <c r="M240" s="71"/>
      <c r="N240" s="72"/>
      <c r="O240" s="65"/>
      <c r="P240" s="65"/>
    </row>
    <row r="241" spans="1:16" s="67" customFormat="1" ht="17.649999999999999" customHeight="1">
      <c r="A241" s="316">
        <v>289</v>
      </c>
      <c r="B241" s="316" t="s">
        <v>160</v>
      </c>
      <c r="C241" s="310" t="s">
        <v>763</v>
      </c>
      <c r="D241" s="311">
        <v>8901.5986835806998</v>
      </c>
      <c r="E241" s="311">
        <v>8274.3555519357997</v>
      </c>
      <c r="F241" s="312">
        <f t="shared" si="10"/>
        <v>-7.0464099083895064</v>
      </c>
      <c r="G241" s="311">
        <v>7722.5013835807003</v>
      </c>
      <c r="H241" s="266">
        <f t="shared" si="11"/>
        <v>7722.5013835807003</v>
      </c>
      <c r="I241" s="266">
        <f t="shared" si="9"/>
        <v>93.330548042185697</v>
      </c>
      <c r="J241" s="317"/>
      <c r="K241" s="311">
        <v>7722.5013835807003</v>
      </c>
      <c r="L241" s="314">
        <v>0</v>
      </c>
      <c r="M241" s="71"/>
      <c r="N241" s="72"/>
      <c r="O241" s="65"/>
      <c r="P241" s="65"/>
    </row>
    <row r="242" spans="1:16" s="67" customFormat="1" ht="17.649999999999999" customHeight="1">
      <c r="A242" s="316">
        <v>292</v>
      </c>
      <c r="B242" s="316" t="s">
        <v>145</v>
      </c>
      <c r="C242" s="310" t="s">
        <v>374</v>
      </c>
      <c r="D242" s="311">
        <v>1225.5426620962</v>
      </c>
      <c r="E242" s="311">
        <v>1225.5426620962</v>
      </c>
      <c r="F242" s="312">
        <f t="shared" si="10"/>
        <v>0</v>
      </c>
      <c r="G242" s="311">
        <v>1225.5426620962</v>
      </c>
      <c r="H242" s="266">
        <f t="shared" si="11"/>
        <v>776.21790746303907</v>
      </c>
      <c r="I242" s="266">
        <f t="shared" si="9"/>
        <v>63.336669662349884</v>
      </c>
      <c r="J242" s="317"/>
      <c r="K242" s="311">
        <v>0</v>
      </c>
      <c r="L242" s="314">
        <v>776.21790746303907</v>
      </c>
      <c r="M242" s="71"/>
      <c r="N242" s="72"/>
      <c r="O242" s="65"/>
      <c r="P242" s="65"/>
    </row>
    <row r="243" spans="1:16" s="67" customFormat="1" ht="17.649999999999999" customHeight="1">
      <c r="A243" s="316">
        <v>293</v>
      </c>
      <c r="B243" s="316" t="s">
        <v>233</v>
      </c>
      <c r="C243" s="310" t="s">
        <v>375</v>
      </c>
      <c r="D243" s="311">
        <v>1402.0408576063999</v>
      </c>
      <c r="E243" s="311">
        <v>1402.0408576063999</v>
      </c>
      <c r="F243" s="312">
        <f t="shared" si="10"/>
        <v>0</v>
      </c>
      <c r="G243" s="311">
        <v>1402.0408576063999</v>
      </c>
      <c r="H243" s="266">
        <f t="shared" si="11"/>
        <v>308.63265787000648</v>
      </c>
      <c r="I243" s="266">
        <f t="shared" si="9"/>
        <v>22.013100131540536</v>
      </c>
      <c r="J243" s="317"/>
      <c r="K243" s="311">
        <v>0</v>
      </c>
      <c r="L243" s="314">
        <v>308.63265787000648</v>
      </c>
      <c r="M243" s="71"/>
      <c r="N243" s="72"/>
      <c r="O243" s="65"/>
      <c r="P243" s="65"/>
    </row>
    <row r="244" spans="1:16" s="67" customFormat="1" ht="17.649999999999999" customHeight="1">
      <c r="A244" s="316">
        <v>294</v>
      </c>
      <c r="B244" s="316" t="s">
        <v>255</v>
      </c>
      <c r="C244" s="310" t="s">
        <v>376</v>
      </c>
      <c r="D244" s="311">
        <v>1044.5777262583999</v>
      </c>
      <c r="E244" s="311">
        <v>1044.5777262583999</v>
      </c>
      <c r="F244" s="312">
        <f t="shared" si="10"/>
        <v>0</v>
      </c>
      <c r="G244" s="311">
        <v>1044.5777262583999</v>
      </c>
      <c r="H244" s="266">
        <f t="shared" si="11"/>
        <v>224.39446372591533</v>
      </c>
      <c r="I244" s="266">
        <f t="shared" si="9"/>
        <v>21.481835011902817</v>
      </c>
      <c r="J244" s="317"/>
      <c r="K244" s="311">
        <v>0</v>
      </c>
      <c r="L244" s="314">
        <v>224.39446372591533</v>
      </c>
      <c r="M244" s="71"/>
      <c r="N244" s="72"/>
      <c r="O244" s="65"/>
      <c r="P244" s="65"/>
    </row>
    <row r="245" spans="1:16" s="67" customFormat="1" ht="17.649999999999999" customHeight="1">
      <c r="A245" s="316">
        <v>295</v>
      </c>
      <c r="B245" s="316" t="s">
        <v>233</v>
      </c>
      <c r="C245" s="310" t="s">
        <v>377</v>
      </c>
      <c r="D245" s="311">
        <v>400.86008726030002</v>
      </c>
      <c r="E245" s="311">
        <v>400.8600877477308</v>
      </c>
      <c r="F245" s="312">
        <f t="shared" si="10"/>
        <v>1.2159624418472958E-7</v>
      </c>
      <c r="G245" s="311">
        <v>400.86008726030002</v>
      </c>
      <c r="H245" s="266">
        <f t="shared" si="11"/>
        <v>100.13265854082282</v>
      </c>
      <c r="I245" s="266">
        <f t="shared" si="9"/>
        <v>24.979453330818579</v>
      </c>
      <c r="J245" s="317"/>
      <c r="K245" s="311">
        <v>0</v>
      </c>
      <c r="L245" s="314">
        <v>100.13265854082282</v>
      </c>
      <c r="M245" s="71"/>
      <c r="N245" s="72"/>
      <c r="O245" s="65"/>
      <c r="P245" s="65"/>
    </row>
    <row r="246" spans="1:16" s="67" customFormat="1" ht="17.649999999999999" customHeight="1">
      <c r="A246" s="316">
        <v>296</v>
      </c>
      <c r="B246" s="316" t="s">
        <v>131</v>
      </c>
      <c r="C246" s="310" t="s">
        <v>378</v>
      </c>
      <c r="D246" s="311">
        <v>14484.3909578</v>
      </c>
      <c r="E246" s="311">
        <v>14444.4215578</v>
      </c>
      <c r="F246" s="312">
        <f t="shared" si="10"/>
        <v>-0.27594808864556342</v>
      </c>
      <c r="G246" s="311">
        <v>9697.7695081999191</v>
      </c>
      <c r="H246" s="266">
        <f t="shared" si="11"/>
        <v>7421.8682861937559</v>
      </c>
      <c r="I246" s="266">
        <f t="shared" si="9"/>
        <v>51.382246471378714</v>
      </c>
      <c r="J246" s="317"/>
      <c r="K246" s="311">
        <v>1.9984699999999999E-5</v>
      </c>
      <c r="L246" s="314">
        <v>7421.8682662090559</v>
      </c>
      <c r="M246" s="71"/>
      <c r="N246" s="72"/>
      <c r="O246" s="65"/>
      <c r="P246" s="65"/>
    </row>
    <row r="247" spans="1:16" s="67" customFormat="1" ht="17.649999999999999" customHeight="1">
      <c r="A247" s="316">
        <v>297</v>
      </c>
      <c r="B247" s="316" t="s">
        <v>141</v>
      </c>
      <c r="C247" s="310" t="s">
        <v>379</v>
      </c>
      <c r="D247" s="311">
        <v>2875.1846997865</v>
      </c>
      <c r="E247" s="311">
        <v>2875.1847002739269</v>
      </c>
      <c r="F247" s="312">
        <f t="shared" si="10"/>
        <v>1.6952881765064376E-8</v>
      </c>
      <c r="G247" s="311">
        <v>1892.3014087498912</v>
      </c>
      <c r="H247" s="266">
        <f t="shared" si="11"/>
        <v>1572.7072187942479</v>
      </c>
      <c r="I247" s="266">
        <f t="shared" si="9"/>
        <v>54.699345702709522</v>
      </c>
      <c r="J247" s="317"/>
      <c r="K247" s="311">
        <v>1.9984699999999999E-5</v>
      </c>
      <c r="L247" s="314">
        <v>1572.7071988095479</v>
      </c>
      <c r="M247" s="71"/>
      <c r="N247" s="72"/>
      <c r="O247" s="65"/>
      <c r="P247" s="65"/>
    </row>
    <row r="248" spans="1:16" s="67" customFormat="1" ht="17.649999999999999" customHeight="1">
      <c r="A248" s="316">
        <v>298</v>
      </c>
      <c r="B248" s="316" t="s">
        <v>131</v>
      </c>
      <c r="C248" s="310" t="s">
        <v>380</v>
      </c>
      <c r="D248" s="311">
        <v>13964.399255996999</v>
      </c>
      <c r="E248" s="311">
        <v>13964.399255996999</v>
      </c>
      <c r="F248" s="312">
        <f t="shared" si="10"/>
        <v>0</v>
      </c>
      <c r="G248" s="311">
        <v>8499.7384819935996</v>
      </c>
      <c r="H248" s="266">
        <f t="shared" si="11"/>
        <v>8499.7384819935996</v>
      </c>
      <c r="I248" s="266">
        <f t="shared" si="9"/>
        <v>60.867197551254449</v>
      </c>
      <c r="J248" s="317"/>
      <c r="K248" s="311">
        <v>8499.7384819935996</v>
      </c>
      <c r="L248" s="314">
        <v>0</v>
      </c>
      <c r="M248" s="71"/>
      <c r="N248" s="72"/>
      <c r="O248" s="65"/>
      <c r="P248" s="65"/>
    </row>
    <row r="249" spans="1:16" s="67" customFormat="1" ht="17.649999999999999" customHeight="1">
      <c r="A249" s="316">
        <v>300</v>
      </c>
      <c r="B249" s="316" t="s">
        <v>141</v>
      </c>
      <c r="C249" s="310" t="s">
        <v>381</v>
      </c>
      <c r="D249" s="311">
        <v>513.89642825710007</v>
      </c>
      <c r="E249" s="311">
        <v>513.89642874453079</v>
      </c>
      <c r="F249" s="312">
        <f t="shared" si="10"/>
        <v>9.4849994525247894E-8</v>
      </c>
      <c r="G249" s="311">
        <v>513.89642825710007</v>
      </c>
      <c r="H249" s="266">
        <f t="shared" si="11"/>
        <v>359.72749950957683</v>
      </c>
      <c r="I249" s="266">
        <f>+H249/E249*100</f>
        <v>69.99999988098871</v>
      </c>
      <c r="J249" s="317"/>
      <c r="K249" s="311">
        <v>0</v>
      </c>
      <c r="L249" s="314">
        <v>359.72749950957683</v>
      </c>
      <c r="M249" s="71"/>
      <c r="N249" s="72"/>
      <c r="O249" s="65"/>
      <c r="P249" s="65"/>
    </row>
    <row r="250" spans="1:16" s="67" customFormat="1" ht="17.649999999999999" customHeight="1">
      <c r="A250" s="316">
        <v>304</v>
      </c>
      <c r="B250" s="316" t="s">
        <v>141</v>
      </c>
      <c r="C250" s="310" t="s">
        <v>764</v>
      </c>
      <c r="D250" s="311">
        <v>3391.4035899999999</v>
      </c>
      <c r="E250" s="311">
        <v>3391.4035899999999</v>
      </c>
      <c r="F250" s="312">
        <f t="shared" si="10"/>
        <v>0</v>
      </c>
      <c r="G250" s="311">
        <v>2534.6542450238999</v>
      </c>
      <c r="H250" s="266">
        <f t="shared" si="11"/>
        <v>2534.6542450238999</v>
      </c>
      <c r="I250" s="266">
        <f>+H250/E250*100</f>
        <v>74.737617560400707</v>
      </c>
      <c r="J250" s="317"/>
      <c r="K250" s="311">
        <v>2534.6542450238999</v>
      </c>
      <c r="L250" s="314">
        <v>0</v>
      </c>
      <c r="M250" s="71"/>
      <c r="N250" s="72"/>
      <c r="O250" s="65"/>
      <c r="P250" s="65"/>
    </row>
    <row r="251" spans="1:16" s="67" customFormat="1" ht="17.649999999999999" customHeight="1">
      <c r="A251" s="316">
        <v>305</v>
      </c>
      <c r="B251" s="316" t="s">
        <v>251</v>
      </c>
      <c r="C251" s="310" t="s">
        <v>382</v>
      </c>
      <c r="D251" s="311">
        <v>161.22125131979999</v>
      </c>
      <c r="E251" s="311">
        <v>161.22125131979999</v>
      </c>
      <c r="F251" s="312">
        <f t="shared" si="10"/>
        <v>0</v>
      </c>
      <c r="G251" s="311">
        <v>161.22127130449999</v>
      </c>
      <c r="H251" s="266">
        <f t="shared" si="11"/>
        <v>35.714516390419639</v>
      </c>
      <c r="I251" s="266">
        <f>+H251/E251*100</f>
        <v>22.152486783256624</v>
      </c>
      <c r="J251" s="317"/>
      <c r="K251" s="311">
        <v>0</v>
      </c>
      <c r="L251" s="314">
        <v>35.714516390419639</v>
      </c>
      <c r="M251" s="71"/>
      <c r="N251" s="72"/>
      <c r="O251" s="65"/>
      <c r="P251" s="65"/>
    </row>
    <row r="252" spans="1:16" s="67" customFormat="1" ht="17.649999999999999" customHeight="1">
      <c r="A252" s="316">
        <v>306</v>
      </c>
      <c r="B252" s="316" t="s">
        <v>251</v>
      </c>
      <c r="C252" s="310" t="s">
        <v>383</v>
      </c>
      <c r="D252" s="311">
        <v>1414.6557398333</v>
      </c>
      <c r="E252" s="311">
        <v>1414.655740320731</v>
      </c>
      <c r="F252" s="312">
        <f t="shared" si="10"/>
        <v>3.4455794661880645E-8</v>
      </c>
      <c r="G252" s="311">
        <v>1414.6557398333</v>
      </c>
      <c r="H252" s="266">
        <f t="shared" si="11"/>
        <v>819.7003224311203</v>
      </c>
      <c r="I252" s="266">
        <f t="shared" si="9"/>
        <v>57.94344864746229</v>
      </c>
      <c r="J252" s="317"/>
      <c r="K252" s="311">
        <v>0</v>
      </c>
      <c r="L252" s="314">
        <v>819.7003224311203</v>
      </c>
      <c r="M252" s="71"/>
      <c r="N252" s="72"/>
      <c r="O252" s="65"/>
      <c r="P252" s="65"/>
    </row>
    <row r="253" spans="1:16" s="67" customFormat="1" ht="17.649999999999999" customHeight="1">
      <c r="A253" s="316">
        <v>307</v>
      </c>
      <c r="B253" s="316" t="s">
        <v>233</v>
      </c>
      <c r="C253" s="310" t="s">
        <v>384</v>
      </c>
      <c r="D253" s="311">
        <v>1584.6149015341</v>
      </c>
      <c r="E253" s="311">
        <v>1584.614902021531</v>
      </c>
      <c r="F253" s="312">
        <f t="shared" si="10"/>
        <v>3.0760219260628219E-8</v>
      </c>
      <c r="G253" s="311">
        <v>1584.6149015341</v>
      </c>
      <c r="H253" s="266">
        <f t="shared" si="11"/>
        <v>1021.216785002639</v>
      </c>
      <c r="I253" s="266">
        <f t="shared" si="9"/>
        <v>64.445739068832964</v>
      </c>
      <c r="J253" s="317"/>
      <c r="K253" s="311">
        <v>0</v>
      </c>
      <c r="L253" s="314">
        <v>1021.216785002639</v>
      </c>
      <c r="M253" s="71"/>
      <c r="N253" s="72"/>
      <c r="O253" s="65"/>
      <c r="P253" s="65"/>
    </row>
    <row r="254" spans="1:16" s="67" customFormat="1" ht="17.649999999999999" customHeight="1">
      <c r="A254" s="316">
        <v>308</v>
      </c>
      <c r="B254" s="316" t="s">
        <v>233</v>
      </c>
      <c r="C254" s="310" t="s">
        <v>385</v>
      </c>
      <c r="D254" s="311">
        <v>1036.2564768877</v>
      </c>
      <c r="E254" s="311">
        <v>1036.2564773751308</v>
      </c>
      <c r="F254" s="312">
        <f t="shared" si="10"/>
        <v>4.7037659101079043E-8</v>
      </c>
      <c r="G254" s="311">
        <v>1036.2564768877</v>
      </c>
      <c r="H254" s="266">
        <f t="shared" si="11"/>
        <v>392.92004550932228</v>
      </c>
      <c r="I254" s="266">
        <f t="shared" si="9"/>
        <v>37.917258332087897</v>
      </c>
      <c r="J254" s="317"/>
      <c r="K254" s="311">
        <v>0</v>
      </c>
      <c r="L254" s="314">
        <v>392.92004550932228</v>
      </c>
      <c r="M254" s="71"/>
      <c r="N254" s="72"/>
      <c r="O254" s="65"/>
      <c r="P254" s="65"/>
    </row>
    <row r="255" spans="1:16" s="67" customFormat="1" ht="17.649999999999999" customHeight="1">
      <c r="A255" s="316">
        <v>309</v>
      </c>
      <c r="B255" s="316" t="s">
        <v>233</v>
      </c>
      <c r="C255" s="310" t="s">
        <v>386</v>
      </c>
      <c r="D255" s="311">
        <v>969.58322097719997</v>
      </c>
      <c r="E255" s="311">
        <v>969.58322097719997</v>
      </c>
      <c r="F255" s="312">
        <f t="shared" si="10"/>
        <v>0</v>
      </c>
      <c r="G255" s="311">
        <v>969.58322097719997</v>
      </c>
      <c r="H255" s="266">
        <f t="shared" si="11"/>
        <v>790.92628448166761</v>
      </c>
      <c r="I255" s="266">
        <f t="shared" si="9"/>
        <v>81.573841973516011</v>
      </c>
      <c r="J255" s="317"/>
      <c r="K255" s="311">
        <v>0</v>
      </c>
      <c r="L255" s="314">
        <v>790.92628448166761</v>
      </c>
      <c r="M255" s="71"/>
      <c r="N255" s="72"/>
      <c r="O255" s="65"/>
      <c r="P255" s="65"/>
    </row>
    <row r="256" spans="1:16" s="67" customFormat="1" ht="17.649999999999999" customHeight="1">
      <c r="A256" s="316">
        <v>310</v>
      </c>
      <c r="B256" s="316" t="s">
        <v>233</v>
      </c>
      <c r="C256" s="310" t="s">
        <v>387</v>
      </c>
      <c r="D256" s="311">
        <v>2338.6895328000001</v>
      </c>
      <c r="E256" s="311">
        <v>2338.6895328000001</v>
      </c>
      <c r="F256" s="312">
        <f t="shared" si="10"/>
        <v>0</v>
      </c>
      <c r="G256" s="311">
        <v>1258.0079145356065</v>
      </c>
      <c r="H256" s="266">
        <f t="shared" si="11"/>
        <v>1246.9899021253971</v>
      </c>
      <c r="I256" s="266">
        <f t="shared" si="9"/>
        <v>53.32002750413973</v>
      </c>
      <c r="J256" s="317"/>
      <c r="K256" s="311">
        <v>688.83999396959996</v>
      </c>
      <c r="L256" s="314">
        <v>558.14990815579711</v>
      </c>
      <c r="M256" s="71"/>
      <c r="N256" s="72"/>
      <c r="O256" s="65"/>
      <c r="P256" s="65"/>
    </row>
    <row r="257" spans="1:16" s="67" customFormat="1" ht="17.649999999999999" customHeight="1">
      <c r="A257" s="316">
        <v>311</v>
      </c>
      <c r="B257" s="316" t="s">
        <v>210</v>
      </c>
      <c r="C257" s="310" t="s">
        <v>388</v>
      </c>
      <c r="D257" s="311">
        <v>7063.7091454797001</v>
      </c>
      <c r="E257" s="311">
        <v>7030.0204575443267</v>
      </c>
      <c r="F257" s="312">
        <f t="shared" si="10"/>
        <v>-0.47692631790951623</v>
      </c>
      <c r="G257" s="311">
        <v>7029.1734658074456</v>
      </c>
      <c r="H257" s="266">
        <f t="shared" si="11"/>
        <v>6879.2882158074453</v>
      </c>
      <c r="I257" s="266">
        <f t="shared" si="9"/>
        <v>97.855877623014294</v>
      </c>
      <c r="J257" s="317"/>
      <c r="K257" s="311">
        <v>1356.5184888797005</v>
      </c>
      <c r="L257" s="314">
        <v>5522.7697269277451</v>
      </c>
      <c r="M257" s="71"/>
      <c r="N257" s="72"/>
      <c r="O257" s="65"/>
      <c r="P257" s="65"/>
    </row>
    <row r="258" spans="1:16" s="67" customFormat="1" ht="17.649999999999999" customHeight="1">
      <c r="A258" s="316">
        <v>312</v>
      </c>
      <c r="B258" s="316" t="s">
        <v>210</v>
      </c>
      <c r="C258" s="310" t="s">
        <v>389</v>
      </c>
      <c r="D258" s="311">
        <v>528.98231871550001</v>
      </c>
      <c r="E258" s="311">
        <v>528.98231920293085</v>
      </c>
      <c r="F258" s="312">
        <f t="shared" si="10"/>
        <v>9.2145029384482768E-8</v>
      </c>
      <c r="G258" s="311">
        <v>528.98231871550001</v>
      </c>
      <c r="H258" s="266">
        <f t="shared" si="11"/>
        <v>384.44022050953896</v>
      </c>
      <c r="I258" s="266">
        <f t="shared" si="9"/>
        <v>72.675438583431756</v>
      </c>
      <c r="J258" s="317"/>
      <c r="K258" s="311">
        <v>0</v>
      </c>
      <c r="L258" s="314">
        <v>384.44022050953896</v>
      </c>
      <c r="M258" s="71"/>
      <c r="N258" s="72"/>
      <c r="O258" s="65"/>
      <c r="P258" s="65"/>
    </row>
    <row r="259" spans="1:16" s="67" customFormat="1" ht="17.649999999999999" customHeight="1">
      <c r="A259" s="316">
        <v>313</v>
      </c>
      <c r="B259" s="316" t="s">
        <v>131</v>
      </c>
      <c r="C259" s="310" t="s">
        <v>390</v>
      </c>
      <c r="D259" s="311">
        <v>14494.2633996</v>
      </c>
      <c r="E259" s="311">
        <v>14494.2633996</v>
      </c>
      <c r="F259" s="312">
        <f t="shared" si="10"/>
        <v>0</v>
      </c>
      <c r="G259" s="311">
        <v>7986.0006159435443</v>
      </c>
      <c r="H259" s="266">
        <f t="shared" si="11"/>
        <v>7453.6005949719265</v>
      </c>
      <c r="I259" s="266">
        <f t="shared" si="9"/>
        <v>51.424486981364112</v>
      </c>
      <c r="J259" s="317"/>
      <c r="K259" s="311">
        <v>1.9984699999999999E-5</v>
      </c>
      <c r="L259" s="314">
        <v>7453.6005749872265</v>
      </c>
      <c r="M259" s="71"/>
      <c r="N259" s="72"/>
      <c r="O259" s="65"/>
      <c r="P259" s="65"/>
    </row>
    <row r="260" spans="1:16" s="67" customFormat="1" ht="17.649999999999999" customHeight="1">
      <c r="A260" s="316">
        <v>314</v>
      </c>
      <c r="B260" s="316" t="s">
        <v>141</v>
      </c>
      <c r="C260" s="310" t="s">
        <v>391</v>
      </c>
      <c r="D260" s="311">
        <v>1913.6334096781002</v>
      </c>
      <c r="E260" s="311">
        <v>1913.6334101655309</v>
      </c>
      <c r="F260" s="312">
        <f t="shared" si="10"/>
        <v>2.5471464937254495E-8</v>
      </c>
      <c r="G260" s="311">
        <v>1913.6334096781002</v>
      </c>
      <c r="H260" s="266">
        <f t="shared" si="11"/>
        <v>1640.5860491048752</v>
      </c>
      <c r="I260" s="266">
        <f t="shared" si="9"/>
        <v>85.731469799273782</v>
      </c>
      <c r="J260" s="317"/>
      <c r="K260" s="311">
        <v>0</v>
      </c>
      <c r="L260" s="314">
        <v>1640.5860491048752</v>
      </c>
      <c r="M260" s="71"/>
      <c r="N260" s="72"/>
      <c r="O260" s="65"/>
      <c r="P260" s="65"/>
    </row>
    <row r="261" spans="1:16" s="67" customFormat="1" ht="17.649999999999999" customHeight="1">
      <c r="A261" s="316">
        <v>316</v>
      </c>
      <c r="B261" s="316" t="s">
        <v>145</v>
      </c>
      <c r="C261" s="310" t="s">
        <v>392</v>
      </c>
      <c r="D261" s="311">
        <v>357.01009818369999</v>
      </c>
      <c r="E261" s="311">
        <v>357.01009867113083</v>
      </c>
      <c r="F261" s="312">
        <f t="shared" si="10"/>
        <v>1.3653138353220129E-7</v>
      </c>
      <c r="G261" s="311">
        <v>357.01009818369999</v>
      </c>
      <c r="H261" s="266">
        <f t="shared" si="11"/>
        <v>233.96002482202152</v>
      </c>
      <c r="I261" s="266">
        <f t="shared" si="9"/>
        <v>65.533167182909267</v>
      </c>
      <c r="J261" s="317"/>
      <c r="K261" s="311">
        <v>0</v>
      </c>
      <c r="L261" s="314">
        <v>233.96002482202152</v>
      </c>
      <c r="M261" s="71"/>
      <c r="N261" s="72"/>
      <c r="O261" s="65"/>
      <c r="P261" s="65"/>
    </row>
    <row r="262" spans="1:16" s="67" customFormat="1" ht="17.649999999999999" customHeight="1">
      <c r="A262" s="316">
        <v>317</v>
      </c>
      <c r="B262" s="316" t="s">
        <v>233</v>
      </c>
      <c r="C262" s="310" t="s">
        <v>393</v>
      </c>
      <c r="D262" s="311">
        <v>1341.5150552934999</v>
      </c>
      <c r="E262" s="311">
        <v>1341.5150557809309</v>
      </c>
      <c r="F262" s="312">
        <f t="shared" si="10"/>
        <v>3.6334355968392629E-8</v>
      </c>
      <c r="G262" s="311">
        <v>1341.5150552934999</v>
      </c>
      <c r="H262" s="266">
        <f t="shared" si="11"/>
        <v>810.57759218274077</v>
      </c>
      <c r="I262" s="266">
        <f t="shared" si="9"/>
        <v>60.422549019465343</v>
      </c>
      <c r="J262" s="317"/>
      <c r="K262" s="311">
        <v>0</v>
      </c>
      <c r="L262" s="314">
        <v>810.57759218274077</v>
      </c>
      <c r="M262" s="71"/>
      <c r="N262" s="72"/>
      <c r="O262" s="65"/>
      <c r="P262" s="65"/>
    </row>
    <row r="263" spans="1:16" s="67" customFormat="1" ht="17.649999999999999" customHeight="1">
      <c r="A263" s="316">
        <v>318</v>
      </c>
      <c r="B263" s="316" t="s">
        <v>145</v>
      </c>
      <c r="C263" s="310" t="s">
        <v>394</v>
      </c>
      <c r="D263" s="311">
        <v>300.67660629799997</v>
      </c>
      <c r="E263" s="311">
        <v>300.67660629799997</v>
      </c>
      <c r="F263" s="312">
        <f t="shared" si="10"/>
        <v>0</v>
      </c>
      <c r="G263" s="311">
        <v>300.67660629799997</v>
      </c>
      <c r="H263" s="266">
        <f t="shared" si="11"/>
        <v>113.90091244396929</v>
      </c>
      <c r="I263" s="266">
        <f t="shared" si="9"/>
        <v>37.881534531849255</v>
      </c>
      <c r="J263" s="317"/>
      <c r="K263" s="311">
        <v>0</v>
      </c>
      <c r="L263" s="314">
        <v>113.90091244396929</v>
      </c>
      <c r="M263" s="71"/>
      <c r="N263" s="72"/>
      <c r="O263" s="65"/>
      <c r="P263" s="65"/>
    </row>
    <row r="264" spans="1:16" s="67" customFormat="1" ht="17.649999999999999" customHeight="1">
      <c r="A264" s="316">
        <v>319</v>
      </c>
      <c r="B264" s="316" t="s">
        <v>233</v>
      </c>
      <c r="C264" s="310" t="s">
        <v>395</v>
      </c>
      <c r="D264" s="311">
        <v>900.37528558099996</v>
      </c>
      <c r="E264" s="311">
        <v>900.37528558099996</v>
      </c>
      <c r="F264" s="312">
        <f t="shared" si="10"/>
        <v>0</v>
      </c>
      <c r="G264" s="311">
        <v>900.37528558099996</v>
      </c>
      <c r="H264" s="266">
        <f t="shared" si="11"/>
        <v>405.16888269124399</v>
      </c>
      <c r="I264" s="266">
        <f t="shared" si="9"/>
        <v>45.000000464227981</v>
      </c>
      <c r="J264" s="317"/>
      <c r="K264" s="311">
        <v>0</v>
      </c>
      <c r="L264" s="314">
        <v>405.16888269124399</v>
      </c>
      <c r="M264" s="71"/>
      <c r="N264" s="72"/>
      <c r="O264" s="65"/>
      <c r="P264" s="65"/>
    </row>
    <row r="265" spans="1:16" s="67" customFormat="1" ht="17.649999999999999" customHeight="1">
      <c r="A265" s="316">
        <v>320</v>
      </c>
      <c r="B265" s="316" t="s">
        <v>141</v>
      </c>
      <c r="C265" s="310" t="s">
        <v>396</v>
      </c>
      <c r="D265" s="311">
        <v>1210.2978732880999</v>
      </c>
      <c r="E265" s="311">
        <v>1210.2978737755307</v>
      </c>
      <c r="F265" s="312">
        <f t="shared" si="10"/>
        <v>4.0273604895446624E-8</v>
      </c>
      <c r="G265" s="311">
        <v>1210.2978732880999</v>
      </c>
      <c r="H265" s="266">
        <f t="shared" si="11"/>
        <v>805.55927921524335</v>
      </c>
      <c r="I265" s="266">
        <f t="shared" si="9"/>
        <v>66.55876182797023</v>
      </c>
      <c r="J265" s="317"/>
      <c r="K265" s="311">
        <v>0</v>
      </c>
      <c r="L265" s="314">
        <v>805.55927921524335</v>
      </c>
      <c r="M265" s="71"/>
      <c r="N265" s="72"/>
      <c r="O265" s="65"/>
      <c r="P265" s="65"/>
    </row>
    <row r="266" spans="1:16" s="67" customFormat="1" ht="17.649999999999999" customHeight="1">
      <c r="A266" s="316">
        <v>321</v>
      </c>
      <c r="B266" s="316" t="s">
        <v>233</v>
      </c>
      <c r="C266" s="310" t="s">
        <v>397</v>
      </c>
      <c r="D266" s="311">
        <v>1173.7813698</v>
      </c>
      <c r="E266" s="311">
        <v>1173.7813698</v>
      </c>
      <c r="F266" s="312">
        <f t="shared" si="10"/>
        <v>0</v>
      </c>
      <c r="G266" s="311">
        <v>1092.4754408527374</v>
      </c>
      <c r="H266" s="266">
        <f t="shared" si="11"/>
        <v>1087.1136150925388</v>
      </c>
      <c r="I266" s="266">
        <f t="shared" si="9"/>
        <v>92.616363069195046</v>
      </c>
      <c r="J266" s="317"/>
      <c r="K266" s="311">
        <v>608.89146142070001</v>
      </c>
      <c r="L266" s="314">
        <v>478.22215367183884</v>
      </c>
      <c r="M266" s="71"/>
      <c r="N266" s="72"/>
      <c r="O266" s="65"/>
      <c r="P266" s="65"/>
    </row>
    <row r="267" spans="1:16" s="67" customFormat="1" ht="17.649999999999999" customHeight="1">
      <c r="A267" s="316">
        <v>322</v>
      </c>
      <c r="B267" s="316" t="s">
        <v>233</v>
      </c>
      <c r="C267" s="310" t="s">
        <v>398</v>
      </c>
      <c r="D267" s="311">
        <v>8846.5951734800001</v>
      </c>
      <c r="E267" s="311">
        <v>8846.5951734800001</v>
      </c>
      <c r="F267" s="312">
        <f t="shared" si="10"/>
        <v>0</v>
      </c>
      <c r="G267" s="311">
        <v>8846.5951734800001</v>
      </c>
      <c r="H267" s="266">
        <f t="shared" si="11"/>
        <v>6759.4535318430826</v>
      </c>
      <c r="I267" s="266">
        <f t="shared" si="9"/>
        <v>76.407401935903266</v>
      </c>
      <c r="J267" s="317"/>
      <c r="K267" s="311">
        <v>0</v>
      </c>
      <c r="L267" s="314">
        <v>6759.4535318430826</v>
      </c>
      <c r="M267" s="71"/>
      <c r="N267" s="72"/>
      <c r="O267" s="65"/>
      <c r="P267" s="65"/>
    </row>
    <row r="268" spans="1:16" s="67" customFormat="1" ht="17.649999999999999" customHeight="1">
      <c r="A268" s="316">
        <v>327</v>
      </c>
      <c r="B268" s="316" t="s">
        <v>129</v>
      </c>
      <c r="C268" s="310" t="s">
        <v>399</v>
      </c>
      <c r="D268" s="311">
        <v>1260.1952126000001</v>
      </c>
      <c r="E268" s="311">
        <v>1260.1952126000001</v>
      </c>
      <c r="F268" s="312">
        <f t="shared" si="10"/>
        <v>0</v>
      </c>
      <c r="G268" s="311">
        <v>1048.8678799781769</v>
      </c>
      <c r="H268" s="266">
        <f t="shared" si="11"/>
        <v>1048.069482020215</v>
      </c>
      <c r="I268" s="266">
        <f t="shared" si="9"/>
        <v>83.167232468521036</v>
      </c>
      <c r="J268" s="317"/>
      <c r="K268" s="311">
        <v>1.9984699999999999E-5</v>
      </c>
      <c r="L268" s="314">
        <v>1048.069462035515</v>
      </c>
      <c r="M268" s="71"/>
      <c r="N268" s="72"/>
      <c r="O268" s="65"/>
      <c r="P268" s="65"/>
    </row>
    <row r="269" spans="1:16" s="67" customFormat="1" ht="17.649999999999999" customHeight="1">
      <c r="A269" s="316">
        <v>328</v>
      </c>
      <c r="B269" s="316" t="s">
        <v>141</v>
      </c>
      <c r="C269" s="310" t="s">
        <v>400</v>
      </c>
      <c r="D269" s="311">
        <v>90.579053974000004</v>
      </c>
      <c r="E269" s="311">
        <v>90.579053974000004</v>
      </c>
      <c r="F269" s="312">
        <f t="shared" si="10"/>
        <v>0</v>
      </c>
      <c r="G269" s="311">
        <v>90.579053974000004</v>
      </c>
      <c r="H269" s="266">
        <f t="shared" si="11"/>
        <v>78.365234848946955</v>
      </c>
      <c r="I269" s="266">
        <f t="shared" si="9"/>
        <v>86.515846005016869</v>
      </c>
      <c r="J269" s="317"/>
      <c r="K269" s="311">
        <v>0</v>
      </c>
      <c r="L269" s="314">
        <v>78.365234848946955</v>
      </c>
      <c r="M269" s="71"/>
      <c r="N269" s="72"/>
      <c r="O269" s="65"/>
      <c r="P269" s="65"/>
    </row>
    <row r="270" spans="1:16" s="67" customFormat="1" ht="17.649999999999999" customHeight="1">
      <c r="A270" s="316">
        <v>336</v>
      </c>
      <c r="B270" s="316" t="s">
        <v>233</v>
      </c>
      <c r="C270" s="310" t="s">
        <v>401</v>
      </c>
      <c r="D270" s="311">
        <v>1275.8403748879</v>
      </c>
      <c r="E270" s="311">
        <v>1275.8403753753307</v>
      </c>
      <c r="F270" s="312">
        <f t="shared" si="10"/>
        <v>3.820468919002451E-8</v>
      </c>
      <c r="G270" s="311">
        <v>1275.8403748879</v>
      </c>
      <c r="H270" s="266">
        <f t="shared" si="11"/>
        <v>1038.3293548035494</v>
      </c>
      <c r="I270" s="266">
        <f t="shared" si="9"/>
        <v>81.383954830406623</v>
      </c>
      <c r="J270" s="317"/>
      <c r="K270" s="311">
        <v>0</v>
      </c>
      <c r="L270" s="314">
        <v>1038.3293548035494</v>
      </c>
      <c r="M270" s="71"/>
      <c r="N270" s="72"/>
      <c r="O270" s="65"/>
      <c r="P270" s="65"/>
    </row>
    <row r="271" spans="1:16" s="67" customFormat="1" ht="17.649999999999999" customHeight="1">
      <c r="A271" s="316">
        <v>337</v>
      </c>
      <c r="B271" s="272" t="s">
        <v>765</v>
      </c>
      <c r="C271" s="310" t="s">
        <v>402</v>
      </c>
      <c r="D271" s="311">
        <v>2904.7361756000005</v>
      </c>
      <c r="E271" s="311">
        <v>2904.7361756000005</v>
      </c>
      <c r="F271" s="312">
        <f t="shared" si="10"/>
        <v>0</v>
      </c>
      <c r="G271" s="311">
        <v>2555.299010336123</v>
      </c>
      <c r="H271" s="266">
        <f t="shared" si="11"/>
        <v>2551.4895893932089</v>
      </c>
      <c r="I271" s="266">
        <f t="shared" ref="I271:I276" si="12">+H271/E271*100</f>
        <v>87.838944232729659</v>
      </c>
      <c r="J271" s="317"/>
      <c r="K271" s="311">
        <v>1338.3859309063</v>
      </c>
      <c r="L271" s="314">
        <v>1213.1036584869091</v>
      </c>
      <c r="M271" s="71"/>
      <c r="N271" s="72"/>
      <c r="O271" s="65"/>
      <c r="P271" s="65"/>
    </row>
    <row r="272" spans="1:16" s="67" customFormat="1" ht="17.649999999999999" customHeight="1">
      <c r="A272" s="316">
        <v>338</v>
      </c>
      <c r="B272" s="316" t="s">
        <v>233</v>
      </c>
      <c r="C272" s="310" t="s">
        <v>733</v>
      </c>
      <c r="D272" s="311">
        <v>3329.2511730000001</v>
      </c>
      <c r="E272" s="311">
        <v>3329.2511730000001</v>
      </c>
      <c r="F272" s="312">
        <f t="shared" ref="F272:F278" si="13">E272/D272*100-100</f>
        <v>0</v>
      </c>
      <c r="G272" s="311">
        <v>1190.6279900666334</v>
      </c>
      <c r="H272" s="266">
        <f>+K272+L272</f>
        <v>1190.6279900666334</v>
      </c>
      <c r="I272" s="266">
        <f t="shared" si="12"/>
        <v>35.762636346651924</v>
      </c>
      <c r="J272" s="317"/>
      <c r="K272" s="311">
        <v>646.08726484650003</v>
      </c>
      <c r="L272" s="314">
        <v>544.54072522013337</v>
      </c>
      <c r="M272" s="71"/>
      <c r="N272" s="72"/>
      <c r="O272" s="65"/>
      <c r="P272" s="65"/>
    </row>
    <row r="273" spans="1:16" s="67" customFormat="1" ht="17.649999999999999" customHeight="1">
      <c r="A273" s="316">
        <v>339</v>
      </c>
      <c r="B273" s="316" t="s">
        <v>233</v>
      </c>
      <c r="C273" s="310" t="s">
        <v>404</v>
      </c>
      <c r="D273" s="311">
        <v>10924.399436305001</v>
      </c>
      <c r="E273" s="311">
        <v>10924.399436305001</v>
      </c>
      <c r="F273" s="312">
        <f t="shared" si="13"/>
        <v>0</v>
      </c>
      <c r="G273" s="311">
        <v>10924.399436305001</v>
      </c>
      <c r="H273" s="266">
        <f>+K273+L273</f>
        <v>8741.263680169106</v>
      </c>
      <c r="I273" s="266">
        <f>+H273/E273*100</f>
        <v>80.015965464603113</v>
      </c>
      <c r="J273" s="317"/>
      <c r="K273" s="311">
        <v>0</v>
      </c>
      <c r="L273" s="314">
        <v>8741.263680169106</v>
      </c>
      <c r="M273" s="71"/>
      <c r="N273" s="72"/>
      <c r="O273" s="65"/>
      <c r="P273" s="65"/>
    </row>
    <row r="274" spans="1:16" s="67" customFormat="1" ht="17.649999999999999" customHeight="1">
      <c r="A274" s="316">
        <v>348</v>
      </c>
      <c r="B274" s="320" t="s">
        <v>145</v>
      </c>
      <c r="C274" s="310" t="s">
        <v>405</v>
      </c>
      <c r="D274" s="311">
        <v>220.95084319999998</v>
      </c>
      <c r="E274" s="311">
        <v>220.95084319999998</v>
      </c>
      <c r="F274" s="312">
        <f t="shared" si="13"/>
        <v>0</v>
      </c>
      <c r="G274" s="311">
        <v>219.53823387346199</v>
      </c>
      <c r="H274" s="266">
        <f>+K274+L274</f>
        <v>219.53823387346199</v>
      </c>
      <c r="I274" s="266">
        <f>+H274/E274*100</f>
        <v>99.360668053545581</v>
      </c>
      <c r="J274" s="317"/>
      <c r="K274" s="311">
        <v>111.06157285099999</v>
      </c>
      <c r="L274" s="314">
        <v>108.476661022462</v>
      </c>
      <c r="M274" s="71"/>
      <c r="N274" s="72"/>
      <c r="O274" s="65"/>
      <c r="P274" s="65"/>
    </row>
    <row r="275" spans="1:16" s="67" customFormat="1" ht="17.649999999999999" customHeight="1">
      <c r="A275" s="316">
        <v>349</v>
      </c>
      <c r="B275" s="316" t="s">
        <v>233</v>
      </c>
      <c r="C275" s="310" t="s">
        <v>406</v>
      </c>
      <c r="D275" s="311">
        <v>1658.7700694</v>
      </c>
      <c r="E275" s="311">
        <v>1658.7700694</v>
      </c>
      <c r="F275" s="312">
        <f t="shared" si="13"/>
        <v>0</v>
      </c>
      <c r="G275" s="311">
        <v>519.63734175416846</v>
      </c>
      <c r="H275" s="266">
        <f>+K275+L275</f>
        <v>519.63734175416857</v>
      </c>
      <c r="I275" s="266">
        <f t="shared" si="12"/>
        <v>31.326664939290144</v>
      </c>
      <c r="J275" s="317"/>
      <c r="K275" s="311">
        <v>119.44009837189999</v>
      </c>
      <c r="L275" s="314">
        <v>400.19724338226854</v>
      </c>
      <c r="M275" s="71"/>
      <c r="N275" s="72"/>
      <c r="O275" s="65"/>
      <c r="P275" s="65"/>
    </row>
    <row r="276" spans="1:16" s="67" customFormat="1" ht="17.649999999999999" customHeight="1">
      <c r="A276" s="316">
        <v>350</v>
      </c>
      <c r="B276" s="316" t="s">
        <v>233</v>
      </c>
      <c r="C276" s="310" t="s">
        <v>407</v>
      </c>
      <c r="D276" s="311">
        <v>2622.4323034000004</v>
      </c>
      <c r="E276" s="311">
        <v>2622.4323034000004</v>
      </c>
      <c r="F276" s="312">
        <f t="shared" si="13"/>
        <v>0</v>
      </c>
      <c r="G276" s="311">
        <v>1506.7327005720881</v>
      </c>
      <c r="H276" s="266">
        <f>+K276+L276</f>
        <v>1505.4673524518457</v>
      </c>
      <c r="I276" s="266">
        <f t="shared" si="12"/>
        <v>57.407291334079346</v>
      </c>
      <c r="J276" s="317"/>
      <c r="K276" s="311">
        <v>200.23840034949998</v>
      </c>
      <c r="L276" s="314">
        <v>1305.2289521023458</v>
      </c>
      <c r="M276" s="71"/>
      <c r="N276" s="72"/>
      <c r="O276" s="65"/>
      <c r="P276" s="65"/>
    </row>
    <row r="277" spans="1:16" s="67" customFormat="1" ht="17.649999999999999" customHeight="1">
      <c r="A277" s="410" t="s">
        <v>766</v>
      </c>
      <c r="B277" s="410"/>
      <c r="C277" s="410"/>
      <c r="D277" s="306">
        <f>SUM(D278:D311)</f>
        <v>269322.75008111424</v>
      </c>
      <c r="E277" s="306">
        <f>SUM(E278:E311)</f>
        <v>269322.7500879381</v>
      </c>
      <c r="F277" s="321">
        <f t="shared" si="13"/>
        <v>2.5337101305922261E-9</v>
      </c>
      <c r="G277" s="306">
        <v>216729.02136825965</v>
      </c>
      <c r="H277" s="306">
        <f>SUM(H278:H311)</f>
        <v>216729.02136630999</v>
      </c>
      <c r="I277" s="307">
        <f t="shared" ref="I277:I311" si="14">+H277/E277*100</f>
        <v>80.471858131384948</v>
      </c>
      <c r="J277" s="306"/>
      <c r="K277" s="306">
        <v>7491.8049015021998</v>
      </c>
      <c r="L277" s="306">
        <v>209237.21646480777</v>
      </c>
      <c r="M277" s="71"/>
      <c r="N277" s="72"/>
      <c r="O277" s="65"/>
      <c r="P277" s="65"/>
    </row>
    <row r="278" spans="1:16" s="67" customFormat="1" ht="17.649999999999999" customHeight="1">
      <c r="A278" s="309">
        <v>1</v>
      </c>
      <c r="B278" s="269" t="s">
        <v>767</v>
      </c>
      <c r="C278" s="322" t="s">
        <v>768</v>
      </c>
      <c r="D278" s="311">
        <v>7204.8840439999994</v>
      </c>
      <c r="E278" s="311">
        <v>7204.8840439999994</v>
      </c>
      <c r="F278" s="266">
        <f t="shared" si="13"/>
        <v>0</v>
      </c>
      <c r="G278" s="311">
        <v>7204.8840439999994</v>
      </c>
      <c r="H278" s="311">
        <f>+K278+L278</f>
        <v>7204.8840439999994</v>
      </c>
      <c r="I278" s="266">
        <f t="shared" si="14"/>
        <v>100</v>
      </c>
      <c r="J278" s="313"/>
      <c r="K278" s="311">
        <v>0</v>
      </c>
      <c r="L278" s="311">
        <v>7204.8840439999994</v>
      </c>
      <c r="M278" s="71"/>
      <c r="N278" s="72"/>
      <c r="O278" s="65"/>
      <c r="P278" s="65"/>
    </row>
    <row r="279" spans="1:16" s="67" customFormat="1" ht="17.649999999999999" customHeight="1">
      <c r="A279" s="309">
        <v>2</v>
      </c>
      <c r="B279" s="269" t="s">
        <v>131</v>
      </c>
      <c r="C279" s="322" t="s">
        <v>769</v>
      </c>
      <c r="D279" s="311">
        <v>5152.8550479999994</v>
      </c>
      <c r="E279" s="311">
        <v>5152.8550479999994</v>
      </c>
      <c r="F279" s="266">
        <f t="shared" ref="F279:F311" si="15">E279/D279*100-100</f>
        <v>0</v>
      </c>
      <c r="G279" s="311">
        <v>5152.8550479999994</v>
      </c>
      <c r="H279" s="311">
        <f t="shared" ref="H279:H311" si="16">+K279+L279</f>
        <v>5152.8550479999994</v>
      </c>
      <c r="I279" s="266">
        <f t="shared" si="14"/>
        <v>100</v>
      </c>
      <c r="J279" s="313"/>
      <c r="K279" s="311">
        <v>0</v>
      </c>
      <c r="L279" s="311">
        <v>5152.8550479999994</v>
      </c>
      <c r="M279" s="71"/>
      <c r="N279" s="72"/>
      <c r="O279" s="65"/>
      <c r="P279" s="65"/>
    </row>
    <row r="280" spans="1:16" s="67" customFormat="1" ht="17.649999999999999" customHeight="1">
      <c r="A280" s="309">
        <v>3</v>
      </c>
      <c r="B280" s="269" t="s">
        <v>131</v>
      </c>
      <c r="C280" s="322" t="s">
        <v>770</v>
      </c>
      <c r="D280" s="311">
        <v>7338.1819930000001</v>
      </c>
      <c r="E280" s="311">
        <v>7338.1819930000001</v>
      </c>
      <c r="F280" s="266">
        <f t="shared" si="15"/>
        <v>0</v>
      </c>
      <c r="G280" s="311">
        <v>7338.1819930000001</v>
      </c>
      <c r="H280" s="311">
        <f t="shared" si="16"/>
        <v>7338.1819930000001</v>
      </c>
      <c r="I280" s="266">
        <f t="shared" si="14"/>
        <v>100</v>
      </c>
      <c r="J280" s="313"/>
      <c r="K280" s="311">
        <v>0</v>
      </c>
      <c r="L280" s="311">
        <v>7338.1819930000001</v>
      </c>
      <c r="M280" s="71"/>
      <c r="N280" s="72"/>
      <c r="O280" s="65"/>
      <c r="P280" s="65"/>
    </row>
    <row r="281" spans="1:16" s="67" customFormat="1" ht="17.649999999999999" customHeight="1">
      <c r="A281" s="309">
        <v>4</v>
      </c>
      <c r="B281" s="269" t="s">
        <v>131</v>
      </c>
      <c r="C281" s="322" t="s">
        <v>771</v>
      </c>
      <c r="D281" s="311">
        <v>2992.1114623323001</v>
      </c>
      <c r="E281" s="311">
        <v>2992.111462819727</v>
      </c>
      <c r="F281" s="266">
        <f t="shared" si="15"/>
        <v>1.6290385929096374E-8</v>
      </c>
      <c r="G281" s="311">
        <v>2992.1114623323001</v>
      </c>
      <c r="H281" s="311">
        <f t="shared" si="16"/>
        <v>2992.1114623323001</v>
      </c>
      <c r="I281" s="266">
        <f t="shared" si="14"/>
        <v>99.9999999837096</v>
      </c>
      <c r="J281" s="313"/>
      <c r="K281" s="311">
        <v>0</v>
      </c>
      <c r="L281" s="311">
        <v>2992.1114623323001</v>
      </c>
      <c r="M281" s="71"/>
      <c r="N281" s="72"/>
      <c r="O281" s="65"/>
      <c r="P281" s="65"/>
    </row>
    <row r="282" spans="1:16" s="67" customFormat="1" ht="17.649999999999999" customHeight="1">
      <c r="A282" s="309">
        <v>5</v>
      </c>
      <c r="B282" s="269" t="s">
        <v>131</v>
      </c>
      <c r="C282" s="322" t="s">
        <v>772</v>
      </c>
      <c r="D282" s="311">
        <v>3501.1592026754001</v>
      </c>
      <c r="E282" s="311">
        <v>3501.1592026754001</v>
      </c>
      <c r="F282" s="266">
        <f t="shared" si="15"/>
        <v>0</v>
      </c>
      <c r="G282" s="311">
        <v>3474.9396360000001</v>
      </c>
      <c r="H282" s="311">
        <f t="shared" si="16"/>
        <v>3474.9396360000001</v>
      </c>
      <c r="I282" s="266">
        <f t="shared" si="14"/>
        <v>99.251117553998554</v>
      </c>
      <c r="J282" s="313"/>
      <c r="K282" s="311">
        <v>0</v>
      </c>
      <c r="L282" s="311">
        <v>3474.9396360000001</v>
      </c>
      <c r="M282" s="71"/>
      <c r="N282" s="72"/>
      <c r="O282" s="65"/>
      <c r="P282" s="65"/>
    </row>
    <row r="283" spans="1:16" s="67" customFormat="1" ht="17.649999999999999" customHeight="1">
      <c r="A283" s="309">
        <v>6</v>
      </c>
      <c r="B283" s="269" t="s">
        <v>139</v>
      </c>
      <c r="C283" s="322" t="s">
        <v>773</v>
      </c>
      <c r="D283" s="311">
        <v>4081.3753575000001</v>
      </c>
      <c r="E283" s="311">
        <v>4081.3753575000001</v>
      </c>
      <c r="F283" s="266">
        <f t="shared" si="15"/>
        <v>0</v>
      </c>
      <c r="G283" s="311">
        <v>4081.3753575000001</v>
      </c>
      <c r="H283" s="311">
        <f t="shared" si="16"/>
        <v>4081.3753575000001</v>
      </c>
      <c r="I283" s="266">
        <f t="shared" si="14"/>
        <v>100</v>
      </c>
      <c r="J283" s="313"/>
      <c r="K283" s="311">
        <v>0</v>
      </c>
      <c r="L283" s="311">
        <v>4081.3753575000001</v>
      </c>
      <c r="M283" s="71"/>
      <c r="N283" s="72"/>
      <c r="O283" s="65"/>
      <c r="P283" s="65"/>
    </row>
    <row r="284" spans="1:16" s="67" customFormat="1" ht="17.649999999999999" customHeight="1">
      <c r="A284" s="309">
        <v>7</v>
      </c>
      <c r="B284" s="269" t="s">
        <v>131</v>
      </c>
      <c r="C284" s="322" t="s">
        <v>774</v>
      </c>
      <c r="D284" s="311">
        <v>5171.2409719999996</v>
      </c>
      <c r="E284" s="311">
        <v>5171.2409719999996</v>
      </c>
      <c r="F284" s="266">
        <f t="shared" si="15"/>
        <v>0</v>
      </c>
      <c r="G284" s="311">
        <v>5171.2409719999996</v>
      </c>
      <c r="H284" s="311">
        <f t="shared" si="16"/>
        <v>5171.2409719999996</v>
      </c>
      <c r="I284" s="266">
        <f t="shared" si="14"/>
        <v>100</v>
      </c>
      <c r="J284" s="313"/>
      <c r="K284" s="311">
        <v>0</v>
      </c>
      <c r="L284" s="311">
        <v>5171.2409719999996</v>
      </c>
      <c r="M284" s="71"/>
      <c r="N284" s="72"/>
      <c r="O284" s="65"/>
      <c r="P284" s="65"/>
    </row>
    <row r="285" spans="1:16" s="67" customFormat="1" ht="17.649999999999999" customHeight="1">
      <c r="A285" s="309">
        <v>8</v>
      </c>
      <c r="B285" s="269" t="s">
        <v>131</v>
      </c>
      <c r="C285" s="322" t="s">
        <v>775</v>
      </c>
      <c r="D285" s="311">
        <v>3227.9287440000003</v>
      </c>
      <c r="E285" s="311">
        <v>3227.9287440000003</v>
      </c>
      <c r="F285" s="266">
        <f t="shared" si="15"/>
        <v>0</v>
      </c>
      <c r="G285" s="311">
        <v>3227.9287440000003</v>
      </c>
      <c r="H285" s="311">
        <f t="shared" si="16"/>
        <v>3227.9287440000003</v>
      </c>
      <c r="I285" s="266">
        <f t="shared" si="14"/>
        <v>100</v>
      </c>
      <c r="J285" s="313"/>
      <c r="K285" s="311">
        <v>0</v>
      </c>
      <c r="L285" s="311">
        <v>3227.9287440000003</v>
      </c>
      <c r="M285" s="71"/>
      <c r="N285" s="72"/>
      <c r="O285" s="65"/>
      <c r="P285" s="65"/>
    </row>
    <row r="286" spans="1:16" s="67" customFormat="1" ht="17.649999999999999" customHeight="1">
      <c r="A286" s="309">
        <v>9</v>
      </c>
      <c r="B286" s="269" t="s">
        <v>131</v>
      </c>
      <c r="C286" s="322" t="s">
        <v>776</v>
      </c>
      <c r="D286" s="311">
        <v>4755.3593650000003</v>
      </c>
      <c r="E286" s="311">
        <v>4755.3593650000003</v>
      </c>
      <c r="F286" s="266">
        <f t="shared" si="15"/>
        <v>0</v>
      </c>
      <c r="G286" s="311">
        <v>4755.3593650000003</v>
      </c>
      <c r="H286" s="311">
        <f t="shared" si="16"/>
        <v>4755.3593650000003</v>
      </c>
      <c r="I286" s="266">
        <f t="shared" si="14"/>
        <v>100</v>
      </c>
      <c r="J286" s="313"/>
      <c r="K286" s="311">
        <v>0</v>
      </c>
      <c r="L286" s="311">
        <v>4755.3593650000003</v>
      </c>
      <c r="M286" s="71"/>
      <c r="N286" s="72"/>
      <c r="O286" s="65"/>
      <c r="P286" s="65"/>
    </row>
    <row r="287" spans="1:16" s="67" customFormat="1" ht="17.649999999999999" customHeight="1">
      <c r="A287" s="309">
        <v>10</v>
      </c>
      <c r="B287" s="269" t="s">
        <v>131</v>
      </c>
      <c r="C287" s="322" t="s">
        <v>777</v>
      </c>
      <c r="D287" s="311">
        <v>7097.5662049999992</v>
      </c>
      <c r="E287" s="311">
        <v>7097.5662049999992</v>
      </c>
      <c r="F287" s="266">
        <f t="shared" si="15"/>
        <v>0</v>
      </c>
      <c r="G287" s="311">
        <v>7097.5662049999992</v>
      </c>
      <c r="H287" s="311">
        <f t="shared" si="16"/>
        <v>7097.5662049999992</v>
      </c>
      <c r="I287" s="266">
        <f t="shared" si="14"/>
        <v>100</v>
      </c>
      <c r="J287" s="313"/>
      <c r="K287" s="311">
        <v>0</v>
      </c>
      <c r="L287" s="311">
        <v>7097.5662049999992</v>
      </c>
      <c r="M287" s="71"/>
      <c r="N287" s="72"/>
      <c r="O287" s="65"/>
      <c r="P287" s="65"/>
    </row>
    <row r="288" spans="1:16" s="67" customFormat="1" ht="17.649999999999999" customHeight="1">
      <c r="A288" s="309">
        <v>11</v>
      </c>
      <c r="B288" s="269" t="s">
        <v>131</v>
      </c>
      <c r="C288" s="322" t="s">
        <v>778</v>
      </c>
      <c r="D288" s="311">
        <v>3418.582782</v>
      </c>
      <c r="E288" s="311">
        <v>3418.582782</v>
      </c>
      <c r="F288" s="266">
        <f t="shared" si="15"/>
        <v>0</v>
      </c>
      <c r="G288" s="311">
        <v>3418.582782</v>
      </c>
      <c r="H288" s="311">
        <f t="shared" si="16"/>
        <v>3418.582782</v>
      </c>
      <c r="I288" s="266">
        <f t="shared" si="14"/>
        <v>100</v>
      </c>
      <c r="J288" s="313"/>
      <c r="K288" s="311">
        <v>0</v>
      </c>
      <c r="L288" s="311">
        <v>3418.582782</v>
      </c>
      <c r="M288" s="71"/>
      <c r="N288" s="72"/>
      <c r="O288" s="65"/>
      <c r="P288" s="65"/>
    </row>
    <row r="289" spans="1:16" s="67" customFormat="1" ht="17.649999999999999" customHeight="1">
      <c r="A289" s="309">
        <v>12</v>
      </c>
      <c r="B289" s="269" t="s">
        <v>131</v>
      </c>
      <c r="C289" s="322" t="s">
        <v>779</v>
      </c>
      <c r="D289" s="311">
        <v>6070.3526250000004</v>
      </c>
      <c r="E289" s="311">
        <v>6070.3526250000004</v>
      </c>
      <c r="F289" s="266">
        <f t="shared" si="15"/>
        <v>0</v>
      </c>
      <c r="G289" s="311">
        <v>6070.3526250000004</v>
      </c>
      <c r="H289" s="311">
        <f t="shared" si="16"/>
        <v>6070.3526250000004</v>
      </c>
      <c r="I289" s="266">
        <f t="shared" si="14"/>
        <v>100</v>
      </c>
      <c r="J289" s="313"/>
      <c r="K289" s="311">
        <v>0</v>
      </c>
      <c r="L289" s="311">
        <v>6070.3526250000004</v>
      </c>
      <c r="M289" s="71"/>
      <c r="N289" s="72"/>
      <c r="O289" s="65"/>
      <c r="P289" s="65"/>
    </row>
    <row r="290" spans="1:16" s="67" customFormat="1" ht="17.649999999999999" customHeight="1">
      <c r="A290" s="309">
        <v>13</v>
      </c>
      <c r="B290" s="269" t="s">
        <v>767</v>
      </c>
      <c r="C290" s="322" t="s">
        <v>780</v>
      </c>
      <c r="D290" s="311">
        <v>6056.4232891000001</v>
      </c>
      <c r="E290" s="311">
        <v>6056.4232891000001</v>
      </c>
      <c r="F290" s="266">
        <f t="shared" si="15"/>
        <v>0</v>
      </c>
      <c r="G290" s="311">
        <v>6056.4232891000001</v>
      </c>
      <c r="H290" s="311">
        <f t="shared" si="16"/>
        <v>6056.4232891000001</v>
      </c>
      <c r="I290" s="266">
        <f t="shared" si="14"/>
        <v>100</v>
      </c>
      <c r="J290" s="313"/>
      <c r="K290" s="311">
        <v>0</v>
      </c>
      <c r="L290" s="311">
        <v>6056.4232891000001</v>
      </c>
      <c r="M290" s="71"/>
      <c r="N290" s="72"/>
      <c r="O290" s="65"/>
      <c r="P290" s="65"/>
    </row>
    <row r="291" spans="1:16" s="67" customFormat="1" ht="17.649999999999999" customHeight="1">
      <c r="A291" s="309">
        <v>15</v>
      </c>
      <c r="B291" s="269" t="s">
        <v>131</v>
      </c>
      <c r="C291" s="322" t="s">
        <v>781</v>
      </c>
      <c r="D291" s="311">
        <v>10780.604043997198</v>
      </c>
      <c r="E291" s="311">
        <v>10780.604043997198</v>
      </c>
      <c r="F291" s="266">
        <f t="shared" si="15"/>
        <v>0</v>
      </c>
      <c r="G291" s="311">
        <v>10780.604043997198</v>
      </c>
      <c r="H291" s="311">
        <f t="shared" si="16"/>
        <v>10780.604043997198</v>
      </c>
      <c r="I291" s="266">
        <f t="shared" si="14"/>
        <v>100</v>
      </c>
      <c r="J291" s="313"/>
      <c r="K291" s="311">
        <v>0</v>
      </c>
      <c r="L291" s="311">
        <v>10780.604043997198</v>
      </c>
      <c r="M291" s="71"/>
      <c r="N291" s="72"/>
      <c r="O291" s="65"/>
      <c r="P291" s="65"/>
    </row>
    <row r="292" spans="1:16" s="67" customFormat="1" ht="17.649999999999999" customHeight="1">
      <c r="A292" s="309">
        <v>16</v>
      </c>
      <c r="B292" s="269" t="s">
        <v>131</v>
      </c>
      <c r="C292" s="322" t="s">
        <v>782</v>
      </c>
      <c r="D292" s="311">
        <v>3396.0437175848001</v>
      </c>
      <c r="E292" s="311">
        <v>3396.0437175848001</v>
      </c>
      <c r="F292" s="266">
        <f t="shared" si="15"/>
        <v>0</v>
      </c>
      <c r="G292" s="311">
        <v>3396.0437175848001</v>
      </c>
      <c r="H292" s="311">
        <f t="shared" si="16"/>
        <v>3396.0437175848001</v>
      </c>
      <c r="I292" s="266">
        <f t="shared" si="14"/>
        <v>100</v>
      </c>
      <c r="J292" s="313"/>
      <c r="K292" s="311">
        <v>0</v>
      </c>
      <c r="L292" s="311">
        <v>3396.0437175848001</v>
      </c>
      <c r="M292" s="71"/>
      <c r="N292" s="72"/>
      <c r="O292" s="65"/>
      <c r="P292" s="65"/>
    </row>
    <row r="293" spans="1:16" s="67" customFormat="1" ht="17.649999999999999" customHeight="1">
      <c r="A293" s="309">
        <v>17</v>
      </c>
      <c r="B293" s="269" t="s">
        <v>131</v>
      </c>
      <c r="C293" s="322" t="s">
        <v>783</v>
      </c>
      <c r="D293" s="311">
        <v>6781.9031521108</v>
      </c>
      <c r="E293" s="311">
        <v>6781.9031521108</v>
      </c>
      <c r="F293" s="266">
        <f t="shared" si="15"/>
        <v>0</v>
      </c>
      <c r="G293" s="311">
        <v>6781.9031521108</v>
      </c>
      <c r="H293" s="311">
        <f t="shared" si="16"/>
        <v>6781.9031521108</v>
      </c>
      <c r="I293" s="266">
        <f t="shared" si="14"/>
        <v>100</v>
      </c>
      <c r="J293" s="323"/>
      <c r="K293" s="311">
        <v>0</v>
      </c>
      <c r="L293" s="311">
        <v>6781.9031521108</v>
      </c>
      <c r="M293" s="71"/>
      <c r="N293" s="72"/>
      <c r="O293" s="65"/>
      <c r="P293" s="65"/>
    </row>
    <row r="294" spans="1:16" s="67" customFormat="1" ht="17.649999999999999" customHeight="1">
      <c r="A294" s="309">
        <v>18</v>
      </c>
      <c r="B294" s="269" t="s">
        <v>131</v>
      </c>
      <c r="C294" s="322" t="s">
        <v>784</v>
      </c>
      <c r="D294" s="311">
        <v>5334.0300030501003</v>
      </c>
      <c r="E294" s="311">
        <v>5334.0300035375267</v>
      </c>
      <c r="F294" s="266">
        <f t="shared" si="15"/>
        <v>9.1380485400804901E-9</v>
      </c>
      <c r="G294" s="311">
        <v>5334.0300030501003</v>
      </c>
      <c r="H294" s="311">
        <f t="shared" si="16"/>
        <v>5334.0300030501003</v>
      </c>
      <c r="I294" s="266">
        <f t="shared" si="14"/>
        <v>99.999999990861937</v>
      </c>
      <c r="J294" s="323"/>
      <c r="K294" s="311">
        <v>0</v>
      </c>
      <c r="L294" s="311">
        <v>5334.0300030501003</v>
      </c>
      <c r="M294" s="71"/>
      <c r="N294" s="72"/>
      <c r="O294" s="65"/>
      <c r="P294" s="65"/>
    </row>
    <row r="295" spans="1:16" s="67" customFormat="1" ht="17.649999999999999" customHeight="1">
      <c r="A295" s="309">
        <v>19</v>
      </c>
      <c r="B295" s="269" t="s">
        <v>131</v>
      </c>
      <c r="C295" s="322" t="s">
        <v>785</v>
      </c>
      <c r="D295" s="311">
        <v>11599.275860583501</v>
      </c>
      <c r="E295" s="311">
        <v>11599.275861070926</v>
      </c>
      <c r="F295" s="266">
        <f t="shared" si="15"/>
        <v>4.2022207935588085E-9</v>
      </c>
      <c r="G295" s="311">
        <v>11560.328338248601</v>
      </c>
      <c r="H295" s="311">
        <f t="shared" si="16"/>
        <v>11560.328338248601</v>
      </c>
      <c r="I295" s="266">
        <f t="shared" si="14"/>
        <v>99.664224531868925</v>
      </c>
      <c r="J295" s="324"/>
      <c r="K295" s="311">
        <v>0</v>
      </c>
      <c r="L295" s="311">
        <v>11560.328338248601</v>
      </c>
      <c r="M295" s="71"/>
      <c r="N295" s="72"/>
      <c r="O295" s="65"/>
      <c r="P295" s="65"/>
    </row>
    <row r="296" spans="1:16" s="67" customFormat="1" ht="17.649999999999999" customHeight="1">
      <c r="A296" s="309">
        <v>20</v>
      </c>
      <c r="B296" s="269" t="s">
        <v>131</v>
      </c>
      <c r="C296" s="322" t="s">
        <v>786</v>
      </c>
      <c r="D296" s="311">
        <v>11422.123286056501</v>
      </c>
      <c r="E296" s="311">
        <v>11422.123286543925</v>
      </c>
      <c r="F296" s="266">
        <f t="shared" si="15"/>
        <v>4.2673633515732945E-9</v>
      </c>
      <c r="G296" s="311">
        <v>11422.123286056501</v>
      </c>
      <c r="H296" s="311">
        <f t="shared" si="16"/>
        <v>11422.123286056501</v>
      </c>
      <c r="I296" s="266">
        <f t="shared" si="14"/>
        <v>99.999999995732637</v>
      </c>
      <c r="J296" s="324"/>
      <c r="K296" s="311">
        <v>0</v>
      </c>
      <c r="L296" s="311">
        <v>11422.123286056501</v>
      </c>
      <c r="M296" s="71"/>
      <c r="N296" s="72"/>
      <c r="O296" s="65"/>
      <c r="P296" s="65"/>
    </row>
    <row r="297" spans="1:16" s="67" customFormat="1" ht="17.649999999999999" customHeight="1">
      <c r="A297" s="309">
        <v>21</v>
      </c>
      <c r="B297" s="269" t="s">
        <v>131</v>
      </c>
      <c r="C297" s="322" t="s">
        <v>787</v>
      </c>
      <c r="D297" s="311">
        <v>9653.3775124800013</v>
      </c>
      <c r="E297" s="311">
        <v>9653.3775124800013</v>
      </c>
      <c r="F297" s="266">
        <f t="shared" si="15"/>
        <v>0</v>
      </c>
      <c r="G297" s="311">
        <v>9653.3775124800013</v>
      </c>
      <c r="H297" s="311">
        <f t="shared" si="16"/>
        <v>9653.3775124800013</v>
      </c>
      <c r="I297" s="266">
        <f t="shared" si="14"/>
        <v>100</v>
      </c>
      <c r="J297" s="324"/>
      <c r="K297" s="311">
        <v>0</v>
      </c>
      <c r="L297" s="311">
        <v>9653.3775124800013</v>
      </c>
      <c r="M297" s="71"/>
      <c r="N297" s="72"/>
      <c r="O297" s="65"/>
      <c r="P297" s="65"/>
    </row>
    <row r="298" spans="1:16" s="67" customFormat="1" ht="17.649999999999999" customHeight="1">
      <c r="A298" s="309">
        <v>24</v>
      </c>
      <c r="B298" s="269" t="s">
        <v>131</v>
      </c>
      <c r="C298" s="322" t="s">
        <v>788</v>
      </c>
      <c r="D298" s="311">
        <v>5343.0691228295</v>
      </c>
      <c r="E298" s="311">
        <v>5343.0691233169273</v>
      </c>
      <c r="F298" s="266">
        <f t="shared" si="15"/>
        <v>9.1226155518597807E-9</v>
      </c>
      <c r="G298" s="311">
        <v>5343.0691228295</v>
      </c>
      <c r="H298" s="311">
        <f t="shared" si="16"/>
        <v>5343.0691228295</v>
      </c>
      <c r="I298" s="266">
        <f t="shared" si="14"/>
        <v>99.999999990877384</v>
      </c>
      <c r="J298" s="324"/>
      <c r="K298" s="311">
        <v>0</v>
      </c>
      <c r="L298" s="311">
        <v>5343.0691228295</v>
      </c>
      <c r="M298" s="71"/>
      <c r="N298" s="72"/>
      <c r="O298" s="65"/>
      <c r="P298" s="65"/>
    </row>
    <row r="299" spans="1:16" s="67" customFormat="1" ht="17.649999999999999" customHeight="1">
      <c r="A299" s="309">
        <v>25</v>
      </c>
      <c r="B299" s="269" t="s">
        <v>131</v>
      </c>
      <c r="C299" s="322" t="s">
        <v>789</v>
      </c>
      <c r="D299" s="311">
        <v>5894.5961216609003</v>
      </c>
      <c r="E299" s="311">
        <v>5894.5961221483267</v>
      </c>
      <c r="F299" s="266">
        <f t="shared" si="15"/>
        <v>8.2690263525364571E-9</v>
      </c>
      <c r="G299" s="311">
        <v>5833.6668282549999</v>
      </c>
      <c r="H299" s="311">
        <f t="shared" si="16"/>
        <v>5833.6668282549999</v>
      </c>
      <c r="I299" s="266">
        <f t="shared" si="14"/>
        <v>98.96635337467157</v>
      </c>
      <c r="J299" s="324"/>
      <c r="K299" s="311">
        <v>0</v>
      </c>
      <c r="L299" s="311">
        <v>5833.6668282549999</v>
      </c>
      <c r="M299" s="71"/>
      <c r="N299" s="72"/>
      <c r="O299" s="65"/>
      <c r="P299" s="65"/>
    </row>
    <row r="300" spans="1:16" s="67" customFormat="1" ht="17.649999999999999" customHeight="1">
      <c r="A300" s="309">
        <v>26</v>
      </c>
      <c r="B300" s="269" t="s">
        <v>131</v>
      </c>
      <c r="C300" s="322" t="s">
        <v>790</v>
      </c>
      <c r="D300" s="311">
        <v>5310.7263240128996</v>
      </c>
      <c r="E300" s="311">
        <v>5310.7263245003269</v>
      </c>
      <c r="F300" s="266">
        <f t="shared" si="15"/>
        <v>9.1781657829415053E-9</v>
      </c>
      <c r="G300" s="311">
        <v>5310.7263240128996</v>
      </c>
      <c r="H300" s="311">
        <f t="shared" si="16"/>
        <v>5310.7263240128996</v>
      </c>
      <c r="I300" s="266">
        <f t="shared" si="14"/>
        <v>99.999999990821834</v>
      </c>
      <c r="J300" s="324"/>
      <c r="K300" s="311">
        <v>0</v>
      </c>
      <c r="L300" s="311">
        <v>5310.7263240128996</v>
      </c>
      <c r="M300" s="71"/>
      <c r="N300" s="72"/>
      <c r="O300" s="65"/>
      <c r="P300" s="65"/>
    </row>
    <row r="301" spans="1:16" s="67" customFormat="1" ht="17.649999999999999" customHeight="1">
      <c r="A301" s="309">
        <v>28</v>
      </c>
      <c r="B301" s="269" t="s">
        <v>197</v>
      </c>
      <c r="C301" s="322" t="s">
        <v>791</v>
      </c>
      <c r="D301" s="311">
        <v>9401.4903336952993</v>
      </c>
      <c r="E301" s="311">
        <v>9401.4903341827267</v>
      </c>
      <c r="F301" s="266">
        <f t="shared" si="15"/>
        <v>5.1845603366018622E-9</v>
      </c>
      <c r="G301" s="311">
        <v>9401.4903341827267</v>
      </c>
      <c r="H301" s="311">
        <f t="shared" si="16"/>
        <v>9401.4903336952993</v>
      </c>
      <c r="I301" s="266">
        <f t="shared" si="14"/>
        <v>99.999999994815425</v>
      </c>
      <c r="J301" s="324"/>
      <c r="K301" s="311">
        <v>0</v>
      </c>
      <c r="L301" s="311">
        <v>9401.4903336952993</v>
      </c>
      <c r="M301" s="71"/>
      <c r="N301" s="72"/>
      <c r="O301" s="65"/>
      <c r="P301" s="65"/>
    </row>
    <row r="302" spans="1:16" s="67" customFormat="1" ht="17.649999999999999" customHeight="1">
      <c r="A302" s="309">
        <v>29</v>
      </c>
      <c r="B302" s="269" t="s">
        <v>197</v>
      </c>
      <c r="C302" s="322" t="s">
        <v>230</v>
      </c>
      <c r="D302" s="311">
        <v>9624.3517341999996</v>
      </c>
      <c r="E302" s="311">
        <v>9624.3517341999996</v>
      </c>
      <c r="F302" s="266">
        <f t="shared" si="15"/>
        <v>0</v>
      </c>
      <c r="G302" s="311">
        <v>9624.3517341999996</v>
      </c>
      <c r="H302" s="311">
        <f t="shared" si="16"/>
        <v>9624.3517341999996</v>
      </c>
      <c r="I302" s="266">
        <f t="shared" si="14"/>
        <v>100</v>
      </c>
      <c r="J302" s="324"/>
      <c r="K302" s="311">
        <v>0</v>
      </c>
      <c r="L302" s="311">
        <v>9624.3517341999996</v>
      </c>
      <c r="M302" s="71"/>
      <c r="N302" s="72"/>
      <c r="O302" s="65"/>
      <c r="P302" s="65"/>
    </row>
    <row r="303" spans="1:16" s="67" customFormat="1" ht="17.649999999999999" customHeight="1">
      <c r="A303" s="309">
        <v>31</v>
      </c>
      <c r="B303" s="269" t="s">
        <v>792</v>
      </c>
      <c r="C303" s="322" t="s">
        <v>793</v>
      </c>
      <c r="D303" s="311">
        <v>3199.8163664334998</v>
      </c>
      <c r="E303" s="311">
        <v>3199.8163669209271</v>
      </c>
      <c r="F303" s="266">
        <f t="shared" si="15"/>
        <v>1.5232970440592908E-8</v>
      </c>
      <c r="G303" s="311">
        <v>3199.8163669209271</v>
      </c>
      <c r="H303" s="311">
        <f t="shared" si="16"/>
        <v>3199.8163664334998</v>
      </c>
      <c r="I303" s="266">
        <f t="shared" si="14"/>
        <v>99.999999984767015</v>
      </c>
      <c r="J303" s="324"/>
      <c r="K303" s="311">
        <v>0</v>
      </c>
      <c r="L303" s="311">
        <v>3199.8163664334998</v>
      </c>
      <c r="M303" s="71"/>
      <c r="N303" s="72"/>
      <c r="O303" s="65"/>
      <c r="P303" s="65"/>
    </row>
    <row r="304" spans="1:16" s="67" customFormat="1" ht="17.649999999999999" customHeight="1">
      <c r="A304" s="309">
        <v>33</v>
      </c>
      <c r="B304" s="269" t="s">
        <v>792</v>
      </c>
      <c r="C304" s="322" t="s">
        <v>794</v>
      </c>
      <c r="D304" s="311">
        <v>3230.6987233434998</v>
      </c>
      <c r="E304" s="311">
        <v>3230.6987238309266</v>
      </c>
      <c r="F304" s="266">
        <f t="shared" si="15"/>
        <v>1.5087351812326233E-8</v>
      </c>
      <c r="G304" s="311">
        <v>3230.6987238309266</v>
      </c>
      <c r="H304" s="311">
        <f t="shared" si="16"/>
        <v>3230.6987233434998</v>
      </c>
      <c r="I304" s="266">
        <f t="shared" si="14"/>
        <v>99.999999984912648</v>
      </c>
      <c r="J304" s="324"/>
      <c r="K304" s="311">
        <v>0</v>
      </c>
      <c r="L304" s="311">
        <v>3230.6987233434998</v>
      </c>
      <c r="M304" s="71"/>
      <c r="N304" s="72"/>
      <c r="O304" s="65"/>
      <c r="P304" s="65"/>
    </row>
    <row r="305" spans="1:16" s="67" customFormat="1" ht="17.649999999999999" customHeight="1">
      <c r="A305" s="309">
        <v>34</v>
      </c>
      <c r="B305" s="269" t="s">
        <v>792</v>
      </c>
      <c r="C305" s="322" t="s">
        <v>795</v>
      </c>
      <c r="D305" s="311">
        <v>10058.3190350519</v>
      </c>
      <c r="E305" s="311">
        <v>10058.319035539325</v>
      </c>
      <c r="F305" s="266">
        <f t="shared" si="15"/>
        <v>4.8459867230121745E-9</v>
      </c>
      <c r="G305" s="311">
        <v>10058.319035539325</v>
      </c>
      <c r="H305" s="311">
        <f t="shared" si="16"/>
        <v>10058.3190350519</v>
      </c>
      <c r="I305" s="266">
        <f t="shared" si="14"/>
        <v>99.999999995154013</v>
      </c>
      <c r="J305" s="324"/>
      <c r="K305" s="311">
        <v>0</v>
      </c>
      <c r="L305" s="311">
        <v>10058.3190350519</v>
      </c>
      <c r="M305" s="71"/>
      <c r="N305" s="72"/>
      <c r="O305" s="65"/>
      <c r="P305" s="65"/>
    </row>
    <row r="306" spans="1:16" s="67" customFormat="1" ht="17.649999999999999" customHeight="1">
      <c r="A306" s="309">
        <v>36</v>
      </c>
      <c r="B306" s="269" t="s">
        <v>131</v>
      </c>
      <c r="C306" s="322" t="s">
        <v>796</v>
      </c>
      <c r="D306" s="311">
        <v>5268.5177582861006</v>
      </c>
      <c r="E306" s="311">
        <v>5268.517758773527</v>
      </c>
      <c r="F306" s="266">
        <f t="shared" si="15"/>
        <v>9.2516927452379605E-9</v>
      </c>
      <c r="G306" s="311">
        <v>4308.6965836260997</v>
      </c>
      <c r="H306" s="311">
        <f t="shared" si="16"/>
        <v>4308.6965836260997</v>
      </c>
      <c r="I306" s="266">
        <f t="shared" si="14"/>
        <v>81.781950463219715</v>
      </c>
      <c r="J306" s="324"/>
      <c r="K306" s="311">
        <v>0</v>
      </c>
      <c r="L306" s="311">
        <v>4308.6965836260997</v>
      </c>
      <c r="M306" s="71"/>
      <c r="N306" s="72"/>
      <c r="O306" s="65"/>
      <c r="P306" s="65"/>
    </row>
    <row r="307" spans="1:16" s="67" customFormat="1" ht="17.649999999999999" customHeight="1">
      <c r="A307" s="309">
        <v>38</v>
      </c>
      <c r="B307" s="269" t="s">
        <v>131</v>
      </c>
      <c r="C307" s="322" t="s">
        <v>797</v>
      </c>
      <c r="D307" s="311">
        <v>20560.8292836746</v>
      </c>
      <c r="E307" s="311">
        <v>20560.8292836746</v>
      </c>
      <c r="F307" s="266">
        <f t="shared" si="15"/>
        <v>0</v>
      </c>
      <c r="G307" s="311">
        <v>11238.799855848201</v>
      </c>
      <c r="H307" s="311">
        <f t="shared" si="16"/>
        <v>11238.799855848201</v>
      </c>
      <c r="I307" s="266">
        <f t="shared" si="14"/>
        <v>54.661218673567134</v>
      </c>
      <c r="J307" s="324"/>
      <c r="K307" s="311">
        <v>0</v>
      </c>
      <c r="L307" s="311">
        <v>11238.799855848201</v>
      </c>
      <c r="M307" s="71"/>
      <c r="N307" s="72"/>
      <c r="O307" s="65"/>
      <c r="P307" s="65"/>
    </row>
    <row r="308" spans="1:16" s="67" customFormat="1" ht="17.649999999999999" customHeight="1">
      <c r="A308" s="309">
        <v>40</v>
      </c>
      <c r="B308" s="269" t="s">
        <v>792</v>
      </c>
      <c r="C308" s="322" t="s">
        <v>798</v>
      </c>
      <c r="D308" s="311">
        <v>11248.484921101001</v>
      </c>
      <c r="E308" s="311">
        <v>11248.484921101001</v>
      </c>
      <c r="F308" s="266">
        <f t="shared" si="15"/>
        <v>0</v>
      </c>
      <c r="G308" s="311">
        <v>3128.7493743044997</v>
      </c>
      <c r="H308" s="311">
        <f t="shared" si="16"/>
        <v>3128.7493743044997</v>
      </c>
      <c r="I308" s="266">
        <f t="shared" si="14"/>
        <v>27.814851477778024</v>
      </c>
      <c r="J308" s="324"/>
      <c r="K308" s="311">
        <v>0</v>
      </c>
      <c r="L308" s="311">
        <v>3128.7493743044997</v>
      </c>
      <c r="M308" s="71"/>
      <c r="N308" s="72"/>
      <c r="O308" s="65"/>
      <c r="P308" s="65"/>
    </row>
    <row r="309" spans="1:16" s="67" customFormat="1" ht="17.649999999999999" customHeight="1">
      <c r="A309" s="309">
        <v>42</v>
      </c>
      <c r="B309" s="269" t="s">
        <v>131</v>
      </c>
      <c r="C309" s="322" t="s">
        <v>799</v>
      </c>
      <c r="D309" s="311">
        <v>13102.2969291871</v>
      </c>
      <c r="E309" s="311">
        <v>13102.296929674525</v>
      </c>
      <c r="F309" s="266">
        <f t="shared" si="15"/>
        <v>3.7201601799097261E-9</v>
      </c>
      <c r="G309" s="311">
        <v>6684.7519296948003</v>
      </c>
      <c r="H309" s="311">
        <f t="shared" si="16"/>
        <v>6684.7519296948003</v>
      </c>
      <c r="I309" s="266">
        <f t="shared" si="14"/>
        <v>51.019694986113073</v>
      </c>
      <c r="J309" s="324"/>
      <c r="K309" s="311">
        <v>0</v>
      </c>
      <c r="L309" s="311">
        <v>6684.7519296948003</v>
      </c>
      <c r="M309" s="71"/>
      <c r="N309" s="72"/>
      <c r="O309" s="65"/>
      <c r="P309" s="65"/>
    </row>
    <row r="310" spans="1:16" s="67" customFormat="1" ht="14.25">
      <c r="A310" s="309">
        <v>43</v>
      </c>
      <c r="B310" s="269" t="s">
        <v>131</v>
      </c>
      <c r="C310" s="322" t="s">
        <v>800</v>
      </c>
      <c r="D310" s="311">
        <v>29436.357046778499</v>
      </c>
      <c r="E310" s="311">
        <v>29436.357047265927</v>
      </c>
      <c r="F310" s="266">
        <f t="shared" si="15"/>
        <v>1.6558772131247679E-9</v>
      </c>
      <c r="G310" s="311">
        <v>6903.8686770523009</v>
      </c>
      <c r="H310" s="311">
        <f t="shared" si="16"/>
        <v>6903.8686770523009</v>
      </c>
      <c r="I310" s="266">
        <f t="shared" si="14"/>
        <v>23.453543065695143</v>
      </c>
      <c r="J310" s="324"/>
      <c r="K310" s="311">
        <v>0</v>
      </c>
      <c r="L310" s="311">
        <v>6903.8686770523009</v>
      </c>
      <c r="M310" s="71"/>
      <c r="N310" s="72"/>
      <c r="O310" s="65"/>
      <c r="P310" s="65"/>
    </row>
    <row r="311" spans="1:16" s="67" customFormat="1" ht="15" thickBot="1">
      <c r="A311" s="325">
        <v>45</v>
      </c>
      <c r="B311" s="326" t="s">
        <v>131</v>
      </c>
      <c r="C311" s="327" t="s">
        <v>801</v>
      </c>
      <c r="D311" s="328">
        <v>12607.817715388801</v>
      </c>
      <c r="E311" s="328">
        <v>12607.817715388801</v>
      </c>
      <c r="F311" s="281">
        <f t="shared" si="15"/>
        <v>0</v>
      </c>
      <c r="G311" s="328">
        <v>7491.8049015021998</v>
      </c>
      <c r="H311" s="328">
        <f t="shared" si="16"/>
        <v>7491.8049015021998</v>
      </c>
      <c r="I311" s="281">
        <f t="shared" si="14"/>
        <v>59.421900527304437</v>
      </c>
      <c r="J311" s="329"/>
      <c r="K311" s="328">
        <v>7491.8049015021998</v>
      </c>
      <c r="L311" s="328">
        <v>0</v>
      </c>
      <c r="M311" s="71"/>
      <c r="N311" s="72"/>
      <c r="O311" s="65"/>
      <c r="P311" s="65"/>
    </row>
    <row r="312" spans="1:16" ht="15" customHeight="1">
      <c r="A312" s="244" t="s">
        <v>924</v>
      </c>
      <c r="B312" s="244"/>
      <c r="C312" s="244"/>
      <c r="D312" s="244"/>
      <c r="E312" s="244"/>
      <c r="F312" s="244"/>
      <c r="G312" s="244"/>
      <c r="H312" s="244"/>
      <c r="I312" s="244"/>
      <c r="J312" s="244"/>
      <c r="K312" s="244"/>
      <c r="L312" s="244"/>
      <c r="N312" s="74"/>
    </row>
    <row r="313" spans="1:16" ht="15" customHeight="1">
      <c r="A313" s="244" t="s">
        <v>938</v>
      </c>
      <c r="B313" s="244"/>
      <c r="C313" s="244"/>
      <c r="D313" s="244"/>
      <c r="E313" s="244"/>
      <c r="F313" s="244"/>
      <c r="G313" s="244"/>
      <c r="H313" s="244"/>
      <c r="I313" s="244"/>
      <c r="J313" s="244"/>
      <c r="K313" s="244"/>
      <c r="L313" s="244"/>
    </row>
    <row r="314" spans="1:16" ht="15" customHeight="1">
      <c r="A314" s="243" t="s">
        <v>89</v>
      </c>
      <c r="B314" s="243"/>
      <c r="C314" s="243"/>
      <c r="D314" s="243"/>
      <c r="E314" s="243"/>
      <c r="F314" s="243"/>
      <c r="G314" s="243"/>
      <c r="H314" s="243"/>
      <c r="I314" s="243"/>
      <c r="J314" s="243"/>
      <c r="K314" s="243"/>
      <c r="L314" s="243"/>
    </row>
    <row r="315" spans="1:16" s="46" customFormat="1" ht="15">
      <c r="A315" s="244"/>
      <c r="B315" s="125"/>
      <c r="C315" s="295"/>
      <c r="D315" s="244"/>
      <c r="E315" s="244"/>
      <c r="F315" s="244"/>
      <c r="G315" s="244"/>
      <c r="H315" s="244"/>
      <c r="I315" s="244"/>
      <c r="J315" s="244"/>
      <c r="K315" s="244"/>
      <c r="L315" s="244"/>
      <c r="M315" s="78"/>
      <c r="N315" s="79"/>
      <c r="O315" s="80"/>
      <c r="P315" s="80"/>
    </row>
    <row r="316" spans="1:16" s="46" customFormat="1" ht="15">
      <c r="A316" s="244"/>
      <c r="B316" s="125"/>
      <c r="C316" s="295"/>
      <c r="D316" s="296"/>
      <c r="E316" s="296"/>
      <c r="F316" s="296"/>
      <c r="G316" s="296"/>
      <c r="H316" s="296"/>
      <c r="I316" s="296"/>
      <c r="J316" s="296"/>
      <c r="K316" s="296"/>
      <c r="L316" s="296"/>
      <c r="M316" s="78"/>
      <c r="N316" s="79"/>
      <c r="O316" s="80"/>
      <c r="P316" s="80"/>
    </row>
    <row r="317" spans="1:16" s="46" customFormat="1" ht="15">
      <c r="B317" s="76"/>
      <c r="C317" s="77"/>
      <c r="D317" s="81"/>
      <c r="E317" s="81"/>
      <c r="F317" s="81"/>
      <c r="G317" s="81"/>
      <c r="H317" s="81"/>
      <c r="I317" s="81"/>
      <c r="J317" s="81"/>
      <c r="K317" s="81"/>
      <c r="L317" s="81"/>
      <c r="M317" s="78"/>
      <c r="N317" s="79"/>
      <c r="O317" s="80"/>
      <c r="P317" s="80"/>
    </row>
    <row r="318" spans="1:16" s="46" customFormat="1" ht="15">
      <c r="B318" s="76"/>
      <c r="C318" s="77"/>
      <c r="D318" s="81"/>
      <c r="E318" s="81"/>
      <c r="F318" s="81"/>
      <c r="G318" s="81"/>
      <c r="H318" s="81"/>
      <c r="I318" s="81"/>
      <c r="J318" s="81"/>
      <c r="K318" s="81"/>
      <c r="L318" s="81"/>
      <c r="M318" s="78"/>
      <c r="N318" s="79"/>
      <c r="O318" s="80"/>
      <c r="P318" s="80"/>
    </row>
    <row r="319" spans="1:16" s="46" customFormat="1" ht="15">
      <c r="B319" s="76"/>
      <c r="C319" s="77"/>
      <c r="D319" s="82"/>
      <c r="E319" s="82"/>
      <c r="G319" s="82"/>
      <c r="H319" s="82"/>
      <c r="K319" s="82"/>
      <c r="L319" s="82"/>
      <c r="M319" s="78"/>
      <c r="N319" s="79"/>
      <c r="O319" s="80"/>
      <c r="P319" s="80"/>
    </row>
    <row r="320" spans="1:16">
      <c r="C320" s="83"/>
      <c r="D320" s="84"/>
      <c r="E320" s="84"/>
      <c r="F320" s="84"/>
      <c r="G320" s="84"/>
      <c r="H320" s="84"/>
      <c r="I320" s="84"/>
      <c r="J320" s="84"/>
      <c r="K320" s="84"/>
      <c r="L320" s="84"/>
    </row>
    <row r="321" spans="3:12">
      <c r="C321" s="83"/>
      <c r="D321" s="85"/>
      <c r="E321" s="85"/>
      <c r="F321" s="85"/>
      <c r="G321" s="85"/>
      <c r="H321" s="85"/>
      <c r="I321" s="85"/>
      <c r="J321" s="85"/>
      <c r="K321" s="85"/>
      <c r="L321" s="85"/>
    </row>
    <row r="322" spans="3:12">
      <c r="C322" s="83"/>
    </row>
    <row r="323" spans="3:12">
      <c r="C323" s="83"/>
    </row>
    <row r="324" spans="3:12">
      <c r="C324" s="83"/>
    </row>
    <row r="325" spans="3:12">
      <c r="C325" s="83"/>
    </row>
    <row r="326" spans="3:12">
      <c r="C326" s="83"/>
    </row>
    <row r="327" spans="3:12">
      <c r="C327" s="83"/>
    </row>
    <row r="328" spans="3:12">
      <c r="C328" s="83"/>
    </row>
    <row r="329" spans="3:12">
      <c r="C329" s="83"/>
    </row>
    <row r="330" spans="3:12">
      <c r="C330" s="83"/>
    </row>
    <row r="331" spans="3:12">
      <c r="C331" s="83"/>
    </row>
    <row r="332" spans="3:12">
      <c r="C332" s="83"/>
    </row>
    <row r="333" spans="3:12">
      <c r="C333" s="83"/>
    </row>
    <row r="334" spans="3:12">
      <c r="C334" s="83"/>
    </row>
    <row r="335" spans="3:12">
      <c r="C335" s="83"/>
    </row>
    <row r="336" spans="3:12">
      <c r="C336" s="83"/>
    </row>
    <row r="337" spans="3:3">
      <c r="C337" s="83"/>
    </row>
    <row r="338" spans="3:3">
      <c r="C338" s="83"/>
    </row>
    <row r="339" spans="3:3">
      <c r="C339" s="83"/>
    </row>
    <row r="340" spans="3:3">
      <c r="C340" s="83"/>
    </row>
    <row r="341" spans="3:3">
      <c r="C341" s="83"/>
    </row>
    <row r="342" spans="3:3">
      <c r="C342" s="83"/>
    </row>
    <row r="343" spans="3:3">
      <c r="C343" s="83"/>
    </row>
    <row r="344" spans="3:3">
      <c r="C344" s="83"/>
    </row>
    <row r="345" spans="3:3">
      <c r="C345" s="83"/>
    </row>
    <row r="346" spans="3:3">
      <c r="C346" s="83"/>
    </row>
  </sheetData>
  <mergeCells count="14">
    <mergeCell ref="A14:C14"/>
    <mergeCell ref="A277:C277"/>
    <mergeCell ref="A9:A11"/>
    <mergeCell ref="B9:C11"/>
    <mergeCell ref="A1:C1"/>
    <mergeCell ref="A2:L2"/>
    <mergeCell ref="A3:F3"/>
    <mergeCell ref="G3:L3"/>
    <mergeCell ref="A13:C13"/>
    <mergeCell ref="M3:P3"/>
    <mergeCell ref="D9:F9"/>
    <mergeCell ref="G9:G10"/>
    <mergeCell ref="H9:I9"/>
    <mergeCell ref="K9:L9"/>
  </mergeCells>
  <printOptions horizontalCentered="1"/>
  <pageMargins left="0.59055118110236227" right="0.59055118110236227" top="0.59055118110236227" bottom="0.59055118110236227" header="0.19685039370078741" footer="0.19685039370078741"/>
  <pageSetup scale="60" fitToHeight="4" orientation="landscape" r:id="rId1"/>
  <rowBreaks count="1" manualBreakCount="1">
    <brk id="276" max="11" man="1"/>
  </rowBreaks>
  <ignoredErrors>
    <ignoredError sqref="D11:L11" numberStoredAsText="1"/>
    <ignoredError sqref="F13:R13 F15:R15 F14 H277" formula="1"/>
    <ignoredError sqref="G14:R14"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3A4C-B098-4F11-94F7-1F5A05FB8647}">
  <sheetPr>
    <pageSetUpPr fitToPage="1"/>
  </sheetPr>
  <dimension ref="A1:AO357"/>
  <sheetViews>
    <sheetView showGridLines="0" zoomScale="90" zoomScaleNormal="90" zoomScaleSheetLayoutView="80" workbookViewId="0">
      <selection activeCell="N14" sqref="N14"/>
    </sheetView>
  </sheetViews>
  <sheetFormatPr baseColWidth="10" defaultColWidth="11.42578125" defaultRowHeight="12.75"/>
  <cols>
    <col min="1" max="2" width="5" style="52" customWidth="1"/>
    <col min="3" max="3" width="60" style="52" bestFit="1" customWidth="1"/>
    <col min="4" max="5" width="18.7109375" style="52" customWidth="1"/>
    <col min="6" max="6" width="2" style="52" customWidth="1"/>
    <col min="7" max="7" width="18.7109375" style="52" customWidth="1"/>
    <col min="8" max="10" width="13.7109375" style="52" customWidth="1"/>
    <col min="11" max="12" width="9.28515625" style="52" customWidth="1"/>
    <col min="13" max="13" width="12.42578125" style="52" customWidth="1"/>
    <col min="14" max="16384" width="11.42578125" style="52"/>
  </cols>
  <sheetData>
    <row r="1" spans="1:41" s="195" customFormat="1" ht="45" customHeight="1">
      <c r="A1" s="374" t="s">
        <v>906</v>
      </c>
      <c r="B1" s="374"/>
      <c r="C1" s="374"/>
      <c r="D1" s="113" t="s">
        <v>908</v>
      </c>
      <c r="E1" s="113"/>
      <c r="F1" s="113"/>
      <c r="G1" s="282"/>
      <c r="H1" s="282"/>
      <c r="I1" s="282"/>
      <c r="J1" s="282"/>
      <c r="K1" s="282"/>
      <c r="L1" s="282"/>
      <c r="M1" s="282"/>
    </row>
    <row r="2" spans="1:41" s="1" customFormat="1" ht="36" customHeight="1" thickBot="1">
      <c r="A2" s="388" t="s">
        <v>907</v>
      </c>
      <c r="B2" s="388"/>
      <c r="C2" s="388"/>
      <c r="D2" s="388"/>
      <c r="E2" s="388"/>
      <c r="F2" s="388"/>
      <c r="G2" s="388"/>
      <c r="H2" s="388"/>
      <c r="I2" s="388"/>
      <c r="J2" s="388"/>
      <c r="K2" s="388"/>
      <c r="L2" s="388"/>
      <c r="N2" s="284"/>
      <c r="O2" s="284"/>
    </row>
    <row r="3" spans="1:41" customFormat="1" ht="6" customHeight="1">
      <c r="A3" s="371"/>
      <c r="B3" s="371"/>
      <c r="C3" s="371"/>
      <c r="D3" s="371"/>
      <c r="E3" s="371"/>
      <c r="F3" s="371"/>
      <c r="G3" s="371"/>
      <c r="H3" s="371"/>
      <c r="I3" s="371"/>
      <c r="J3" s="371"/>
      <c r="K3" s="371"/>
      <c r="L3" s="371"/>
      <c r="M3" s="372"/>
      <c r="N3" s="372"/>
      <c r="O3" s="372"/>
    </row>
    <row r="4" spans="1:41" s="64" customFormat="1" ht="17.100000000000001" customHeight="1">
      <c r="A4" s="236" t="s">
        <v>939</v>
      </c>
      <c r="B4" s="236"/>
      <c r="C4" s="236"/>
      <c r="D4" s="236"/>
      <c r="E4" s="236"/>
      <c r="F4" s="236"/>
      <c r="G4" s="236"/>
      <c r="H4" s="236"/>
      <c r="I4" s="236"/>
      <c r="J4" s="236"/>
      <c r="K4" s="236"/>
      <c r="L4" s="236"/>
    </row>
    <row r="5" spans="1:41" s="64" customFormat="1" ht="17.100000000000001" customHeight="1">
      <c r="A5" s="236" t="s">
        <v>802</v>
      </c>
      <c r="B5" s="236"/>
      <c r="C5" s="236"/>
      <c r="D5" s="236"/>
      <c r="E5" s="236"/>
      <c r="F5" s="236"/>
      <c r="G5" s="236"/>
      <c r="H5" s="236"/>
      <c r="I5" s="236"/>
      <c r="J5" s="236"/>
      <c r="K5" s="236"/>
      <c r="L5" s="236"/>
      <c r="M5" s="87">
        <v>19.9847</v>
      </c>
    </row>
    <row r="6" spans="1:41" s="64" customFormat="1" ht="17.100000000000001" customHeight="1">
      <c r="A6" s="236" t="s">
        <v>1</v>
      </c>
      <c r="B6" s="236"/>
      <c r="C6" s="236"/>
      <c r="D6" s="236"/>
      <c r="E6" s="236"/>
      <c r="F6" s="236"/>
      <c r="G6" s="236"/>
      <c r="H6" s="236"/>
      <c r="I6" s="236"/>
      <c r="J6" s="236"/>
      <c r="K6" s="236"/>
      <c r="L6" s="236"/>
      <c r="M6" s="411"/>
      <c r="N6" s="411"/>
      <c r="O6" s="411"/>
      <c r="P6" s="411"/>
    </row>
    <row r="7" spans="1:41" s="64" customFormat="1" ht="17.100000000000001" customHeight="1">
      <c r="A7" s="236" t="s">
        <v>926</v>
      </c>
      <c r="B7" s="236"/>
      <c r="C7" s="236"/>
      <c r="D7" s="236"/>
      <c r="E7" s="236"/>
      <c r="F7" s="236"/>
      <c r="G7" s="236"/>
      <c r="H7" s="236"/>
      <c r="I7" s="236"/>
      <c r="J7" s="236"/>
      <c r="K7" s="236"/>
      <c r="L7" s="236"/>
      <c r="M7" s="411"/>
      <c r="N7" s="411"/>
      <c r="O7" s="411"/>
      <c r="P7" s="411"/>
    </row>
    <row r="8" spans="1:41" s="64" customFormat="1" ht="17.100000000000001" customHeight="1">
      <c r="A8" s="236" t="s">
        <v>940</v>
      </c>
      <c r="B8" s="236"/>
      <c r="C8" s="236"/>
      <c r="D8" s="236"/>
      <c r="E8" s="236"/>
      <c r="F8" s="236"/>
      <c r="G8" s="236"/>
      <c r="H8" s="236"/>
      <c r="I8" s="236"/>
      <c r="J8" s="236"/>
      <c r="K8" s="236"/>
      <c r="L8" s="236"/>
    </row>
    <row r="9" spans="1:41" ht="26.25" customHeight="1">
      <c r="A9" s="412" t="s">
        <v>803</v>
      </c>
      <c r="B9" s="414" t="s">
        <v>941</v>
      </c>
      <c r="C9" s="414"/>
      <c r="D9" s="413" t="s">
        <v>804</v>
      </c>
      <c r="E9" s="413"/>
      <c r="F9" s="332"/>
      <c r="G9" s="293" t="s">
        <v>805</v>
      </c>
      <c r="H9" s="412" t="s">
        <v>942</v>
      </c>
      <c r="I9" s="412" t="s">
        <v>806</v>
      </c>
      <c r="J9" s="412" t="s">
        <v>943</v>
      </c>
      <c r="K9" s="412" t="s">
        <v>807</v>
      </c>
      <c r="L9" s="412"/>
    </row>
    <row r="10" spans="1:41" ht="4.9000000000000004" customHeight="1">
      <c r="A10" s="412"/>
      <c r="B10" s="414"/>
      <c r="C10" s="414"/>
      <c r="D10" s="412" t="s">
        <v>808</v>
      </c>
      <c r="E10" s="412" t="s">
        <v>809</v>
      </c>
      <c r="F10" s="292"/>
      <c r="G10" s="412" t="s">
        <v>809</v>
      </c>
      <c r="H10" s="412"/>
      <c r="I10" s="412"/>
      <c r="J10" s="412"/>
      <c r="K10" s="413"/>
      <c r="L10" s="413"/>
    </row>
    <row r="11" spans="1:41" ht="46.5" customHeight="1" thickBot="1">
      <c r="A11" s="413"/>
      <c r="B11" s="415"/>
      <c r="C11" s="415"/>
      <c r="D11" s="413"/>
      <c r="E11" s="413"/>
      <c r="F11" s="293"/>
      <c r="G11" s="413"/>
      <c r="H11" s="413"/>
      <c r="I11" s="413"/>
      <c r="J11" s="413"/>
      <c r="K11" s="294" t="s">
        <v>810</v>
      </c>
      <c r="L11" s="294" t="s">
        <v>811</v>
      </c>
    </row>
    <row r="12" spans="1:41" ht="4.5" customHeight="1" thickBot="1">
      <c r="A12" s="337"/>
      <c r="B12" s="338"/>
      <c r="C12" s="338"/>
      <c r="D12" s="337"/>
      <c r="E12" s="337"/>
      <c r="F12" s="337"/>
      <c r="G12" s="337"/>
      <c r="H12" s="337"/>
      <c r="I12" s="337"/>
      <c r="J12" s="337"/>
      <c r="K12" s="338"/>
      <c r="L12" s="338"/>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row>
    <row r="13" spans="1:41" ht="17.100000000000001" customHeight="1">
      <c r="A13" s="339">
        <v>276</v>
      </c>
      <c r="B13" s="340"/>
      <c r="C13" s="252" t="s">
        <v>812</v>
      </c>
      <c r="D13" s="341">
        <f>D14+D30+D39+D53+D64+D77+D116+D134+D144+D166+D191+D213+D224+D234+D238+D248+D263+D277+D287+D300+D310+D312+D317</f>
        <v>1750019.7214137486</v>
      </c>
      <c r="E13" s="341">
        <f>E14+E30+E39+E53+E64+E77+E116+E134+E144+E166+E191+E213+E224+E234+E238+E248+E263+E277+E287+E300+E310+E312+E317</f>
        <v>1750019.7214137486</v>
      </c>
      <c r="F13" s="341"/>
      <c r="G13" s="341">
        <f>G14+G30+G39+G53+G64+G77+G116+G134+G144+G166+G191+G213+G224+G234+G238+G248+G263+G277+G287+G300+G310+G312+G317</f>
        <v>1750019.7214137486</v>
      </c>
      <c r="H13" s="342"/>
      <c r="I13" s="343"/>
      <c r="J13" s="344"/>
      <c r="K13" s="344"/>
      <c r="L13" s="345"/>
    </row>
    <row r="14" spans="1:41" ht="17.100000000000001" customHeight="1">
      <c r="A14" s="410" t="s">
        <v>813</v>
      </c>
      <c r="B14" s="410"/>
      <c r="C14" s="410"/>
      <c r="D14" s="346">
        <f>SUM(D15:D29)</f>
        <v>76311.582225960796</v>
      </c>
      <c r="E14" s="346">
        <f>SUM(E15:E29)</f>
        <v>76311.582225960796</v>
      </c>
      <c r="F14" s="346"/>
      <c r="G14" s="346">
        <f>SUM(G15:G29)</f>
        <v>76311.582225960796</v>
      </c>
      <c r="H14" s="347"/>
      <c r="I14" s="252"/>
      <c r="J14" s="252"/>
      <c r="K14" s="252"/>
      <c r="L14" s="269"/>
    </row>
    <row r="15" spans="1:41" ht="17.100000000000001" customHeight="1">
      <c r="A15" s="269">
        <v>1</v>
      </c>
      <c r="B15" s="269" t="s">
        <v>129</v>
      </c>
      <c r="C15" s="261" t="s">
        <v>130</v>
      </c>
      <c r="D15" s="348">
        <v>3420.3111387947997</v>
      </c>
      <c r="E15" s="348">
        <v>3420.3111387947997</v>
      </c>
      <c r="F15" s="348"/>
      <c r="G15" s="348">
        <v>3420.3111387947997</v>
      </c>
      <c r="H15" s="349">
        <v>36732</v>
      </c>
      <c r="I15" s="349">
        <v>36732</v>
      </c>
      <c r="J15" s="349">
        <v>42128</v>
      </c>
      <c r="K15" s="269">
        <v>14</v>
      </c>
      <c r="L15" s="269">
        <v>9</v>
      </c>
      <c r="M15" s="51"/>
    </row>
    <row r="16" spans="1:41" ht="17.100000000000001" customHeight="1">
      <c r="A16" s="269">
        <v>2</v>
      </c>
      <c r="B16" s="269" t="s">
        <v>131</v>
      </c>
      <c r="C16" s="261" t="s">
        <v>751</v>
      </c>
      <c r="D16" s="348">
        <v>15005.0971925668</v>
      </c>
      <c r="E16" s="348">
        <v>15005.0971925668</v>
      </c>
      <c r="F16" s="348"/>
      <c r="G16" s="348">
        <v>15005.0971925668</v>
      </c>
      <c r="H16" s="349">
        <v>37019</v>
      </c>
      <c r="I16" s="349">
        <v>37019</v>
      </c>
      <c r="J16" s="349">
        <v>42460</v>
      </c>
      <c r="K16" s="269">
        <v>14</v>
      </c>
      <c r="L16" s="269">
        <v>3</v>
      </c>
    </row>
    <row r="17" spans="1:12" ht="17.100000000000001" customHeight="1">
      <c r="A17" s="269">
        <v>3</v>
      </c>
      <c r="B17" s="269" t="s">
        <v>133</v>
      </c>
      <c r="C17" s="261" t="s">
        <v>134</v>
      </c>
      <c r="D17" s="348">
        <v>742.73575214929997</v>
      </c>
      <c r="E17" s="348">
        <v>742.73575214929997</v>
      </c>
      <c r="F17" s="348"/>
      <c r="G17" s="348">
        <v>742.73575214929997</v>
      </c>
      <c r="H17" s="349">
        <v>38080</v>
      </c>
      <c r="I17" s="349">
        <v>38080</v>
      </c>
      <c r="J17" s="349">
        <v>41780</v>
      </c>
      <c r="K17" s="269">
        <v>9</v>
      </c>
      <c r="L17" s="269">
        <v>6</v>
      </c>
    </row>
    <row r="18" spans="1:12" ht="17.100000000000001" customHeight="1">
      <c r="A18" s="269">
        <v>4</v>
      </c>
      <c r="B18" s="269" t="s">
        <v>131</v>
      </c>
      <c r="C18" s="261" t="s">
        <v>135</v>
      </c>
      <c r="D18" s="348">
        <v>9145.9927389933</v>
      </c>
      <c r="E18" s="348">
        <v>9145.9927389933</v>
      </c>
      <c r="F18" s="348"/>
      <c r="G18" s="348">
        <v>9145.9927389933</v>
      </c>
      <c r="H18" s="349">
        <v>36786</v>
      </c>
      <c r="I18" s="349">
        <v>36786</v>
      </c>
      <c r="J18" s="349">
        <v>41960</v>
      </c>
      <c r="K18" s="269">
        <v>5</v>
      </c>
      <c r="L18" s="269">
        <v>0</v>
      </c>
    </row>
    <row r="19" spans="1:12" ht="17.100000000000001" customHeight="1">
      <c r="A19" s="269">
        <v>5</v>
      </c>
      <c r="B19" s="269" t="s">
        <v>136</v>
      </c>
      <c r="C19" s="261" t="s">
        <v>137</v>
      </c>
      <c r="D19" s="348">
        <v>1230.045294945</v>
      </c>
      <c r="E19" s="348">
        <v>1230.045294945</v>
      </c>
      <c r="F19" s="348"/>
      <c r="G19" s="348">
        <v>1230.045294945</v>
      </c>
      <c r="H19" s="349">
        <v>37248</v>
      </c>
      <c r="I19" s="349">
        <v>37248</v>
      </c>
      <c r="J19" s="349">
        <v>40878</v>
      </c>
      <c r="K19" s="269">
        <v>9</v>
      </c>
      <c r="L19" s="269">
        <v>5</v>
      </c>
    </row>
    <row r="20" spans="1:12" ht="17.100000000000001" customHeight="1">
      <c r="A20" s="269">
        <v>6</v>
      </c>
      <c r="B20" s="269" t="s">
        <v>131</v>
      </c>
      <c r="C20" s="261" t="s">
        <v>138</v>
      </c>
      <c r="D20" s="348">
        <v>9112.8155789517004</v>
      </c>
      <c r="E20" s="348">
        <v>9112.8155789517004</v>
      </c>
      <c r="F20" s="348"/>
      <c r="G20" s="348">
        <v>9112.8155789517004</v>
      </c>
      <c r="H20" s="349">
        <v>37076</v>
      </c>
      <c r="I20" s="349">
        <v>37076</v>
      </c>
      <c r="J20" s="349">
        <v>42521</v>
      </c>
      <c r="K20" s="269">
        <v>14</v>
      </c>
      <c r="L20" s="269">
        <v>6</v>
      </c>
    </row>
    <row r="21" spans="1:12" ht="17.100000000000001" customHeight="1">
      <c r="A21" s="269">
        <v>7</v>
      </c>
      <c r="B21" s="269" t="s">
        <v>139</v>
      </c>
      <c r="C21" s="261" t="s">
        <v>140</v>
      </c>
      <c r="D21" s="348">
        <v>8191.4022797725002</v>
      </c>
      <c r="E21" s="348">
        <v>8191.4022797725002</v>
      </c>
      <c r="F21" s="348"/>
      <c r="G21" s="348">
        <v>8191.4022797725002</v>
      </c>
      <c r="H21" s="349">
        <v>36168</v>
      </c>
      <c r="I21" s="349">
        <v>36168</v>
      </c>
      <c r="J21" s="349">
        <v>43511</v>
      </c>
      <c r="K21" s="269">
        <v>19</v>
      </c>
      <c r="L21" s="269">
        <v>9</v>
      </c>
    </row>
    <row r="22" spans="1:12" ht="17.100000000000001" customHeight="1">
      <c r="A22" s="269">
        <v>9</v>
      </c>
      <c r="B22" s="269" t="s">
        <v>141</v>
      </c>
      <c r="C22" s="261" t="s">
        <v>142</v>
      </c>
      <c r="D22" s="348">
        <v>5242.5947245893003</v>
      </c>
      <c r="E22" s="348">
        <v>5242.5947245893003</v>
      </c>
      <c r="F22" s="348"/>
      <c r="G22" s="348">
        <v>5242.5947245893003</v>
      </c>
      <c r="H22" s="349">
        <v>36372</v>
      </c>
      <c r="I22" s="349">
        <v>36433</v>
      </c>
      <c r="J22" s="349">
        <v>40009</v>
      </c>
      <c r="K22" s="269">
        <v>9</v>
      </c>
      <c r="L22" s="269">
        <v>9</v>
      </c>
    </row>
    <row r="23" spans="1:12" ht="17.100000000000001" customHeight="1">
      <c r="A23" s="269">
        <v>10</v>
      </c>
      <c r="B23" s="269" t="s">
        <v>141</v>
      </c>
      <c r="C23" s="261" t="s">
        <v>143</v>
      </c>
      <c r="D23" s="348">
        <v>5498.1158013138001</v>
      </c>
      <c r="E23" s="348">
        <v>5498.1158013138001</v>
      </c>
      <c r="F23" s="348"/>
      <c r="G23" s="348">
        <v>5498.1158013138001</v>
      </c>
      <c r="H23" s="349">
        <v>36483</v>
      </c>
      <c r="I23" s="349">
        <v>36742</v>
      </c>
      <c r="J23" s="349">
        <v>42200</v>
      </c>
      <c r="K23" s="269">
        <v>15</v>
      </c>
      <c r="L23" s="269">
        <v>0</v>
      </c>
    </row>
    <row r="24" spans="1:12" ht="17.100000000000001" customHeight="1">
      <c r="A24" s="269">
        <v>11</v>
      </c>
      <c r="B24" s="269" t="s">
        <v>141</v>
      </c>
      <c r="C24" s="261" t="s">
        <v>144</v>
      </c>
      <c r="D24" s="348">
        <v>3590.9227010271002</v>
      </c>
      <c r="E24" s="348">
        <v>3590.9227010271002</v>
      </c>
      <c r="F24" s="348"/>
      <c r="G24" s="348">
        <v>3590.9227010271002</v>
      </c>
      <c r="H24" s="349">
        <v>36314</v>
      </c>
      <c r="I24" s="349">
        <v>36692</v>
      </c>
      <c r="J24" s="349">
        <v>40101</v>
      </c>
      <c r="K24" s="269">
        <v>10</v>
      </c>
      <c r="L24" s="269">
        <v>0</v>
      </c>
    </row>
    <row r="25" spans="1:12" ht="17.100000000000001" customHeight="1">
      <c r="A25" s="269">
        <v>12</v>
      </c>
      <c r="B25" s="269" t="s">
        <v>145</v>
      </c>
      <c r="C25" s="261" t="s">
        <v>146</v>
      </c>
      <c r="D25" s="348">
        <v>3820.1477496139996</v>
      </c>
      <c r="E25" s="348">
        <v>3820.1477496139996</v>
      </c>
      <c r="F25" s="348"/>
      <c r="G25" s="348">
        <v>3820.1477496139996</v>
      </c>
      <c r="H25" s="349">
        <v>36348</v>
      </c>
      <c r="I25" s="349">
        <v>36748</v>
      </c>
      <c r="J25" s="349">
        <v>41654</v>
      </c>
      <c r="K25" s="269">
        <v>14</v>
      </c>
      <c r="L25" s="269">
        <v>3</v>
      </c>
    </row>
    <row r="26" spans="1:12" ht="17.100000000000001" customHeight="1">
      <c r="A26" s="269">
        <v>13</v>
      </c>
      <c r="B26" s="269" t="s">
        <v>145</v>
      </c>
      <c r="C26" s="261" t="s">
        <v>147</v>
      </c>
      <c r="D26" s="348">
        <v>3927.1327434355003</v>
      </c>
      <c r="E26" s="348">
        <v>3927.1327434355003</v>
      </c>
      <c r="F26" s="348"/>
      <c r="G26" s="348">
        <v>3927.1327434355003</v>
      </c>
      <c r="H26" s="349">
        <v>36341</v>
      </c>
      <c r="I26" s="349">
        <v>36341</v>
      </c>
      <c r="J26" s="349">
        <v>42109</v>
      </c>
      <c r="K26" s="269">
        <v>15</v>
      </c>
      <c r="L26" s="269">
        <v>3</v>
      </c>
    </row>
    <row r="27" spans="1:12" ht="17.100000000000001" customHeight="1">
      <c r="A27" s="269">
        <v>14</v>
      </c>
      <c r="B27" s="269" t="s">
        <v>145</v>
      </c>
      <c r="C27" s="261" t="s">
        <v>148</v>
      </c>
      <c r="D27" s="348">
        <v>2511.2067560854998</v>
      </c>
      <c r="E27" s="348">
        <v>2511.2067560854998</v>
      </c>
      <c r="F27" s="348"/>
      <c r="G27" s="348">
        <v>2511.2067560854998</v>
      </c>
      <c r="H27" s="349">
        <v>36402</v>
      </c>
      <c r="I27" s="349">
        <v>36402</v>
      </c>
      <c r="J27" s="349">
        <v>40009</v>
      </c>
      <c r="K27" s="269">
        <v>9</v>
      </c>
      <c r="L27" s="269">
        <v>9</v>
      </c>
    </row>
    <row r="28" spans="1:12" ht="17.100000000000001" customHeight="1">
      <c r="A28" s="269">
        <v>15</v>
      </c>
      <c r="B28" s="269" t="s">
        <v>145</v>
      </c>
      <c r="C28" s="261" t="s">
        <v>149</v>
      </c>
      <c r="D28" s="348">
        <v>2079.2260743065003</v>
      </c>
      <c r="E28" s="348">
        <v>2079.2260743065003</v>
      </c>
      <c r="F28" s="348"/>
      <c r="G28" s="348">
        <v>2079.2260743065003</v>
      </c>
      <c r="H28" s="349">
        <v>36294</v>
      </c>
      <c r="I28" s="349">
        <v>36707</v>
      </c>
      <c r="J28" s="349">
        <v>40101</v>
      </c>
      <c r="K28" s="269">
        <v>10</v>
      </c>
      <c r="L28" s="269">
        <v>0</v>
      </c>
    </row>
    <row r="29" spans="1:12" ht="17.100000000000001" customHeight="1">
      <c r="A29" s="269">
        <v>16</v>
      </c>
      <c r="B29" s="269" t="s">
        <v>145</v>
      </c>
      <c r="C29" s="261" t="s">
        <v>150</v>
      </c>
      <c r="D29" s="348">
        <v>2793.8356994157002</v>
      </c>
      <c r="E29" s="348">
        <v>2793.8356994157002</v>
      </c>
      <c r="F29" s="348"/>
      <c r="G29" s="348">
        <v>2793.8356994157002</v>
      </c>
      <c r="H29" s="349">
        <v>36433</v>
      </c>
      <c r="I29" s="349">
        <v>36433</v>
      </c>
      <c r="J29" s="349">
        <v>41835</v>
      </c>
      <c r="K29" s="269">
        <v>14</v>
      </c>
      <c r="L29" s="269">
        <v>9</v>
      </c>
    </row>
    <row r="30" spans="1:12" ht="17.100000000000001" customHeight="1">
      <c r="A30" s="410" t="s">
        <v>814</v>
      </c>
      <c r="B30" s="410"/>
      <c r="C30" s="410"/>
      <c r="D30" s="346">
        <f>SUM(D31:D38)</f>
        <v>10220.218147411002</v>
      </c>
      <c r="E30" s="346">
        <f>SUM(E31:E38)</f>
        <v>10220.218147411002</v>
      </c>
      <c r="F30" s="346"/>
      <c r="G30" s="346">
        <f>SUM(G31:G38)</f>
        <v>10220.218147411002</v>
      </c>
      <c r="H30" s="269"/>
      <c r="I30" s="269"/>
      <c r="J30" s="269"/>
      <c r="K30" s="269"/>
      <c r="L30" s="269"/>
    </row>
    <row r="31" spans="1:12" ht="17.100000000000001" customHeight="1">
      <c r="A31" s="269">
        <v>17</v>
      </c>
      <c r="B31" s="269" t="s">
        <v>141</v>
      </c>
      <c r="C31" s="261" t="s">
        <v>151</v>
      </c>
      <c r="D31" s="348">
        <v>1417.8161402760002</v>
      </c>
      <c r="E31" s="348">
        <v>1417.8161402760002</v>
      </c>
      <c r="F31" s="348"/>
      <c r="G31" s="348">
        <v>1417.8161402760002</v>
      </c>
      <c r="H31" s="349">
        <v>37075</v>
      </c>
      <c r="I31" s="349">
        <v>37498</v>
      </c>
      <c r="J31" s="349">
        <v>40816</v>
      </c>
      <c r="K31" s="269">
        <v>9</v>
      </c>
      <c r="L31" s="269">
        <v>11</v>
      </c>
    </row>
    <row r="32" spans="1:12" ht="17.100000000000001" customHeight="1">
      <c r="A32" s="269">
        <v>18</v>
      </c>
      <c r="B32" s="269" t="s">
        <v>141</v>
      </c>
      <c r="C32" s="261" t="s">
        <v>152</v>
      </c>
      <c r="D32" s="348">
        <v>1317.9083682349001</v>
      </c>
      <c r="E32" s="348">
        <v>1317.9083682349001</v>
      </c>
      <c r="F32" s="348"/>
      <c r="G32" s="348">
        <v>1317.9083682349001</v>
      </c>
      <c r="H32" s="349">
        <v>37106</v>
      </c>
      <c r="I32" s="349">
        <v>37398</v>
      </c>
      <c r="J32" s="349">
        <v>40908</v>
      </c>
      <c r="K32" s="269">
        <v>9</v>
      </c>
      <c r="L32" s="269">
        <v>11</v>
      </c>
    </row>
    <row r="33" spans="1:12" ht="17.100000000000001" customHeight="1">
      <c r="A33" s="269">
        <v>19</v>
      </c>
      <c r="B33" s="269" t="s">
        <v>141</v>
      </c>
      <c r="C33" s="261" t="s">
        <v>153</v>
      </c>
      <c r="D33" s="348">
        <v>1139.7474256999999</v>
      </c>
      <c r="E33" s="348">
        <v>1139.7474256999999</v>
      </c>
      <c r="F33" s="348"/>
      <c r="G33" s="348">
        <v>1139.7474256999999</v>
      </c>
      <c r="H33" s="349">
        <v>37105</v>
      </c>
      <c r="I33" s="349">
        <v>37188</v>
      </c>
      <c r="J33" s="349">
        <v>40739</v>
      </c>
      <c r="K33" s="269">
        <v>9</v>
      </c>
      <c r="L33" s="269">
        <v>9</v>
      </c>
    </row>
    <row r="34" spans="1:12" ht="17.100000000000001" customHeight="1">
      <c r="A34" s="269">
        <v>20</v>
      </c>
      <c r="B34" s="269" t="s">
        <v>141</v>
      </c>
      <c r="C34" s="261" t="s">
        <v>154</v>
      </c>
      <c r="D34" s="348">
        <v>1081.5954060531001</v>
      </c>
      <c r="E34" s="348">
        <v>1081.5954060531001</v>
      </c>
      <c r="F34" s="348"/>
      <c r="G34" s="348">
        <v>1081.5954060531001</v>
      </c>
      <c r="H34" s="349">
        <v>37022</v>
      </c>
      <c r="I34" s="349">
        <v>37103</v>
      </c>
      <c r="J34" s="349">
        <v>40816</v>
      </c>
      <c r="K34" s="269">
        <v>10</v>
      </c>
      <c r="L34" s="269">
        <v>4</v>
      </c>
    </row>
    <row r="35" spans="1:12" ht="17.100000000000001" customHeight="1">
      <c r="A35" s="269">
        <v>21</v>
      </c>
      <c r="B35" s="269" t="s">
        <v>145</v>
      </c>
      <c r="C35" s="261" t="s">
        <v>155</v>
      </c>
      <c r="D35" s="348">
        <v>1623.7011776411</v>
      </c>
      <c r="E35" s="348">
        <v>1623.7011776411</v>
      </c>
      <c r="F35" s="348"/>
      <c r="G35" s="348">
        <v>1623.7011776411</v>
      </c>
      <c r="H35" s="349">
        <v>37075</v>
      </c>
      <c r="I35" s="349">
        <v>37134</v>
      </c>
      <c r="J35" s="349">
        <v>40786</v>
      </c>
      <c r="K35" s="269">
        <v>10</v>
      </c>
      <c r="L35" s="269">
        <v>1</v>
      </c>
    </row>
    <row r="36" spans="1:12" ht="17.100000000000001" customHeight="1">
      <c r="A36" s="269">
        <v>22</v>
      </c>
      <c r="B36" s="269" t="s">
        <v>145</v>
      </c>
      <c r="C36" s="261" t="s">
        <v>156</v>
      </c>
      <c r="D36" s="348">
        <v>1279.3158141414001</v>
      </c>
      <c r="E36" s="348">
        <v>1279.3158141414001</v>
      </c>
      <c r="F36" s="348"/>
      <c r="G36" s="348">
        <v>1279.3158141414001</v>
      </c>
      <c r="H36" s="349">
        <v>37134</v>
      </c>
      <c r="I36" s="349">
        <v>37200</v>
      </c>
      <c r="J36" s="349">
        <v>40739</v>
      </c>
      <c r="K36" s="269">
        <v>9</v>
      </c>
      <c r="L36" s="269">
        <v>11</v>
      </c>
    </row>
    <row r="37" spans="1:12" ht="17.100000000000001" customHeight="1">
      <c r="A37" s="269">
        <v>23</v>
      </c>
      <c r="B37" s="269" t="s">
        <v>145</v>
      </c>
      <c r="C37" s="261" t="s">
        <v>157</v>
      </c>
      <c r="D37" s="348">
        <v>858.17919030699989</v>
      </c>
      <c r="E37" s="348">
        <v>858.17919030699989</v>
      </c>
      <c r="F37" s="348"/>
      <c r="G37" s="348">
        <v>858.17919030699989</v>
      </c>
      <c r="H37" s="349">
        <v>36999</v>
      </c>
      <c r="I37" s="349">
        <v>36999</v>
      </c>
      <c r="J37" s="349">
        <v>40816</v>
      </c>
      <c r="K37" s="269">
        <v>9</v>
      </c>
      <c r="L37" s="269">
        <v>11</v>
      </c>
    </row>
    <row r="38" spans="1:12" ht="17.100000000000001" customHeight="1">
      <c r="A38" s="269">
        <v>24</v>
      </c>
      <c r="B38" s="269" t="s">
        <v>145</v>
      </c>
      <c r="C38" s="261" t="s">
        <v>158</v>
      </c>
      <c r="D38" s="348">
        <v>1501.9546250575002</v>
      </c>
      <c r="E38" s="348">
        <v>1501.9546250575002</v>
      </c>
      <c r="F38" s="348"/>
      <c r="G38" s="348">
        <v>1501.9546250575002</v>
      </c>
      <c r="H38" s="349">
        <v>37022</v>
      </c>
      <c r="I38" s="349">
        <v>37314</v>
      </c>
      <c r="J38" s="349">
        <v>40908</v>
      </c>
      <c r="K38" s="269">
        <v>10</v>
      </c>
      <c r="L38" s="269">
        <v>2</v>
      </c>
    </row>
    <row r="39" spans="1:12" ht="17.100000000000001" customHeight="1">
      <c r="A39" s="410" t="s">
        <v>815</v>
      </c>
      <c r="B39" s="410"/>
      <c r="C39" s="410"/>
      <c r="D39" s="346">
        <f>SUM(D40:D52)</f>
        <v>71012.058585334002</v>
      </c>
      <c r="E39" s="346">
        <f>SUM(E40:E52)</f>
        <v>71012.058585334002</v>
      </c>
      <c r="F39" s="346"/>
      <c r="G39" s="346">
        <f>SUM(G40:G52)</f>
        <v>71012.058585334002</v>
      </c>
      <c r="H39" s="269"/>
      <c r="I39" s="269"/>
      <c r="J39" s="269"/>
      <c r="K39" s="269"/>
      <c r="L39" s="269"/>
    </row>
    <row r="40" spans="1:12" ht="17.100000000000001" customHeight="1">
      <c r="A40" s="269">
        <v>25</v>
      </c>
      <c r="B40" s="269" t="s">
        <v>129</v>
      </c>
      <c r="C40" s="261" t="s">
        <v>159</v>
      </c>
      <c r="D40" s="348">
        <v>6494.1828266698003</v>
      </c>
      <c r="E40" s="348">
        <v>6494.1828266698003</v>
      </c>
      <c r="F40" s="348"/>
      <c r="G40" s="348">
        <v>6494.1828266698003</v>
      </c>
      <c r="H40" s="349">
        <v>37581</v>
      </c>
      <c r="I40" s="349">
        <v>37823</v>
      </c>
      <c r="J40" s="349">
        <v>43290</v>
      </c>
      <c r="K40" s="269">
        <v>15</v>
      </c>
      <c r="L40" s="269">
        <v>6</v>
      </c>
    </row>
    <row r="41" spans="1:12" ht="17.100000000000001" customHeight="1">
      <c r="A41" s="269">
        <v>26</v>
      </c>
      <c r="B41" s="269" t="s">
        <v>160</v>
      </c>
      <c r="C41" s="261" t="s">
        <v>161</v>
      </c>
      <c r="D41" s="348">
        <v>26294.657327072902</v>
      </c>
      <c r="E41" s="348">
        <v>26294.657327072902</v>
      </c>
      <c r="F41" s="348"/>
      <c r="G41" s="348">
        <v>26294.657327072902</v>
      </c>
      <c r="H41" s="349">
        <v>38380</v>
      </c>
      <c r="I41" s="349">
        <v>38380</v>
      </c>
      <c r="J41" s="349">
        <v>43341</v>
      </c>
      <c r="K41" s="269">
        <v>13</v>
      </c>
      <c r="L41" s="269">
        <v>9</v>
      </c>
    </row>
    <row r="42" spans="1:12" ht="17.100000000000001" customHeight="1">
      <c r="A42" s="269">
        <v>27</v>
      </c>
      <c r="B42" s="269" t="s">
        <v>141</v>
      </c>
      <c r="C42" s="261" t="s">
        <v>752</v>
      </c>
      <c r="D42" s="348">
        <v>7763.9546275709999</v>
      </c>
      <c r="E42" s="348">
        <v>7763.9546275709999</v>
      </c>
      <c r="F42" s="348"/>
      <c r="G42" s="348">
        <v>7763.9546275709999</v>
      </c>
      <c r="H42" s="349">
        <v>37105</v>
      </c>
      <c r="I42" s="349">
        <v>37863</v>
      </c>
      <c r="J42" s="349">
        <v>43279</v>
      </c>
      <c r="K42" s="269">
        <v>16</v>
      </c>
      <c r="L42" s="269">
        <v>8</v>
      </c>
    </row>
    <row r="43" spans="1:12" ht="17.100000000000001" customHeight="1">
      <c r="A43" s="269">
        <v>28</v>
      </c>
      <c r="B43" s="269" t="s">
        <v>141</v>
      </c>
      <c r="C43" s="261" t="s">
        <v>163</v>
      </c>
      <c r="D43" s="348">
        <v>10683.752831897598</v>
      </c>
      <c r="E43" s="348">
        <v>10683.752831897598</v>
      </c>
      <c r="F43" s="348"/>
      <c r="G43" s="348">
        <v>10683.752831897598</v>
      </c>
      <c r="H43" s="349">
        <v>37188</v>
      </c>
      <c r="I43" s="349">
        <v>38060</v>
      </c>
      <c r="J43" s="349">
        <v>43290</v>
      </c>
      <c r="K43" s="269">
        <v>16</v>
      </c>
      <c r="L43" s="269">
        <v>3</v>
      </c>
    </row>
    <row r="44" spans="1:12" ht="17.100000000000001" customHeight="1">
      <c r="A44" s="269">
        <v>29</v>
      </c>
      <c r="B44" s="269" t="s">
        <v>141</v>
      </c>
      <c r="C44" s="261" t="s">
        <v>164</v>
      </c>
      <c r="D44" s="348">
        <v>1659.5318461946001</v>
      </c>
      <c r="E44" s="348">
        <v>1659.5318461946001</v>
      </c>
      <c r="F44" s="348"/>
      <c r="G44" s="348">
        <v>1659.5318461946001</v>
      </c>
      <c r="H44" s="349">
        <v>37550</v>
      </c>
      <c r="I44" s="349">
        <v>37739</v>
      </c>
      <c r="J44" s="349">
        <v>41365</v>
      </c>
      <c r="K44" s="269">
        <v>10</v>
      </c>
      <c r="L44" s="269">
        <v>6</v>
      </c>
    </row>
    <row r="45" spans="1:12" ht="17.100000000000001" customHeight="1">
      <c r="A45" s="269">
        <v>30</v>
      </c>
      <c r="B45" s="269" t="s">
        <v>141</v>
      </c>
      <c r="C45" s="261" t="s">
        <v>165</v>
      </c>
      <c r="D45" s="348">
        <v>3700.7310533258001</v>
      </c>
      <c r="E45" s="348">
        <v>3700.7310533258001</v>
      </c>
      <c r="F45" s="348"/>
      <c r="G45" s="348">
        <v>3700.7310533258001</v>
      </c>
      <c r="H45" s="349">
        <v>37484</v>
      </c>
      <c r="I45" s="349">
        <v>37977</v>
      </c>
      <c r="J45" s="349">
        <v>43290</v>
      </c>
      <c r="K45" s="269">
        <v>15</v>
      </c>
      <c r="L45" s="269">
        <v>9</v>
      </c>
    </row>
    <row r="46" spans="1:12" ht="17.100000000000001" customHeight="1">
      <c r="A46" s="269">
        <v>31</v>
      </c>
      <c r="B46" s="269" t="s">
        <v>141</v>
      </c>
      <c r="C46" s="261" t="s">
        <v>166</v>
      </c>
      <c r="D46" s="348">
        <v>2900.9921619631996</v>
      </c>
      <c r="E46" s="348">
        <v>2900.9921619631996</v>
      </c>
      <c r="F46" s="348"/>
      <c r="G46" s="348">
        <v>2900.9921619631996</v>
      </c>
      <c r="H46" s="349">
        <v>37931</v>
      </c>
      <c r="I46" s="349">
        <v>37931</v>
      </c>
      <c r="J46" s="349">
        <v>43341</v>
      </c>
      <c r="K46" s="269">
        <v>14</v>
      </c>
      <c r="L46" s="269">
        <v>9</v>
      </c>
    </row>
    <row r="47" spans="1:12" ht="17.100000000000001" customHeight="1">
      <c r="A47" s="269">
        <v>32</v>
      </c>
      <c r="B47" s="269" t="s">
        <v>145</v>
      </c>
      <c r="C47" s="261" t="s">
        <v>167</v>
      </c>
      <c r="D47" s="348">
        <v>1510.0550834626001</v>
      </c>
      <c r="E47" s="348">
        <v>1510.0550834626001</v>
      </c>
      <c r="F47" s="348"/>
      <c r="G47" s="348">
        <v>1510.0550834626001</v>
      </c>
      <c r="H47" s="349">
        <v>37579</v>
      </c>
      <c r="I47" s="349">
        <v>37579</v>
      </c>
      <c r="J47" s="349">
        <v>41262</v>
      </c>
      <c r="K47" s="269">
        <v>10</v>
      </c>
      <c r="L47" s="269">
        <v>0</v>
      </c>
    </row>
    <row r="48" spans="1:12" ht="17.100000000000001" customHeight="1">
      <c r="A48" s="269">
        <v>33</v>
      </c>
      <c r="B48" s="269" t="s">
        <v>145</v>
      </c>
      <c r="C48" s="261" t="s">
        <v>168</v>
      </c>
      <c r="D48" s="348">
        <v>1904.5957887512</v>
      </c>
      <c r="E48" s="348">
        <v>1904.5957887512</v>
      </c>
      <c r="F48" s="348"/>
      <c r="G48" s="348">
        <v>1904.5957887512</v>
      </c>
      <c r="H48" s="349">
        <v>37603</v>
      </c>
      <c r="I48" s="349">
        <v>38518</v>
      </c>
      <c r="J48" s="349">
        <v>42069</v>
      </c>
      <c r="K48" s="269">
        <v>11</v>
      </c>
      <c r="L48" s="269">
        <v>9</v>
      </c>
    </row>
    <row r="49" spans="1:12" ht="17.100000000000001" customHeight="1">
      <c r="A49" s="269">
        <v>34</v>
      </c>
      <c r="B49" s="269" t="s">
        <v>145</v>
      </c>
      <c r="C49" s="261" t="s">
        <v>169</v>
      </c>
      <c r="D49" s="348">
        <v>615.30099437410001</v>
      </c>
      <c r="E49" s="348">
        <v>615.30099437410001</v>
      </c>
      <c r="F49" s="348"/>
      <c r="G49" s="348">
        <v>615.30099437410001</v>
      </c>
      <c r="H49" s="349">
        <v>37307</v>
      </c>
      <c r="I49" s="349">
        <v>37572</v>
      </c>
      <c r="J49" s="349">
        <v>41226</v>
      </c>
      <c r="K49" s="269">
        <v>10</v>
      </c>
      <c r="L49" s="269">
        <v>9</v>
      </c>
    </row>
    <row r="50" spans="1:12" ht="17.100000000000001" customHeight="1">
      <c r="A50" s="269">
        <v>35</v>
      </c>
      <c r="B50" s="269" t="s">
        <v>145</v>
      </c>
      <c r="C50" s="261" t="s">
        <v>170</v>
      </c>
      <c r="D50" s="348">
        <v>1345.6491303048999</v>
      </c>
      <c r="E50" s="348">
        <v>1345.6491303048999</v>
      </c>
      <c r="F50" s="348"/>
      <c r="G50" s="348">
        <v>1345.6491303048999</v>
      </c>
      <c r="H50" s="349">
        <v>37386</v>
      </c>
      <c r="I50" s="349">
        <v>37448</v>
      </c>
      <c r="J50" s="349">
        <v>40739</v>
      </c>
      <c r="K50" s="269">
        <v>9</v>
      </c>
      <c r="L50" s="269">
        <v>2</v>
      </c>
    </row>
    <row r="51" spans="1:12" ht="17.100000000000001" customHeight="1">
      <c r="A51" s="269">
        <v>36</v>
      </c>
      <c r="B51" s="269" t="s">
        <v>145</v>
      </c>
      <c r="C51" s="261" t="s">
        <v>171</v>
      </c>
      <c r="D51" s="348">
        <v>2007.8113883669</v>
      </c>
      <c r="E51" s="348">
        <v>2007.8113883669</v>
      </c>
      <c r="F51" s="348"/>
      <c r="G51" s="348">
        <v>2007.8113883669</v>
      </c>
      <c r="H51" s="349">
        <v>37732</v>
      </c>
      <c r="I51" s="349">
        <v>37865</v>
      </c>
      <c r="J51" s="349">
        <v>41534</v>
      </c>
      <c r="K51" s="269">
        <v>9</v>
      </c>
      <c r="L51" s="269">
        <v>11</v>
      </c>
    </row>
    <row r="52" spans="1:12" ht="17.100000000000001" customHeight="1">
      <c r="A52" s="269">
        <v>37</v>
      </c>
      <c r="B52" s="269" t="s">
        <v>145</v>
      </c>
      <c r="C52" s="261" t="s">
        <v>172</v>
      </c>
      <c r="D52" s="348">
        <v>4130.8435253793996</v>
      </c>
      <c r="E52" s="348">
        <v>4130.8435253793996</v>
      </c>
      <c r="F52" s="348"/>
      <c r="G52" s="348">
        <v>4130.8435253793996</v>
      </c>
      <c r="H52" s="349">
        <v>37489</v>
      </c>
      <c r="I52" s="349">
        <v>37603</v>
      </c>
      <c r="J52" s="349">
        <v>41204</v>
      </c>
      <c r="K52" s="269">
        <v>10</v>
      </c>
      <c r="L52" s="269">
        <v>0</v>
      </c>
    </row>
    <row r="53" spans="1:12" ht="17.100000000000001" customHeight="1">
      <c r="A53" s="410" t="s">
        <v>816</v>
      </c>
      <c r="B53" s="410"/>
      <c r="C53" s="410"/>
      <c r="D53" s="350">
        <f>SUM(D54:D63)</f>
        <v>43426.554991668898</v>
      </c>
      <c r="E53" s="350">
        <f>SUM(E54:E63)</f>
        <v>43426.554991668898</v>
      </c>
      <c r="F53" s="350"/>
      <c r="G53" s="350">
        <f>SUM(G54:G63)</f>
        <v>43426.554991668898</v>
      </c>
      <c r="H53" s="351"/>
      <c r="I53" s="351"/>
      <c r="J53" s="351"/>
      <c r="K53" s="269"/>
      <c r="L53" s="269"/>
    </row>
    <row r="54" spans="1:12" ht="17.100000000000001" customHeight="1">
      <c r="A54" s="269">
        <v>38</v>
      </c>
      <c r="B54" s="269" t="s">
        <v>131</v>
      </c>
      <c r="C54" s="261" t="s">
        <v>173</v>
      </c>
      <c r="D54" s="348">
        <v>17760.469998622601</v>
      </c>
      <c r="E54" s="348">
        <v>17760.469998622601</v>
      </c>
      <c r="F54" s="348"/>
      <c r="G54" s="348">
        <v>17760.469998622601</v>
      </c>
      <c r="H54" s="349">
        <v>37955</v>
      </c>
      <c r="I54" s="349">
        <v>37955</v>
      </c>
      <c r="J54" s="349">
        <v>43341</v>
      </c>
      <c r="K54" s="269">
        <v>14</v>
      </c>
      <c r="L54" s="269">
        <v>4</v>
      </c>
    </row>
    <row r="55" spans="1:12" ht="17.100000000000001" customHeight="1">
      <c r="A55" s="269">
        <v>39</v>
      </c>
      <c r="B55" s="269" t="s">
        <v>141</v>
      </c>
      <c r="C55" s="261" t="s">
        <v>174</v>
      </c>
      <c r="D55" s="348">
        <v>2043.8413843182002</v>
      </c>
      <c r="E55" s="348">
        <v>2043.8413843182002</v>
      </c>
      <c r="F55" s="348"/>
      <c r="G55" s="348">
        <v>2043.8413843182002</v>
      </c>
      <c r="H55" s="349">
        <v>37795</v>
      </c>
      <c r="I55" s="349">
        <v>37851</v>
      </c>
      <c r="J55" s="349">
        <v>43279</v>
      </c>
      <c r="K55" s="269">
        <v>14</v>
      </c>
      <c r="L55" s="269">
        <v>8</v>
      </c>
    </row>
    <row r="56" spans="1:12" s="92" customFormat="1" ht="17.100000000000001" customHeight="1">
      <c r="A56" s="269">
        <v>40</v>
      </c>
      <c r="B56" s="269" t="s">
        <v>141</v>
      </c>
      <c r="C56" s="261" t="s">
        <v>753</v>
      </c>
      <c r="D56" s="348">
        <v>762.72708706970002</v>
      </c>
      <c r="E56" s="348">
        <v>762.72708706970002</v>
      </c>
      <c r="F56" s="348"/>
      <c r="G56" s="348">
        <v>762.72708706970002</v>
      </c>
      <c r="H56" s="349">
        <v>38200</v>
      </c>
      <c r="I56" s="349">
        <v>38366</v>
      </c>
      <c r="J56" s="349">
        <v>42184</v>
      </c>
      <c r="K56" s="269">
        <v>10</v>
      </c>
      <c r="L56" s="269">
        <v>10</v>
      </c>
    </row>
    <row r="57" spans="1:12" ht="17.100000000000001" customHeight="1">
      <c r="A57" s="269">
        <v>41</v>
      </c>
      <c r="B57" s="269" t="s">
        <v>141</v>
      </c>
      <c r="C57" s="261" t="s">
        <v>754</v>
      </c>
      <c r="D57" s="348">
        <v>7884.0144914593002</v>
      </c>
      <c r="E57" s="348">
        <v>7884.0144914593002</v>
      </c>
      <c r="F57" s="348"/>
      <c r="G57" s="348">
        <v>7884.0144914593002</v>
      </c>
      <c r="H57" s="349">
        <v>37966</v>
      </c>
      <c r="I57" s="349">
        <v>37966</v>
      </c>
      <c r="J57" s="349">
        <v>43290</v>
      </c>
      <c r="K57" s="269">
        <v>14</v>
      </c>
      <c r="L57" s="269">
        <v>3</v>
      </c>
    </row>
    <row r="58" spans="1:12" ht="17.100000000000001" customHeight="1">
      <c r="A58" s="269">
        <v>42</v>
      </c>
      <c r="B58" s="269" t="s">
        <v>141</v>
      </c>
      <c r="C58" s="261" t="s">
        <v>177</v>
      </c>
      <c r="D58" s="348">
        <v>5644.1524577419004</v>
      </c>
      <c r="E58" s="348">
        <v>5644.1524577419004</v>
      </c>
      <c r="F58" s="348"/>
      <c r="G58" s="348">
        <v>5644.1524577419004</v>
      </c>
      <c r="H58" s="349">
        <v>38958</v>
      </c>
      <c r="I58" s="349">
        <v>39113</v>
      </c>
      <c r="J58" s="349">
        <v>43341</v>
      </c>
      <c r="K58" s="269">
        <v>11</v>
      </c>
      <c r="L58" s="269">
        <v>5</v>
      </c>
    </row>
    <row r="59" spans="1:12" ht="17.100000000000001" customHeight="1">
      <c r="A59" s="269">
        <v>43</v>
      </c>
      <c r="B59" s="269" t="s">
        <v>141</v>
      </c>
      <c r="C59" s="261" t="s">
        <v>178</v>
      </c>
      <c r="D59" s="348">
        <v>4051.7264562740002</v>
      </c>
      <c r="E59" s="348">
        <v>4051.7264562740002</v>
      </c>
      <c r="F59" s="348"/>
      <c r="G59" s="348">
        <v>4051.7264562740002</v>
      </c>
      <c r="H59" s="349">
        <v>37904</v>
      </c>
      <c r="I59" s="349">
        <v>38121</v>
      </c>
      <c r="J59" s="349">
        <v>43341</v>
      </c>
      <c r="K59" s="269">
        <v>14</v>
      </c>
      <c r="L59" s="269">
        <v>8</v>
      </c>
    </row>
    <row r="60" spans="1:12" ht="17.100000000000001" customHeight="1">
      <c r="A60" s="269">
        <v>44</v>
      </c>
      <c r="B60" s="269" t="s">
        <v>145</v>
      </c>
      <c r="C60" s="261" t="s">
        <v>179</v>
      </c>
      <c r="D60" s="348">
        <v>687.51159097589994</v>
      </c>
      <c r="E60" s="348">
        <v>687.51159097589994</v>
      </c>
      <c r="F60" s="348"/>
      <c r="G60" s="348">
        <v>687.51159097589994</v>
      </c>
      <c r="H60" s="349">
        <v>37750</v>
      </c>
      <c r="I60" s="349">
        <v>37750</v>
      </c>
      <c r="J60" s="349">
        <v>41422</v>
      </c>
      <c r="K60" s="269">
        <v>9</v>
      </c>
      <c r="L60" s="269">
        <v>6</v>
      </c>
    </row>
    <row r="61" spans="1:12" ht="17.100000000000001" customHeight="1">
      <c r="A61" s="269">
        <v>45</v>
      </c>
      <c r="B61" s="269" t="s">
        <v>145</v>
      </c>
      <c r="C61" s="261" t="s">
        <v>180</v>
      </c>
      <c r="D61" s="348">
        <v>2132.7282737891001</v>
      </c>
      <c r="E61" s="348">
        <v>2132.7282737891001</v>
      </c>
      <c r="F61" s="348"/>
      <c r="G61" s="348">
        <v>2132.7282737891001</v>
      </c>
      <c r="H61" s="349">
        <v>37995</v>
      </c>
      <c r="I61" s="349">
        <v>38231</v>
      </c>
      <c r="J61" s="349">
        <v>43341</v>
      </c>
      <c r="K61" s="269">
        <v>13</v>
      </c>
      <c r="L61" s="269">
        <v>11</v>
      </c>
    </row>
    <row r="62" spans="1:12" ht="17.100000000000001" customHeight="1">
      <c r="A62" s="269">
        <v>46</v>
      </c>
      <c r="B62" s="269" t="s">
        <v>145</v>
      </c>
      <c r="C62" s="261" t="s">
        <v>181</v>
      </c>
      <c r="D62" s="348">
        <v>624.6351482796</v>
      </c>
      <c r="E62" s="348">
        <v>624.6351482796</v>
      </c>
      <c r="F62" s="348"/>
      <c r="G62" s="348">
        <v>624.6351482796</v>
      </c>
      <c r="H62" s="349">
        <v>38079</v>
      </c>
      <c r="I62" s="349">
        <v>37742</v>
      </c>
      <c r="J62" s="349">
        <v>41422</v>
      </c>
      <c r="K62" s="269">
        <v>8</v>
      </c>
      <c r="L62" s="269">
        <v>7</v>
      </c>
    </row>
    <row r="63" spans="1:12" ht="17.100000000000001" customHeight="1">
      <c r="A63" s="269">
        <v>47</v>
      </c>
      <c r="B63" s="269" t="s">
        <v>145</v>
      </c>
      <c r="C63" s="261" t="s">
        <v>182</v>
      </c>
      <c r="D63" s="348">
        <v>1834.7481031385998</v>
      </c>
      <c r="E63" s="348">
        <v>1834.7481031385998</v>
      </c>
      <c r="F63" s="348"/>
      <c r="G63" s="348">
        <v>1834.7481031385998</v>
      </c>
      <c r="H63" s="349">
        <v>37685</v>
      </c>
      <c r="I63" s="349">
        <v>37895</v>
      </c>
      <c r="J63" s="349">
        <v>41670</v>
      </c>
      <c r="K63" s="269">
        <v>10</v>
      </c>
      <c r="L63" s="269">
        <v>3</v>
      </c>
    </row>
    <row r="64" spans="1:12" ht="17.100000000000001" customHeight="1">
      <c r="A64" s="410" t="s">
        <v>817</v>
      </c>
      <c r="B64" s="410"/>
      <c r="C64" s="410"/>
      <c r="D64" s="350">
        <f>SUM(D65:D76)</f>
        <v>21973.406454830299</v>
      </c>
      <c r="E64" s="350">
        <f>SUM(E65:E76)</f>
        <v>21973.406454830299</v>
      </c>
      <c r="F64" s="350"/>
      <c r="G64" s="350">
        <f>SUM(G65:G76)</f>
        <v>21973.406454830299</v>
      </c>
      <c r="H64" s="351"/>
      <c r="I64" s="351"/>
      <c r="J64" s="351"/>
      <c r="K64" s="269"/>
      <c r="L64" s="269"/>
    </row>
    <row r="65" spans="1:12" ht="17.100000000000001" customHeight="1">
      <c r="A65" s="269">
        <v>48</v>
      </c>
      <c r="B65" s="269" t="s">
        <v>133</v>
      </c>
      <c r="C65" s="261" t="s">
        <v>183</v>
      </c>
      <c r="D65" s="348">
        <v>1100.8457682516</v>
      </c>
      <c r="E65" s="348">
        <v>1100.8457682516</v>
      </c>
      <c r="F65" s="348"/>
      <c r="G65" s="348">
        <v>1100.8457682516</v>
      </c>
      <c r="H65" s="349">
        <v>38562</v>
      </c>
      <c r="I65" s="349">
        <v>38562</v>
      </c>
      <c r="J65" s="349">
        <v>43341</v>
      </c>
      <c r="K65" s="269">
        <v>13</v>
      </c>
      <c r="L65" s="269">
        <v>0</v>
      </c>
    </row>
    <row r="66" spans="1:12" ht="17.100000000000001" customHeight="1">
      <c r="A66" s="269">
        <v>49</v>
      </c>
      <c r="B66" s="269" t="s">
        <v>141</v>
      </c>
      <c r="C66" s="261" t="s">
        <v>184</v>
      </c>
      <c r="D66" s="348">
        <v>2921.5737050286998</v>
      </c>
      <c r="E66" s="348">
        <v>2921.5737050286998</v>
      </c>
      <c r="F66" s="348"/>
      <c r="G66" s="348">
        <v>2921.5737050286998</v>
      </c>
      <c r="H66" s="349">
        <v>38546</v>
      </c>
      <c r="I66" s="349">
        <v>38546</v>
      </c>
      <c r="J66" s="349">
        <v>43279</v>
      </c>
      <c r="K66" s="269">
        <v>12</v>
      </c>
      <c r="L66" s="269">
        <v>9</v>
      </c>
    </row>
    <row r="67" spans="1:12" ht="17.100000000000001" customHeight="1">
      <c r="A67" s="269">
        <v>50</v>
      </c>
      <c r="B67" s="269" t="s">
        <v>141</v>
      </c>
      <c r="C67" s="261" t="s">
        <v>185</v>
      </c>
      <c r="D67" s="348">
        <v>2047.5301202748001</v>
      </c>
      <c r="E67" s="348">
        <v>2047.5301202748001</v>
      </c>
      <c r="F67" s="348"/>
      <c r="G67" s="348">
        <v>2047.5301202748001</v>
      </c>
      <c r="H67" s="349">
        <v>38275</v>
      </c>
      <c r="I67" s="349">
        <v>39538</v>
      </c>
      <c r="J67" s="349">
        <v>43341</v>
      </c>
      <c r="K67" s="269">
        <v>13</v>
      </c>
      <c r="L67" s="269">
        <v>8</v>
      </c>
    </row>
    <row r="68" spans="1:12" ht="17.100000000000001" customHeight="1">
      <c r="A68" s="269">
        <v>51</v>
      </c>
      <c r="B68" s="269" t="s">
        <v>141</v>
      </c>
      <c r="C68" s="261" t="s">
        <v>186</v>
      </c>
      <c r="D68" s="348">
        <v>2296.2093750002</v>
      </c>
      <c r="E68" s="348">
        <v>2296.2093750002</v>
      </c>
      <c r="F68" s="348"/>
      <c r="G68" s="348">
        <v>2296.2093750002</v>
      </c>
      <c r="H68" s="349">
        <v>38187</v>
      </c>
      <c r="I68" s="349">
        <v>39798</v>
      </c>
      <c r="J68" s="349">
        <v>42643</v>
      </c>
      <c r="K68" s="269">
        <v>11</v>
      </c>
      <c r="L68" s="269">
        <v>8</v>
      </c>
    </row>
    <row r="69" spans="1:12" ht="17.100000000000001" customHeight="1">
      <c r="A69" s="269">
        <v>52</v>
      </c>
      <c r="B69" s="269" t="s">
        <v>141</v>
      </c>
      <c r="C69" s="261" t="s">
        <v>187</v>
      </c>
      <c r="D69" s="348">
        <v>958.18398806660002</v>
      </c>
      <c r="E69" s="348">
        <v>958.18398806660002</v>
      </c>
      <c r="F69" s="348"/>
      <c r="G69" s="348">
        <v>958.18398806660002</v>
      </c>
      <c r="H69" s="349">
        <v>38200</v>
      </c>
      <c r="I69" s="349">
        <v>38327</v>
      </c>
      <c r="J69" s="349">
        <v>43341</v>
      </c>
      <c r="K69" s="269">
        <v>13</v>
      </c>
      <c r="L69" s="269">
        <v>5</v>
      </c>
    </row>
    <row r="70" spans="1:12" ht="17.100000000000001" customHeight="1">
      <c r="A70" s="269">
        <v>53</v>
      </c>
      <c r="B70" s="269" t="s">
        <v>141</v>
      </c>
      <c r="C70" s="261" t="s">
        <v>188</v>
      </c>
      <c r="D70" s="348">
        <v>601.65492161190002</v>
      </c>
      <c r="E70" s="348">
        <v>601.65492161190002</v>
      </c>
      <c r="F70" s="348"/>
      <c r="G70" s="348">
        <v>601.65492161190002</v>
      </c>
      <c r="H70" s="349">
        <v>38353</v>
      </c>
      <c r="I70" s="349">
        <v>38504</v>
      </c>
      <c r="J70" s="349">
        <v>42626</v>
      </c>
      <c r="K70" s="269">
        <v>11</v>
      </c>
      <c r="L70" s="269">
        <v>6</v>
      </c>
    </row>
    <row r="71" spans="1:12" ht="17.100000000000001" customHeight="1">
      <c r="A71" s="269">
        <v>54</v>
      </c>
      <c r="B71" s="269" t="s">
        <v>141</v>
      </c>
      <c r="C71" s="261" t="s">
        <v>189</v>
      </c>
      <c r="D71" s="348">
        <v>664.36717001299996</v>
      </c>
      <c r="E71" s="348">
        <v>664.36717001299996</v>
      </c>
      <c r="F71" s="348"/>
      <c r="G71" s="348">
        <v>664.36717001299996</v>
      </c>
      <c r="H71" s="349">
        <v>38279</v>
      </c>
      <c r="I71" s="349">
        <v>38777</v>
      </c>
      <c r="J71" s="349">
        <v>42479</v>
      </c>
      <c r="K71" s="269">
        <v>11</v>
      </c>
      <c r="L71" s="269">
        <v>6</v>
      </c>
    </row>
    <row r="72" spans="1:12" ht="17.100000000000001" customHeight="1">
      <c r="A72" s="269">
        <v>55</v>
      </c>
      <c r="B72" s="269" t="s">
        <v>141</v>
      </c>
      <c r="C72" s="261" t="s">
        <v>190</v>
      </c>
      <c r="D72" s="348">
        <v>247.06914740049999</v>
      </c>
      <c r="E72" s="348">
        <v>247.06914740049999</v>
      </c>
      <c r="F72" s="348"/>
      <c r="G72" s="348">
        <v>247.06914740049999</v>
      </c>
      <c r="H72" s="349">
        <v>38026</v>
      </c>
      <c r="I72" s="349">
        <v>38026</v>
      </c>
      <c r="J72" s="349">
        <v>41703</v>
      </c>
      <c r="K72" s="269">
        <v>10</v>
      </c>
      <c r="L72" s="269">
        <v>1</v>
      </c>
    </row>
    <row r="73" spans="1:12" ht="17.100000000000001" customHeight="1">
      <c r="A73" s="269">
        <v>57</v>
      </c>
      <c r="B73" s="269" t="s">
        <v>141</v>
      </c>
      <c r="C73" s="261" t="s">
        <v>191</v>
      </c>
      <c r="D73" s="348">
        <v>431.42230926100001</v>
      </c>
      <c r="E73" s="348">
        <v>431.42230926100001</v>
      </c>
      <c r="F73" s="348"/>
      <c r="G73" s="348">
        <v>431.42230926100001</v>
      </c>
      <c r="H73" s="349">
        <v>39692</v>
      </c>
      <c r="I73" s="349">
        <v>39677</v>
      </c>
      <c r="J73" s="349">
        <v>43111</v>
      </c>
      <c r="K73" s="269">
        <v>9</v>
      </c>
      <c r="L73" s="269">
        <v>0</v>
      </c>
    </row>
    <row r="74" spans="1:12" ht="17.100000000000001" customHeight="1">
      <c r="A74" s="269">
        <v>58</v>
      </c>
      <c r="B74" s="269" t="s">
        <v>145</v>
      </c>
      <c r="C74" s="261" t="s">
        <v>818</v>
      </c>
      <c r="D74" s="348">
        <v>3312.4505153427999</v>
      </c>
      <c r="E74" s="348">
        <v>3312.4505153427999</v>
      </c>
      <c r="F74" s="348"/>
      <c r="G74" s="348">
        <v>3312.4505153427999</v>
      </c>
      <c r="H74" s="349">
        <v>38037</v>
      </c>
      <c r="I74" s="349">
        <v>38037</v>
      </c>
      <c r="J74" s="349">
        <v>43341</v>
      </c>
      <c r="K74" s="269">
        <v>14</v>
      </c>
      <c r="L74" s="269">
        <v>4</v>
      </c>
    </row>
    <row r="75" spans="1:12" ht="17.100000000000001" customHeight="1">
      <c r="A75" s="269">
        <v>59</v>
      </c>
      <c r="B75" s="269" t="s">
        <v>145</v>
      </c>
      <c r="C75" s="261" t="s">
        <v>193</v>
      </c>
      <c r="D75" s="348">
        <v>1001.7056884763</v>
      </c>
      <c r="E75" s="348">
        <v>1001.7056884763</v>
      </c>
      <c r="F75" s="348"/>
      <c r="G75" s="348">
        <v>1001.7056884763</v>
      </c>
      <c r="H75" s="349">
        <v>38650</v>
      </c>
      <c r="I75" s="349">
        <v>39188</v>
      </c>
      <c r="J75" s="349">
        <v>42626</v>
      </c>
      <c r="K75" s="269">
        <v>10</v>
      </c>
      <c r="L75" s="269">
        <v>6</v>
      </c>
    </row>
    <row r="76" spans="1:12" ht="17.100000000000001" customHeight="1">
      <c r="A76" s="269">
        <v>60</v>
      </c>
      <c r="B76" s="269" t="s">
        <v>194</v>
      </c>
      <c r="C76" s="261" t="s">
        <v>195</v>
      </c>
      <c r="D76" s="348">
        <v>6390.3937461029</v>
      </c>
      <c r="E76" s="348">
        <v>6390.3937461029</v>
      </c>
      <c r="F76" s="348"/>
      <c r="G76" s="348">
        <v>6390.3937461029</v>
      </c>
      <c r="H76" s="349">
        <v>38163</v>
      </c>
      <c r="I76" s="349">
        <v>39783</v>
      </c>
      <c r="J76" s="349">
        <v>42643</v>
      </c>
      <c r="K76" s="269">
        <v>10</v>
      </c>
      <c r="L76" s="269">
        <v>9</v>
      </c>
    </row>
    <row r="77" spans="1:12" ht="17.100000000000001" customHeight="1">
      <c r="A77" s="410" t="s">
        <v>819</v>
      </c>
      <c r="B77" s="410"/>
      <c r="C77" s="410"/>
      <c r="D77" s="350">
        <f>SUM(D78:D115)</f>
        <v>103381.01725432578</v>
      </c>
      <c r="E77" s="350">
        <f>SUM(E78:E115)</f>
        <v>103381.01725432578</v>
      </c>
      <c r="F77" s="350"/>
      <c r="G77" s="350">
        <f>SUM(G78:G115)</f>
        <v>103381.01725432578</v>
      </c>
      <c r="H77" s="351"/>
      <c r="I77" s="351"/>
      <c r="J77" s="351"/>
      <c r="K77" s="269"/>
      <c r="L77" s="269"/>
    </row>
    <row r="78" spans="1:12" ht="17.100000000000001" customHeight="1">
      <c r="A78" s="269">
        <v>61</v>
      </c>
      <c r="B78" s="269" t="s">
        <v>131</v>
      </c>
      <c r="C78" s="261" t="s">
        <v>196</v>
      </c>
      <c r="D78" s="348">
        <v>8387.9226865645996</v>
      </c>
      <c r="E78" s="348">
        <v>8387.9226865645996</v>
      </c>
      <c r="F78" s="348"/>
      <c r="G78" s="348">
        <v>8387.9226865645996</v>
      </c>
      <c r="H78" s="349">
        <v>38598</v>
      </c>
      <c r="I78" s="349">
        <v>38598</v>
      </c>
      <c r="J78" s="349">
        <v>43279</v>
      </c>
      <c r="K78" s="269">
        <v>12</v>
      </c>
      <c r="L78" s="269">
        <v>3</v>
      </c>
    </row>
    <row r="79" spans="1:12" ht="17.100000000000001" customHeight="1">
      <c r="A79" s="269">
        <v>62</v>
      </c>
      <c r="B79" s="269" t="s">
        <v>197</v>
      </c>
      <c r="C79" s="261" t="s">
        <v>755</v>
      </c>
      <c r="D79" s="348">
        <v>26671.714737321698</v>
      </c>
      <c r="E79" s="348">
        <v>26671.714737321698</v>
      </c>
      <c r="F79" s="348"/>
      <c r="G79" s="348">
        <v>26671.714737321698</v>
      </c>
      <c r="H79" s="349">
        <v>40258</v>
      </c>
      <c r="I79" s="349">
        <v>40258</v>
      </c>
      <c r="J79" s="349">
        <v>44727</v>
      </c>
      <c r="K79" s="269">
        <v>11</v>
      </c>
      <c r="L79" s="269">
        <v>10</v>
      </c>
    </row>
    <row r="80" spans="1:12" ht="17.100000000000001" customHeight="1">
      <c r="A80" s="269">
        <v>63</v>
      </c>
      <c r="B80" s="269" t="s">
        <v>160</v>
      </c>
      <c r="C80" s="261" t="s">
        <v>756</v>
      </c>
      <c r="D80" s="348">
        <v>5559.9369918960001</v>
      </c>
      <c r="E80" s="348">
        <v>5559.9369918960001</v>
      </c>
      <c r="F80" s="348"/>
      <c r="G80" s="348">
        <v>5559.9369918960001</v>
      </c>
      <c r="H80" s="349">
        <v>39141</v>
      </c>
      <c r="I80" s="349">
        <v>39325</v>
      </c>
      <c r="J80" s="349">
        <v>50024</v>
      </c>
      <c r="K80" s="269">
        <v>29</v>
      </c>
      <c r="L80" s="269">
        <v>7</v>
      </c>
    </row>
    <row r="81" spans="1:12" ht="17.100000000000001" customHeight="1">
      <c r="A81" s="269">
        <v>64</v>
      </c>
      <c r="B81" s="269" t="s">
        <v>141</v>
      </c>
      <c r="C81" s="261" t="s">
        <v>820</v>
      </c>
      <c r="D81" s="348">
        <v>201.99323687179998</v>
      </c>
      <c r="E81" s="348">
        <v>201.99323687179998</v>
      </c>
      <c r="F81" s="348"/>
      <c r="G81" s="348">
        <v>201.99323687179998</v>
      </c>
      <c r="H81" s="349">
        <v>38922</v>
      </c>
      <c r="I81" s="349">
        <v>38901</v>
      </c>
      <c r="J81" s="349">
        <v>42384</v>
      </c>
      <c r="K81" s="269">
        <v>9</v>
      </c>
      <c r="L81" s="269">
        <v>10</v>
      </c>
    </row>
    <row r="82" spans="1:12" ht="17.100000000000001" customHeight="1">
      <c r="A82" s="269">
        <v>65</v>
      </c>
      <c r="B82" s="269" t="s">
        <v>141</v>
      </c>
      <c r="C82" s="261" t="s">
        <v>202</v>
      </c>
      <c r="D82" s="348">
        <v>932.39796947299999</v>
      </c>
      <c r="E82" s="348">
        <v>932.39796947299999</v>
      </c>
      <c r="F82" s="348"/>
      <c r="G82" s="348">
        <v>932.39796947299999</v>
      </c>
      <c r="H82" s="349">
        <v>38905</v>
      </c>
      <c r="I82" s="349">
        <v>38946</v>
      </c>
      <c r="J82" s="349">
        <v>43341</v>
      </c>
      <c r="K82" s="269">
        <v>12</v>
      </c>
      <c r="L82" s="269">
        <v>1</v>
      </c>
    </row>
    <row r="83" spans="1:12" ht="17.100000000000001" customHeight="1">
      <c r="A83" s="269">
        <v>66</v>
      </c>
      <c r="B83" s="269" t="s">
        <v>141</v>
      </c>
      <c r="C83" s="261" t="s">
        <v>203</v>
      </c>
      <c r="D83" s="348">
        <v>5874.0059452049991</v>
      </c>
      <c r="E83" s="348">
        <v>5874.0059452049991</v>
      </c>
      <c r="F83" s="348"/>
      <c r="G83" s="348">
        <v>5874.0059452049991</v>
      </c>
      <c r="H83" s="349">
        <v>38544</v>
      </c>
      <c r="I83" s="349">
        <v>39141</v>
      </c>
      <c r="J83" s="349">
        <v>43341</v>
      </c>
      <c r="K83" s="269">
        <v>12</v>
      </c>
      <c r="L83" s="269">
        <v>11</v>
      </c>
    </row>
    <row r="84" spans="1:12" ht="17.100000000000001" customHeight="1">
      <c r="A84" s="269">
        <v>67</v>
      </c>
      <c r="B84" s="269" t="s">
        <v>141</v>
      </c>
      <c r="C84" s="261" t="s">
        <v>204</v>
      </c>
      <c r="D84" s="348">
        <v>2207.3180689106002</v>
      </c>
      <c r="E84" s="348">
        <v>2207.3180689106002</v>
      </c>
      <c r="F84" s="348"/>
      <c r="G84" s="348">
        <v>2207.3180689106002</v>
      </c>
      <c r="H84" s="349">
        <v>38288</v>
      </c>
      <c r="I84" s="349">
        <v>38288</v>
      </c>
      <c r="J84" s="349">
        <v>41899</v>
      </c>
      <c r="K84" s="269">
        <v>9</v>
      </c>
      <c r="L84" s="269">
        <v>5</v>
      </c>
    </row>
    <row r="85" spans="1:12" ht="17.100000000000001" customHeight="1">
      <c r="A85" s="269">
        <v>68</v>
      </c>
      <c r="B85" s="269" t="s">
        <v>141</v>
      </c>
      <c r="C85" s="261" t="s">
        <v>205</v>
      </c>
      <c r="D85" s="348">
        <v>2906.4829582881998</v>
      </c>
      <c r="E85" s="348">
        <v>2906.4829582881998</v>
      </c>
      <c r="F85" s="348"/>
      <c r="G85" s="348">
        <v>2906.4829582881998</v>
      </c>
      <c r="H85" s="349">
        <v>40008</v>
      </c>
      <c r="I85" s="349">
        <v>41242</v>
      </c>
      <c r="J85" s="349">
        <v>46129</v>
      </c>
      <c r="K85" s="269">
        <v>16</v>
      </c>
      <c r="L85" s="269">
        <v>6</v>
      </c>
    </row>
    <row r="86" spans="1:12" ht="17.100000000000001" customHeight="1">
      <c r="A86" s="269">
        <v>69</v>
      </c>
      <c r="B86" s="269" t="s">
        <v>141</v>
      </c>
      <c r="C86" s="261" t="s">
        <v>206</v>
      </c>
      <c r="D86" s="348">
        <v>1624.2873888462</v>
      </c>
      <c r="E86" s="348">
        <v>1624.2873888462</v>
      </c>
      <c r="F86" s="348"/>
      <c r="G86" s="348">
        <v>1624.2873888462</v>
      </c>
      <c r="H86" s="349">
        <v>38121</v>
      </c>
      <c r="I86" s="349">
        <v>38121</v>
      </c>
      <c r="J86" s="349">
        <v>41780</v>
      </c>
      <c r="K86" s="269">
        <v>10</v>
      </c>
      <c r="L86" s="269">
        <v>0</v>
      </c>
    </row>
    <row r="87" spans="1:12" ht="17.100000000000001" customHeight="1">
      <c r="A87" s="269">
        <v>70</v>
      </c>
      <c r="B87" s="269" t="s">
        <v>141</v>
      </c>
      <c r="C87" s="261" t="s">
        <v>207</v>
      </c>
      <c r="D87" s="348">
        <v>1415.4543883994002</v>
      </c>
      <c r="E87" s="348">
        <v>1415.4543883994002</v>
      </c>
      <c r="F87" s="348"/>
      <c r="G87" s="348">
        <v>1415.4543883994002</v>
      </c>
      <c r="H87" s="349">
        <v>38350</v>
      </c>
      <c r="I87" s="349">
        <v>38350</v>
      </c>
      <c r="J87" s="349">
        <v>43290</v>
      </c>
      <c r="K87" s="269">
        <v>13</v>
      </c>
      <c r="L87" s="269">
        <v>4</v>
      </c>
    </row>
    <row r="88" spans="1:12" ht="17.100000000000001" customHeight="1">
      <c r="A88" s="269">
        <v>71</v>
      </c>
      <c r="B88" s="269" t="s">
        <v>208</v>
      </c>
      <c r="C88" s="261" t="s">
        <v>209</v>
      </c>
      <c r="D88" s="348">
        <v>1853.2479599133001</v>
      </c>
      <c r="E88" s="348">
        <v>1853.2479599133001</v>
      </c>
      <c r="F88" s="348"/>
      <c r="G88" s="348">
        <v>1853.2479599133001</v>
      </c>
      <c r="H88" s="349">
        <v>38578</v>
      </c>
      <c r="I88" s="349">
        <v>38578</v>
      </c>
      <c r="J88" s="349">
        <v>42069</v>
      </c>
      <c r="K88" s="269">
        <v>9</v>
      </c>
      <c r="L88" s="269">
        <v>2</v>
      </c>
    </row>
    <row r="89" spans="1:12" ht="17.100000000000001" customHeight="1">
      <c r="A89" s="269">
        <v>72</v>
      </c>
      <c r="B89" s="269" t="s">
        <v>210</v>
      </c>
      <c r="C89" s="261" t="s">
        <v>211</v>
      </c>
      <c r="D89" s="348">
        <v>1858.9280513167</v>
      </c>
      <c r="E89" s="348">
        <v>1858.9280513167</v>
      </c>
      <c r="F89" s="348"/>
      <c r="G89" s="348">
        <v>1858.9280513167</v>
      </c>
      <c r="H89" s="349">
        <v>38507</v>
      </c>
      <c r="I89" s="349">
        <v>38650</v>
      </c>
      <c r="J89" s="349">
        <v>42069</v>
      </c>
      <c r="K89" s="269">
        <v>9</v>
      </c>
      <c r="L89" s="269">
        <v>9</v>
      </c>
    </row>
    <row r="90" spans="1:12" ht="17.100000000000001" customHeight="1">
      <c r="A90" s="269">
        <v>73</v>
      </c>
      <c r="B90" s="269" t="s">
        <v>210</v>
      </c>
      <c r="C90" s="261" t="s">
        <v>212</v>
      </c>
      <c r="D90" s="348">
        <v>3676.8136241668999</v>
      </c>
      <c r="E90" s="348">
        <v>3676.8136241668999</v>
      </c>
      <c r="F90" s="348"/>
      <c r="G90" s="348">
        <v>3676.8136241668999</v>
      </c>
      <c r="H90" s="349">
        <v>40186</v>
      </c>
      <c r="I90" s="349">
        <v>40186</v>
      </c>
      <c r="J90" s="349">
        <v>43672</v>
      </c>
      <c r="K90" s="269">
        <v>9</v>
      </c>
      <c r="L90" s="269">
        <v>5</v>
      </c>
    </row>
    <row r="91" spans="1:12" ht="17.100000000000001" customHeight="1">
      <c r="A91" s="269">
        <v>74</v>
      </c>
      <c r="B91" s="269" t="s">
        <v>210</v>
      </c>
      <c r="C91" s="261" t="s">
        <v>213</v>
      </c>
      <c r="D91" s="348">
        <v>307.37070139470001</v>
      </c>
      <c r="E91" s="348">
        <v>307.37070139470001</v>
      </c>
      <c r="F91" s="348"/>
      <c r="G91" s="348">
        <v>307.37070139470001</v>
      </c>
      <c r="H91" s="349">
        <v>38457</v>
      </c>
      <c r="I91" s="349">
        <v>38457</v>
      </c>
      <c r="J91" s="349">
        <v>43341</v>
      </c>
      <c r="K91" s="269">
        <v>12</v>
      </c>
      <c r="L91" s="269">
        <v>8</v>
      </c>
    </row>
    <row r="92" spans="1:12" ht="17.100000000000001" customHeight="1">
      <c r="A92" s="269">
        <v>75</v>
      </c>
      <c r="B92" s="269" t="s">
        <v>210</v>
      </c>
      <c r="C92" s="261" t="s">
        <v>214</v>
      </c>
      <c r="D92" s="348">
        <v>2645.6423141483001</v>
      </c>
      <c r="E92" s="348">
        <v>2645.6423141483001</v>
      </c>
      <c r="F92" s="348"/>
      <c r="G92" s="348">
        <v>2645.6423141483001</v>
      </c>
      <c r="H92" s="349">
        <v>38290</v>
      </c>
      <c r="I92" s="349">
        <v>38404</v>
      </c>
      <c r="J92" s="349">
        <v>43341</v>
      </c>
      <c r="K92" s="269">
        <v>13</v>
      </c>
      <c r="L92" s="269">
        <v>10</v>
      </c>
    </row>
    <row r="93" spans="1:12" ht="17.100000000000001" customHeight="1">
      <c r="A93" s="269">
        <v>76</v>
      </c>
      <c r="B93" s="269" t="s">
        <v>210</v>
      </c>
      <c r="C93" s="261" t="s">
        <v>215</v>
      </c>
      <c r="D93" s="348">
        <v>854.76870132850001</v>
      </c>
      <c r="E93" s="348">
        <v>854.76870132850001</v>
      </c>
      <c r="F93" s="348"/>
      <c r="G93" s="348">
        <v>854.76870132850001</v>
      </c>
      <c r="H93" s="349">
        <v>38596</v>
      </c>
      <c r="I93" s="349">
        <v>38714</v>
      </c>
      <c r="J93" s="349">
        <v>42384</v>
      </c>
      <c r="K93" s="269">
        <v>9</v>
      </c>
      <c r="L93" s="269">
        <v>4</v>
      </c>
    </row>
    <row r="94" spans="1:12" ht="17.100000000000001" customHeight="1">
      <c r="A94" s="269">
        <v>77</v>
      </c>
      <c r="B94" s="269" t="s">
        <v>210</v>
      </c>
      <c r="C94" s="261" t="s">
        <v>216</v>
      </c>
      <c r="D94" s="348">
        <v>2828.9281731206001</v>
      </c>
      <c r="E94" s="348">
        <v>2828.9281731206001</v>
      </c>
      <c r="F94" s="348"/>
      <c r="G94" s="348">
        <v>2828.9281731206001</v>
      </c>
      <c r="H94" s="349">
        <v>38449</v>
      </c>
      <c r="I94" s="349">
        <v>38449</v>
      </c>
      <c r="J94" s="349">
        <v>43341</v>
      </c>
      <c r="K94" s="269">
        <v>12</v>
      </c>
      <c r="L94" s="269">
        <v>8</v>
      </c>
    </row>
    <row r="95" spans="1:12" ht="17.100000000000001" customHeight="1">
      <c r="A95" s="269">
        <v>78</v>
      </c>
      <c r="B95" s="269" t="s">
        <v>210</v>
      </c>
      <c r="C95" s="261" t="s">
        <v>217</v>
      </c>
      <c r="D95" s="348">
        <v>221.15734510510001</v>
      </c>
      <c r="E95" s="348">
        <v>221.15734510510001</v>
      </c>
      <c r="F95" s="348"/>
      <c r="G95" s="348">
        <v>221.15734510510001</v>
      </c>
      <c r="H95" s="349">
        <v>38088</v>
      </c>
      <c r="I95" s="349">
        <v>38088</v>
      </c>
      <c r="J95" s="349">
        <v>41780</v>
      </c>
      <c r="K95" s="269">
        <v>10</v>
      </c>
      <c r="L95" s="269">
        <v>1</v>
      </c>
    </row>
    <row r="96" spans="1:12" ht="17.100000000000001" customHeight="1">
      <c r="A96" s="269">
        <v>79</v>
      </c>
      <c r="B96" s="269" t="s">
        <v>210</v>
      </c>
      <c r="C96" s="261" t="s">
        <v>219</v>
      </c>
      <c r="D96" s="348">
        <v>5711.3153987565001</v>
      </c>
      <c r="E96" s="348">
        <v>5711.3153987565001</v>
      </c>
      <c r="F96" s="348"/>
      <c r="G96" s="348">
        <v>5711.3153987565001</v>
      </c>
      <c r="H96" s="349">
        <v>39588</v>
      </c>
      <c r="I96" s="349">
        <v>39272</v>
      </c>
      <c r="J96" s="349">
        <v>43341</v>
      </c>
      <c r="K96" s="269">
        <v>10</v>
      </c>
      <c r="L96" s="269">
        <v>3</v>
      </c>
    </row>
    <row r="97" spans="1:12" ht="17.100000000000001" customHeight="1">
      <c r="A97" s="269">
        <v>80</v>
      </c>
      <c r="B97" s="269" t="s">
        <v>210</v>
      </c>
      <c r="C97" s="261" t="s">
        <v>220</v>
      </c>
      <c r="D97" s="348">
        <v>1979.3419241807999</v>
      </c>
      <c r="E97" s="348">
        <v>1979.3419241807999</v>
      </c>
      <c r="F97" s="348"/>
      <c r="G97" s="348">
        <v>1979.3419241807999</v>
      </c>
      <c r="H97" s="349">
        <v>38579</v>
      </c>
      <c r="I97" s="349">
        <v>39030</v>
      </c>
      <c r="J97" s="349">
        <v>42475</v>
      </c>
      <c r="K97" s="269">
        <v>10</v>
      </c>
      <c r="L97" s="269">
        <v>8</v>
      </c>
    </row>
    <row r="98" spans="1:12" ht="17.100000000000001" customHeight="1">
      <c r="A98" s="269">
        <v>82</v>
      </c>
      <c r="B98" s="269" t="s">
        <v>210</v>
      </c>
      <c r="C98" s="261" t="s">
        <v>221</v>
      </c>
      <c r="D98" s="348">
        <v>200.58703344099999</v>
      </c>
      <c r="E98" s="348">
        <v>200.58703344099999</v>
      </c>
      <c r="F98" s="348"/>
      <c r="G98" s="348">
        <v>200.58703344099999</v>
      </c>
      <c r="H98" s="349">
        <v>38659</v>
      </c>
      <c r="I98" s="349">
        <v>38659</v>
      </c>
      <c r="J98" s="349">
        <v>42069</v>
      </c>
      <c r="K98" s="269">
        <v>9</v>
      </c>
      <c r="L98" s="269">
        <v>0</v>
      </c>
    </row>
    <row r="99" spans="1:12" ht="17.100000000000001" customHeight="1">
      <c r="A99" s="269">
        <v>83</v>
      </c>
      <c r="B99" s="269" t="s">
        <v>210</v>
      </c>
      <c r="C99" s="261" t="s">
        <v>222</v>
      </c>
      <c r="D99" s="348">
        <v>60.906191092699999</v>
      </c>
      <c r="E99" s="348">
        <v>60.906191092699999</v>
      </c>
      <c r="F99" s="348"/>
      <c r="G99" s="348">
        <v>60.906191092699999</v>
      </c>
      <c r="H99" s="349">
        <v>38589</v>
      </c>
      <c r="I99" s="349">
        <v>38589</v>
      </c>
      <c r="J99" s="349">
        <v>43341</v>
      </c>
      <c r="K99" s="269">
        <v>12</v>
      </c>
      <c r="L99" s="269">
        <v>8</v>
      </c>
    </row>
    <row r="100" spans="1:12" ht="17.100000000000001" customHeight="1">
      <c r="A100" s="269">
        <v>84</v>
      </c>
      <c r="B100" s="269" t="s">
        <v>210</v>
      </c>
      <c r="C100" s="261" t="s">
        <v>223</v>
      </c>
      <c r="D100" s="348">
        <v>1479.5974413970002</v>
      </c>
      <c r="E100" s="348">
        <v>1479.5974413970002</v>
      </c>
      <c r="F100" s="348"/>
      <c r="G100" s="348">
        <v>1479.5974413970002</v>
      </c>
      <c r="H100" s="349">
        <v>39114</v>
      </c>
      <c r="I100" s="349">
        <v>39114</v>
      </c>
      <c r="J100" s="349">
        <v>42475</v>
      </c>
      <c r="K100" s="269">
        <v>9</v>
      </c>
      <c r="L100" s="269">
        <v>1</v>
      </c>
    </row>
    <row r="101" spans="1:12" ht="17.100000000000001" customHeight="1">
      <c r="A101" s="269">
        <v>87</v>
      </c>
      <c r="B101" s="269" t="s">
        <v>210</v>
      </c>
      <c r="C101" s="261" t="s">
        <v>224</v>
      </c>
      <c r="D101" s="348">
        <v>3045.7615685796</v>
      </c>
      <c r="E101" s="348">
        <v>3045.7615685796</v>
      </c>
      <c r="F101" s="348"/>
      <c r="G101" s="348">
        <v>3045.7615685796</v>
      </c>
      <c r="H101" s="349">
        <v>38488</v>
      </c>
      <c r="I101" s="349">
        <v>38703</v>
      </c>
      <c r="J101" s="349">
        <v>42069</v>
      </c>
      <c r="K101" s="269">
        <v>9</v>
      </c>
      <c r="L101" s="269">
        <v>6</v>
      </c>
    </row>
    <row r="102" spans="1:12" ht="17.100000000000001" customHeight="1">
      <c r="A102" s="269">
        <v>90</v>
      </c>
      <c r="B102" s="269" t="s">
        <v>210</v>
      </c>
      <c r="C102" s="261" t="s">
        <v>225</v>
      </c>
      <c r="D102" s="348">
        <v>610.89173004370002</v>
      </c>
      <c r="E102" s="348">
        <v>610.89173004370002</v>
      </c>
      <c r="F102" s="348"/>
      <c r="G102" s="348">
        <v>610.89173004370002</v>
      </c>
      <c r="H102" s="349">
        <v>38548</v>
      </c>
      <c r="I102" s="349">
        <v>38548</v>
      </c>
      <c r="J102" s="349">
        <v>42069</v>
      </c>
      <c r="K102" s="269">
        <v>9</v>
      </c>
      <c r="L102" s="269">
        <v>7</v>
      </c>
    </row>
    <row r="103" spans="1:12" ht="17.100000000000001" customHeight="1">
      <c r="A103" s="269">
        <v>91</v>
      </c>
      <c r="B103" s="269" t="s">
        <v>210</v>
      </c>
      <c r="C103" s="261" t="s">
        <v>226</v>
      </c>
      <c r="D103" s="348">
        <v>924.2975110678999</v>
      </c>
      <c r="E103" s="348">
        <v>924.2975110678999</v>
      </c>
      <c r="F103" s="348"/>
      <c r="G103" s="348">
        <v>924.2975110678999</v>
      </c>
      <c r="H103" s="349">
        <v>38862</v>
      </c>
      <c r="I103" s="349">
        <v>38872</v>
      </c>
      <c r="J103" s="349">
        <v>43341</v>
      </c>
      <c r="K103" s="269">
        <v>12</v>
      </c>
      <c r="L103" s="269">
        <v>1</v>
      </c>
    </row>
    <row r="104" spans="1:12" ht="17.100000000000001" customHeight="1">
      <c r="A104" s="269">
        <v>92</v>
      </c>
      <c r="B104" s="269" t="s">
        <v>210</v>
      </c>
      <c r="C104" s="261" t="s">
        <v>227</v>
      </c>
      <c r="D104" s="348">
        <v>1521.0605378444</v>
      </c>
      <c r="E104" s="348">
        <v>1521.0605378444</v>
      </c>
      <c r="F104" s="348"/>
      <c r="G104" s="348">
        <v>1521.0605378444</v>
      </c>
      <c r="H104" s="349">
        <v>38510</v>
      </c>
      <c r="I104" s="349">
        <v>38700</v>
      </c>
      <c r="J104" s="349">
        <v>42384</v>
      </c>
      <c r="K104" s="269">
        <v>10</v>
      </c>
      <c r="L104" s="269">
        <v>4</v>
      </c>
    </row>
    <row r="105" spans="1:12" ht="17.100000000000001" customHeight="1">
      <c r="A105" s="269">
        <v>93</v>
      </c>
      <c r="B105" s="269" t="s">
        <v>210</v>
      </c>
      <c r="C105" s="261" t="s">
        <v>228</v>
      </c>
      <c r="D105" s="348">
        <v>1513.2934841893998</v>
      </c>
      <c r="E105" s="348">
        <v>1513.2934841893998</v>
      </c>
      <c r="F105" s="348"/>
      <c r="G105" s="348">
        <v>1513.2934841893998</v>
      </c>
      <c r="H105" s="349">
        <v>38651</v>
      </c>
      <c r="I105" s="349">
        <v>38651</v>
      </c>
      <c r="J105" s="349">
        <v>43341</v>
      </c>
      <c r="K105" s="269">
        <v>12</v>
      </c>
      <c r="L105" s="269">
        <v>9</v>
      </c>
    </row>
    <row r="106" spans="1:12" ht="17.100000000000001" customHeight="1">
      <c r="A106" s="269">
        <v>94</v>
      </c>
      <c r="B106" s="269" t="s">
        <v>210</v>
      </c>
      <c r="C106" s="261" t="s">
        <v>229</v>
      </c>
      <c r="D106" s="348">
        <v>668.4113738284999</v>
      </c>
      <c r="E106" s="348">
        <v>668.4113738284999</v>
      </c>
      <c r="F106" s="348"/>
      <c r="G106" s="348">
        <v>668.4113738284999</v>
      </c>
      <c r="H106" s="349">
        <v>38410</v>
      </c>
      <c r="I106" s="349">
        <v>38410</v>
      </c>
      <c r="J106" s="349">
        <v>42185</v>
      </c>
      <c r="K106" s="269">
        <v>10</v>
      </c>
      <c r="L106" s="269">
        <v>3</v>
      </c>
    </row>
    <row r="107" spans="1:12" ht="17.100000000000001" customHeight="1">
      <c r="A107" s="269">
        <v>95</v>
      </c>
      <c r="B107" s="269" t="s">
        <v>145</v>
      </c>
      <c r="C107" s="261" t="s">
        <v>230</v>
      </c>
      <c r="D107" s="348">
        <v>275.1251481283</v>
      </c>
      <c r="E107" s="348">
        <v>275.1251481283</v>
      </c>
      <c r="F107" s="348"/>
      <c r="G107" s="348">
        <v>275.1251481283</v>
      </c>
      <c r="H107" s="349">
        <v>38628</v>
      </c>
      <c r="I107" s="349">
        <v>38628</v>
      </c>
      <c r="J107" s="349">
        <v>42069</v>
      </c>
      <c r="K107" s="269">
        <v>9</v>
      </c>
      <c r="L107" s="269">
        <v>0</v>
      </c>
    </row>
    <row r="108" spans="1:12" ht="17.100000000000001" customHeight="1">
      <c r="A108" s="269">
        <v>98</v>
      </c>
      <c r="B108" s="269" t="s">
        <v>145</v>
      </c>
      <c r="C108" s="261" t="s">
        <v>231</v>
      </c>
      <c r="D108" s="348">
        <v>175.98496842949999</v>
      </c>
      <c r="E108" s="348">
        <v>175.98496842949999</v>
      </c>
      <c r="F108" s="348"/>
      <c r="G108" s="348">
        <v>175.98496842949999</v>
      </c>
      <c r="H108" s="349">
        <v>38554</v>
      </c>
      <c r="I108" s="349">
        <v>38564</v>
      </c>
      <c r="J108" s="349">
        <v>42069</v>
      </c>
      <c r="K108" s="269">
        <v>9</v>
      </c>
      <c r="L108" s="269">
        <v>7</v>
      </c>
    </row>
    <row r="109" spans="1:12" ht="17.100000000000001" customHeight="1">
      <c r="A109" s="269">
        <v>99</v>
      </c>
      <c r="B109" s="269" t="s">
        <v>145</v>
      </c>
      <c r="C109" s="261" t="s">
        <v>232</v>
      </c>
      <c r="D109" s="348">
        <v>1230.0768308016</v>
      </c>
      <c r="E109" s="348">
        <v>1230.0768308016</v>
      </c>
      <c r="F109" s="348"/>
      <c r="G109" s="348">
        <v>1230.0768308016</v>
      </c>
      <c r="H109" s="349">
        <v>38512</v>
      </c>
      <c r="I109" s="349">
        <v>38562</v>
      </c>
      <c r="J109" s="349">
        <v>43279</v>
      </c>
      <c r="K109" s="269">
        <v>13</v>
      </c>
      <c r="L109" s="269">
        <v>0</v>
      </c>
    </row>
    <row r="110" spans="1:12" ht="17.100000000000001" customHeight="1">
      <c r="A110" s="269">
        <v>100</v>
      </c>
      <c r="B110" s="269" t="s">
        <v>233</v>
      </c>
      <c r="C110" s="261" t="s">
        <v>234</v>
      </c>
      <c r="D110" s="348">
        <v>2017.766826626</v>
      </c>
      <c r="E110" s="348">
        <v>2017.766826626</v>
      </c>
      <c r="F110" s="348"/>
      <c r="G110" s="348">
        <v>2017.766826626</v>
      </c>
      <c r="H110" s="349">
        <v>38981</v>
      </c>
      <c r="I110" s="349">
        <v>39559</v>
      </c>
      <c r="J110" s="349">
        <v>43341</v>
      </c>
      <c r="K110" s="269">
        <v>11</v>
      </c>
      <c r="L110" s="269">
        <v>10</v>
      </c>
    </row>
    <row r="111" spans="1:12" ht="17.100000000000001" customHeight="1">
      <c r="A111" s="269">
        <v>101</v>
      </c>
      <c r="B111" s="269" t="s">
        <v>233</v>
      </c>
      <c r="C111" s="261" t="s">
        <v>235</v>
      </c>
      <c r="D111" s="348">
        <v>1480.9855786589999</v>
      </c>
      <c r="E111" s="348">
        <v>1480.9855786589999</v>
      </c>
      <c r="F111" s="348"/>
      <c r="G111" s="348">
        <v>1480.9855786589999</v>
      </c>
      <c r="H111" s="349">
        <v>38837</v>
      </c>
      <c r="I111" s="349">
        <v>39958</v>
      </c>
      <c r="J111" s="349">
        <v>43572</v>
      </c>
      <c r="K111" s="269">
        <v>12</v>
      </c>
      <c r="L111" s="269">
        <v>6</v>
      </c>
    </row>
    <row r="112" spans="1:12" ht="17.100000000000001" customHeight="1">
      <c r="A112" s="269">
        <v>102</v>
      </c>
      <c r="B112" s="269" t="s">
        <v>233</v>
      </c>
      <c r="C112" s="261" t="s">
        <v>236</v>
      </c>
      <c r="D112" s="348">
        <v>823.15052774920002</v>
      </c>
      <c r="E112" s="348">
        <v>823.15052774920002</v>
      </c>
      <c r="F112" s="348"/>
      <c r="G112" s="348">
        <v>823.15052774920002</v>
      </c>
      <c r="H112" s="349">
        <v>38945</v>
      </c>
      <c r="I112" s="349">
        <v>39060</v>
      </c>
      <c r="J112" s="349">
        <v>42626</v>
      </c>
      <c r="K112" s="269">
        <v>9</v>
      </c>
      <c r="L112" s="269">
        <v>11</v>
      </c>
    </row>
    <row r="113" spans="1:12" ht="17.100000000000001" customHeight="1">
      <c r="A113" s="269">
        <v>103</v>
      </c>
      <c r="B113" s="269" t="s">
        <v>233</v>
      </c>
      <c r="C113" s="261" t="s">
        <v>237</v>
      </c>
      <c r="D113" s="348">
        <v>388.73081325869998</v>
      </c>
      <c r="E113" s="348">
        <v>388.73081325869998</v>
      </c>
      <c r="F113" s="348"/>
      <c r="G113" s="348">
        <v>388.73081325869998</v>
      </c>
      <c r="H113" s="349">
        <v>38594</v>
      </c>
      <c r="I113" s="349">
        <v>38593</v>
      </c>
      <c r="J113" s="349">
        <v>42069</v>
      </c>
      <c r="K113" s="269">
        <v>9</v>
      </c>
      <c r="L113" s="269">
        <v>5</v>
      </c>
    </row>
    <row r="114" spans="1:12" ht="17.100000000000001" customHeight="1">
      <c r="A114" s="269">
        <v>104</v>
      </c>
      <c r="B114" s="269" t="s">
        <v>233</v>
      </c>
      <c r="C114" s="261" t="s">
        <v>238</v>
      </c>
      <c r="D114" s="348">
        <v>6616.6837417242996</v>
      </c>
      <c r="E114" s="348">
        <v>6616.6837417242996</v>
      </c>
      <c r="F114" s="348"/>
      <c r="G114" s="348">
        <v>6616.6837417242996</v>
      </c>
      <c r="H114" s="349">
        <v>38562</v>
      </c>
      <c r="I114" s="349">
        <v>42782</v>
      </c>
      <c r="J114" s="349">
        <v>49947</v>
      </c>
      <c r="K114" s="269">
        <v>31</v>
      </c>
      <c r="L114" s="269">
        <v>0</v>
      </c>
    </row>
    <row r="115" spans="1:12" ht="17.100000000000001" customHeight="1">
      <c r="A115" s="269">
        <v>105</v>
      </c>
      <c r="B115" s="269" t="s">
        <v>233</v>
      </c>
      <c r="C115" s="261" t="s">
        <v>757</v>
      </c>
      <c r="D115" s="348">
        <v>2628.6773822570999</v>
      </c>
      <c r="E115" s="348">
        <v>2628.6773822570999</v>
      </c>
      <c r="F115" s="348"/>
      <c r="G115" s="348">
        <v>2628.6773822570999</v>
      </c>
      <c r="H115" s="349">
        <v>38665</v>
      </c>
      <c r="I115" s="349">
        <v>38742</v>
      </c>
      <c r="J115" s="349">
        <v>43279</v>
      </c>
      <c r="K115" s="269">
        <v>12</v>
      </c>
      <c r="L115" s="269">
        <v>3</v>
      </c>
    </row>
    <row r="116" spans="1:12" ht="17.100000000000001" customHeight="1">
      <c r="A116" s="410" t="s">
        <v>821</v>
      </c>
      <c r="B116" s="410"/>
      <c r="C116" s="410"/>
      <c r="D116" s="350">
        <f>SUM(D117:D133)</f>
        <v>41680.954118688103</v>
      </c>
      <c r="E116" s="350">
        <f>SUM(E117:E133)</f>
        <v>41680.954118688103</v>
      </c>
      <c r="F116" s="350"/>
      <c r="G116" s="350">
        <f>SUM(G117:G133)</f>
        <v>41680.954118688103</v>
      </c>
      <c r="H116" s="269"/>
      <c r="I116" s="269"/>
      <c r="J116" s="351"/>
      <c r="K116" s="269"/>
      <c r="L116" s="269"/>
    </row>
    <row r="117" spans="1:12" ht="17.100000000000001" customHeight="1">
      <c r="A117" s="269">
        <v>106</v>
      </c>
      <c r="B117" s="269" t="s">
        <v>131</v>
      </c>
      <c r="C117" s="261" t="s">
        <v>822</v>
      </c>
      <c r="D117" s="348">
        <v>10352.8837005642</v>
      </c>
      <c r="E117" s="348">
        <v>10352.8837005642</v>
      </c>
      <c r="F117" s="348"/>
      <c r="G117" s="348">
        <v>10352.8837005642</v>
      </c>
      <c r="H117" s="349">
        <v>39052</v>
      </c>
      <c r="I117" s="349">
        <v>39052</v>
      </c>
      <c r="J117" s="349">
        <v>43341</v>
      </c>
      <c r="K117" s="269">
        <v>11</v>
      </c>
      <c r="L117" s="269">
        <v>5</v>
      </c>
    </row>
    <row r="118" spans="1:12" ht="17.100000000000001" customHeight="1">
      <c r="A118" s="269">
        <v>107</v>
      </c>
      <c r="B118" s="269" t="s">
        <v>133</v>
      </c>
      <c r="C118" s="261" t="s">
        <v>241</v>
      </c>
      <c r="D118" s="348">
        <v>650.79591996760007</v>
      </c>
      <c r="E118" s="348">
        <v>650.79591996760007</v>
      </c>
      <c r="F118" s="348"/>
      <c r="G118" s="348">
        <v>650.79591996760007</v>
      </c>
      <c r="H118" s="349">
        <v>39243</v>
      </c>
      <c r="I118" s="349">
        <v>39243</v>
      </c>
      <c r="J118" s="349">
        <v>43341</v>
      </c>
      <c r="K118" s="269">
        <v>10</v>
      </c>
      <c r="L118" s="269">
        <v>10</v>
      </c>
    </row>
    <row r="119" spans="1:12" ht="17.100000000000001" customHeight="1">
      <c r="A119" s="269">
        <v>108</v>
      </c>
      <c r="B119" s="269" t="s">
        <v>141</v>
      </c>
      <c r="C119" s="261" t="s">
        <v>242</v>
      </c>
      <c r="D119" s="348">
        <v>601.38185067109998</v>
      </c>
      <c r="E119" s="348">
        <v>601.38185067109998</v>
      </c>
      <c r="F119" s="348"/>
      <c r="G119" s="348">
        <v>601.38185067109998</v>
      </c>
      <c r="H119" s="349">
        <v>38754</v>
      </c>
      <c r="I119" s="349">
        <v>38814</v>
      </c>
      <c r="J119" s="349">
        <v>42384</v>
      </c>
      <c r="K119" s="269">
        <v>9</v>
      </c>
      <c r="L119" s="269">
        <v>10</v>
      </c>
    </row>
    <row r="120" spans="1:12" ht="17.100000000000001" customHeight="1">
      <c r="A120" s="269">
        <v>110</v>
      </c>
      <c r="B120" s="269" t="s">
        <v>210</v>
      </c>
      <c r="C120" s="261" t="s">
        <v>243</v>
      </c>
      <c r="D120" s="348">
        <v>521.61136181450001</v>
      </c>
      <c r="E120" s="348">
        <v>521.61136181450001</v>
      </c>
      <c r="F120" s="348"/>
      <c r="G120" s="348">
        <v>521.61136181450001</v>
      </c>
      <c r="H120" s="349">
        <v>39179</v>
      </c>
      <c r="I120" s="349">
        <v>39244</v>
      </c>
      <c r="J120" s="349">
        <v>42475</v>
      </c>
      <c r="K120" s="269">
        <v>9</v>
      </c>
      <c r="L120" s="269">
        <v>0</v>
      </c>
    </row>
    <row r="121" spans="1:12" ht="17.100000000000001" customHeight="1">
      <c r="A121" s="269">
        <v>111</v>
      </c>
      <c r="B121" s="269" t="s">
        <v>210</v>
      </c>
      <c r="C121" s="261" t="s">
        <v>244</v>
      </c>
      <c r="D121" s="348">
        <v>1435.4588932371</v>
      </c>
      <c r="E121" s="348">
        <v>1435.4588932371</v>
      </c>
      <c r="F121" s="348"/>
      <c r="G121" s="348">
        <v>1435.4588932371</v>
      </c>
      <c r="H121" s="349">
        <v>40040</v>
      </c>
      <c r="I121" s="349">
        <v>40049</v>
      </c>
      <c r="J121" s="349">
        <v>43672</v>
      </c>
      <c r="K121" s="269">
        <v>9</v>
      </c>
      <c r="L121" s="269">
        <v>5</v>
      </c>
    </row>
    <row r="122" spans="1:12" ht="17.100000000000001" customHeight="1">
      <c r="A122" s="269">
        <v>112</v>
      </c>
      <c r="B122" s="269" t="s">
        <v>210</v>
      </c>
      <c r="C122" s="261" t="s">
        <v>245</v>
      </c>
      <c r="D122" s="348">
        <v>2409.9656448298001</v>
      </c>
      <c r="E122" s="348">
        <v>2409.9656448298001</v>
      </c>
      <c r="F122" s="348"/>
      <c r="G122" s="348">
        <v>2409.9656448298001</v>
      </c>
      <c r="H122" s="349">
        <v>38621</v>
      </c>
      <c r="I122" s="349">
        <v>40543</v>
      </c>
      <c r="J122" s="349">
        <v>43341</v>
      </c>
      <c r="K122" s="269">
        <v>12</v>
      </c>
      <c r="L122" s="269">
        <v>8</v>
      </c>
    </row>
    <row r="123" spans="1:12" ht="17.100000000000001" customHeight="1">
      <c r="A123" s="269">
        <v>113</v>
      </c>
      <c r="B123" s="269" t="s">
        <v>210</v>
      </c>
      <c r="C123" s="261" t="s">
        <v>246</v>
      </c>
      <c r="D123" s="348">
        <v>1641.4294851029001</v>
      </c>
      <c r="E123" s="348">
        <v>1641.4294851029001</v>
      </c>
      <c r="F123" s="348"/>
      <c r="G123" s="348">
        <v>1641.4294851029001</v>
      </c>
      <c r="H123" s="349">
        <v>39357</v>
      </c>
      <c r="I123" s="349">
        <v>39357</v>
      </c>
      <c r="J123" s="349">
        <v>42881</v>
      </c>
      <c r="K123" s="269">
        <v>9</v>
      </c>
      <c r="L123" s="269">
        <v>7</v>
      </c>
    </row>
    <row r="124" spans="1:12" ht="17.100000000000001" customHeight="1">
      <c r="A124" s="269">
        <v>114</v>
      </c>
      <c r="B124" s="269" t="s">
        <v>210</v>
      </c>
      <c r="C124" s="261" t="s">
        <v>247</v>
      </c>
      <c r="D124" s="348">
        <v>1993.3205623356998</v>
      </c>
      <c r="E124" s="348">
        <v>1993.3205623356998</v>
      </c>
      <c r="F124" s="348"/>
      <c r="G124" s="348">
        <v>1993.3205623356998</v>
      </c>
      <c r="H124" s="349">
        <v>38847</v>
      </c>
      <c r="I124" s="349">
        <v>38847</v>
      </c>
      <c r="J124" s="349">
        <v>43279</v>
      </c>
      <c r="K124" s="269">
        <v>11</v>
      </c>
      <c r="L124" s="269">
        <v>11</v>
      </c>
    </row>
    <row r="125" spans="1:12" ht="17.100000000000001" customHeight="1">
      <c r="A125" s="269">
        <v>117</v>
      </c>
      <c r="B125" s="269" t="s">
        <v>210</v>
      </c>
      <c r="C125" s="261" t="s">
        <v>248</v>
      </c>
      <c r="D125" s="348">
        <v>5485.8670587756005</v>
      </c>
      <c r="E125" s="348">
        <v>5485.8670587756005</v>
      </c>
      <c r="F125" s="348"/>
      <c r="G125" s="348">
        <v>5485.8670587756005</v>
      </c>
      <c r="H125" s="349">
        <v>39091</v>
      </c>
      <c r="I125" s="349">
        <v>39419</v>
      </c>
      <c r="J125" s="349">
        <v>43049</v>
      </c>
      <c r="K125" s="269">
        <v>10</v>
      </c>
      <c r="L125" s="269">
        <v>7</v>
      </c>
    </row>
    <row r="126" spans="1:12" ht="17.100000000000001" customHeight="1">
      <c r="A126" s="269">
        <v>118</v>
      </c>
      <c r="B126" s="269" t="s">
        <v>210</v>
      </c>
      <c r="C126" s="261" t="s">
        <v>249</v>
      </c>
      <c r="D126" s="348">
        <v>1719.2677132705999</v>
      </c>
      <c r="E126" s="348">
        <v>1719.2677132705999</v>
      </c>
      <c r="F126" s="348"/>
      <c r="G126" s="348">
        <v>1719.2677132705999</v>
      </c>
      <c r="H126" s="349">
        <v>39205</v>
      </c>
      <c r="I126" s="349">
        <v>39287</v>
      </c>
      <c r="J126" s="349">
        <v>42881</v>
      </c>
      <c r="K126" s="269">
        <v>9</v>
      </c>
      <c r="L126" s="269">
        <v>7</v>
      </c>
    </row>
    <row r="127" spans="1:12" ht="17.100000000000001" customHeight="1">
      <c r="A127" s="269">
        <v>122</v>
      </c>
      <c r="B127" s="269" t="s">
        <v>145</v>
      </c>
      <c r="C127" s="261" t="s">
        <v>250</v>
      </c>
      <c r="D127" s="348">
        <v>339.06999287129997</v>
      </c>
      <c r="E127" s="348">
        <v>339.06999287129997</v>
      </c>
      <c r="F127" s="348"/>
      <c r="G127" s="348">
        <v>339.06999287129997</v>
      </c>
      <c r="H127" s="349">
        <v>38842</v>
      </c>
      <c r="I127" s="349">
        <v>38905</v>
      </c>
      <c r="J127" s="349">
        <v>42384</v>
      </c>
      <c r="K127" s="269">
        <v>9</v>
      </c>
      <c r="L127" s="269">
        <v>6</v>
      </c>
    </row>
    <row r="128" spans="1:12" ht="17.100000000000001" customHeight="1">
      <c r="A128" s="269">
        <v>123</v>
      </c>
      <c r="B128" s="269" t="s">
        <v>145</v>
      </c>
      <c r="C128" s="261" t="s">
        <v>252</v>
      </c>
      <c r="D128" s="348">
        <v>124.90875164930002</v>
      </c>
      <c r="E128" s="348">
        <v>124.90875164930002</v>
      </c>
      <c r="F128" s="348"/>
      <c r="G128" s="348">
        <v>124.90875164930002</v>
      </c>
      <c r="H128" s="349">
        <v>38946</v>
      </c>
      <c r="I128" s="349">
        <v>39031</v>
      </c>
      <c r="J128" s="349">
        <v>42475</v>
      </c>
      <c r="K128" s="269">
        <v>9</v>
      </c>
      <c r="L128" s="269">
        <v>6</v>
      </c>
    </row>
    <row r="129" spans="1:12" ht="17.100000000000001" customHeight="1">
      <c r="A129" s="269">
        <v>124</v>
      </c>
      <c r="B129" s="269" t="s">
        <v>145</v>
      </c>
      <c r="C129" s="261" t="s">
        <v>253</v>
      </c>
      <c r="D129" s="348">
        <v>2287.2107642077003</v>
      </c>
      <c r="E129" s="348">
        <v>2287.2107642077003</v>
      </c>
      <c r="F129" s="348"/>
      <c r="G129" s="348">
        <v>2287.2107642077003</v>
      </c>
      <c r="H129" s="349">
        <v>38922</v>
      </c>
      <c r="I129" s="349">
        <v>39077</v>
      </c>
      <c r="J129" s="349">
        <v>43111</v>
      </c>
      <c r="K129" s="269">
        <v>11</v>
      </c>
      <c r="L129" s="269">
        <v>3</v>
      </c>
    </row>
    <row r="130" spans="1:12" ht="17.100000000000001" customHeight="1">
      <c r="A130" s="269">
        <v>126</v>
      </c>
      <c r="B130" s="269" t="s">
        <v>233</v>
      </c>
      <c r="C130" s="261" t="s">
        <v>254</v>
      </c>
      <c r="D130" s="348">
        <v>3809.5317170963999</v>
      </c>
      <c r="E130" s="348">
        <v>3809.5317170963999</v>
      </c>
      <c r="F130" s="348"/>
      <c r="G130" s="348">
        <v>3809.5317170963999</v>
      </c>
      <c r="H130" s="349">
        <v>38968</v>
      </c>
      <c r="I130" s="349">
        <v>39423</v>
      </c>
      <c r="J130" s="349">
        <v>43341</v>
      </c>
      <c r="K130" s="269">
        <v>11</v>
      </c>
      <c r="L130" s="269">
        <v>10</v>
      </c>
    </row>
    <row r="131" spans="1:12" ht="17.100000000000001" customHeight="1">
      <c r="A131" s="269">
        <v>127</v>
      </c>
      <c r="B131" s="269" t="s">
        <v>233</v>
      </c>
      <c r="C131" s="261" t="s">
        <v>256</v>
      </c>
      <c r="D131" s="348">
        <v>3214.2680024680003</v>
      </c>
      <c r="E131" s="348">
        <v>3214.2680024680003</v>
      </c>
      <c r="F131" s="348"/>
      <c r="G131" s="348">
        <v>3214.2680024680003</v>
      </c>
      <c r="H131" s="349">
        <v>39214</v>
      </c>
      <c r="I131" s="349">
        <v>39279</v>
      </c>
      <c r="J131" s="349">
        <v>43341</v>
      </c>
      <c r="K131" s="269">
        <v>10</v>
      </c>
      <c r="L131" s="269">
        <v>11</v>
      </c>
    </row>
    <row r="132" spans="1:12" ht="17.100000000000001" customHeight="1">
      <c r="A132" s="269">
        <v>128</v>
      </c>
      <c r="B132" s="269" t="s">
        <v>233</v>
      </c>
      <c r="C132" s="261" t="s">
        <v>257</v>
      </c>
      <c r="D132" s="348">
        <v>2917.2113048197998</v>
      </c>
      <c r="E132" s="348">
        <v>2917.2113048197998</v>
      </c>
      <c r="F132" s="348"/>
      <c r="G132" s="348">
        <v>2917.2113048197998</v>
      </c>
      <c r="H132" s="349">
        <v>38994</v>
      </c>
      <c r="I132" s="349">
        <v>39421</v>
      </c>
      <c r="J132" s="349">
        <v>43049</v>
      </c>
      <c r="K132" s="269">
        <v>11</v>
      </c>
      <c r="L132" s="269">
        <v>1</v>
      </c>
    </row>
    <row r="133" spans="1:12" ht="17.100000000000001" customHeight="1">
      <c r="A133" s="269">
        <v>130</v>
      </c>
      <c r="B133" s="269" t="s">
        <v>233</v>
      </c>
      <c r="C133" s="261" t="s">
        <v>258</v>
      </c>
      <c r="D133" s="348">
        <v>2176.7713950064999</v>
      </c>
      <c r="E133" s="348">
        <v>2176.7713950064999</v>
      </c>
      <c r="F133" s="348"/>
      <c r="G133" s="348">
        <v>2176.7713950064999</v>
      </c>
      <c r="H133" s="349">
        <v>38806</v>
      </c>
      <c r="I133" s="349">
        <v>40477</v>
      </c>
      <c r="J133" s="349">
        <v>46199</v>
      </c>
      <c r="K133" s="269">
        <v>19</v>
      </c>
      <c r="L133" s="269">
        <v>11</v>
      </c>
    </row>
    <row r="134" spans="1:12" ht="17.100000000000001" customHeight="1">
      <c r="A134" s="410" t="s">
        <v>823</v>
      </c>
      <c r="B134" s="410"/>
      <c r="C134" s="410"/>
      <c r="D134" s="350">
        <f>SUM(D135:D143)</f>
        <v>7551.1600000891003</v>
      </c>
      <c r="E134" s="350">
        <f>SUM(E135:E143)</f>
        <v>7551.1600000891003</v>
      </c>
      <c r="F134" s="350"/>
      <c r="G134" s="350">
        <f>SUM(G135:G143)</f>
        <v>7551.1600000891003</v>
      </c>
      <c r="H134" s="349"/>
      <c r="I134" s="349"/>
      <c r="J134" s="349"/>
      <c r="K134" s="269"/>
      <c r="L134" s="269"/>
    </row>
    <row r="135" spans="1:12" ht="17.100000000000001" customHeight="1">
      <c r="A135" s="269">
        <v>132</v>
      </c>
      <c r="B135" s="269" t="s">
        <v>792</v>
      </c>
      <c r="C135" s="261" t="s">
        <v>260</v>
      </c>
      <c r="D135" s="348">
        <v>374.14232199859998</v>
      </c>
      <c r="E135" s="348">
        <v>374.14232199859998</v>
      </c>
      <c r="F135" s="348"/>
      <c r="G135" s="348">
        <v>374.14232199859998</v>
      </c>
      <c r="H135" s="349">
        <v>39087</v>
      </c>
      <c r="I135" s="349">
        <v>39087</v>
      </c>
      <c r="J135" s="349">
        <v>44580</v>
      </c>
      <c r="K135" s="269">
        <v>14</v>
      </c>
      <c r="L135" s="269">
        <v>6</v>
      </c>
    </row>
    <row r="136" spans="1:12" ht="17.100000000000001" customHeight="1">
      <c r="A136" s="269">
        <v>136</v>
      </c>
      <c r="B136" s="269" t="s">
        <v>141</v>
      </c>
      <c r="C136" s="261" t="s">
        <v>261</v>
      </c>
      <c r="D136" s="348">
        <v>100.52713786349999</v>
      </c>
      <c r="E136" s="348">
        <v>100.52713786349999</v>
      </c>
      <c r="F136" s="348"/>
      <c r="G136" s="348">
        <v>100.52713786349999</v>
      </c>
      <c r="H136" s="349">
        <v>39000</v>
      </c>
      <c r="I136" s="349">
        <v>39045</v>
      </c>
      <c r="J136" s="349">
        <v>42643</v>
      </c>
      <c r="K136" s="269">
        <v>9</v>
      </c>
      <c r="L136" s="269">
        <v>6</v>
      </c>
    </row>
    <row r="137" spans="1:12" ht="17.100000000000001" customHeight="1">
      <c r="A137" s="269">
        <v>138</v>
      </c>
      <c r="B137" s="269" t="s">
        <v>145</v>
      </c>
      <c r="C137" s="261" t="s">
        <v>262</v>
      </c>
      <c r="D137" s="348">
        <v>808.15436859379997</v>
      </c>
      <c r="E137" s="348">
        <v>808.15436859379997</v>
      </c>
      <c r="F137" s="348"/>
      <c r="G137" s="348">
        <v>808.15436859379997</v>
      </c>
      <c r="H137" s="349">
        <v>39275</v>
      </c>
      <c r="I137" s="349">
        <v>39275</v>
      </c>
      <c r="J137" s="349">
        <v>42789</v>
      </c>
      <c r="K137" s="269">
        <v>9</v>
      </c>
      <c r="L137" s="269">
        <v>5</v>
      </c>
    </row>
    <row r="138" spans="1:12" ht="17.100000000000001" customHeight="1">
      <c r="A138" s="269">
        <v>139</v>
      </c>
      <c r="B138" s="269" t="s">
        <v>145</v>
      </c>
      <c r="C138" s="261" t="s">
        <v>263</v>
      </c>
      <c r="D138" s="348">
        <v>224.81434535810001</v>
      </c>
      <c r="E138" s="348">
        <v>224.81434535810001</v>
      </c>
      <c r="F138" s="348"/>
      <c r="G138" s="348">
        <v>224.81434535810001</v>
      </c>
      <c r="H138" s="349">
        <v>40015</v>
      </c>
      <c r="I138" s="349">
        <v>40527</v>
      </c>
      <c r="J138" s="349">
        <v>43572</v>
      </c>
      <c r="K138" s="269">
        <v>9</v>
      </c>
      <c r="L138" s="269">
        <v>9</v>
      </c>
    </row>
    <row r="139" spans="1:12" ht="17.100000000000001" customHeight="1">
      <c r="A139" s="269">
        <v>140</v>
      </c>
      <c r="B139" s="269" t="s">
        <v>145</v>
      </c>
      <c r="C139" s="261" t="s">
        <v>264</v>
      </c>
      <c r="D139" s="348">
        <v>580.34223829689995</v>
      </c>
      <c r="E139" s="348">
        <v>580.34223829689995</v>
      </c>
      <c r="F139" s="348"/>
      <c r="G139" s="348">
        <v>580.34223829689995</v>
      </c>
      <c r="H139" s="349">
        <v>40270</v>
      </c>
      <c r="I139" s="349">
        <v>40336</v>
      </c>
      <c r="J139" s="349">
        <v>46283</v>
      </c>
      <c r="K139" s="269">
        <v>16</v>
      </c>
      <c r="L139" s="269">
        <v>3</v>
      </c>
    </row>
    <row r="140" spans="1:12" ht="17.100000000000001" customHeight="1">
      <c r="A140" s="269">
        <v>141</v>
      </c>
      <c r="B140" s="269" t="s">
        <v>145</v>
      </c>
      <c r="C140" s="261" t="s">
        <v>265</v>
      </c>
      <c r="D140" s="348">
        <v>303.57280900669997</v>
      </c>
      <c r="E140" s="348">
        <v>303.57280900669997</v>
      </c>
      <c r="F140" s="348"/>
      <c r="G140" s="348">
        <v>303.57280900669997</v>
      </c>
      <c r="H140" s="349">
        <v>39533</v>
      </c>
      <c r="I140" s="349">
        <v>39533</v>
      </c>
      <c r="J140" s="349">
        <v>43111</v>
      </c>
      <c r="K140" s="269">
        <v>9</v>
      </c>
      <c r="L140" s="269">
        <v>8</v>
      </c>
    </row>
    <row r="141" spans="1:12" ht="17.100000000000001" customHeight="1">
      <c r="A141" s="269">
        <v>142</v>
      </c>
      <c r="B141" s="269" t="s">
        <v>233</v>
      </c>
      <c r="C141" s="261" t="s">
        <v>266</v>
      </c>
      <c r="D141" s="348">
        <v>1475.2121387218999</v>
      </c>
      <c r="E141" s="348">
        <v>1475.2121387218999</v>
      </c>
      <c r="F141" s="348"/>
      <c r="G141" s="348">
        <v>1475.2121387218999</v>
      </c>
      <c r="H141" s="349">
        <v>39539</v>
      </c>
      <c r="I141" s="349">
        <v>39681</v>
      </c>
      <c r="J141" s="349">
        <v>43279</v>
      </c>
      <c r="K141" s="269">
        <v>9</v>
      </c>
      <c r="L141" s="269">
        <v>11</v>
      </c>
    </row>
    <row r="142" spans="1:12" ht="17.100000000000001" customHeight="1">
      <c r="A142" s="269">
        <v>143</v>
      </c>
      <c r="B142" s="269" t="s">
        <v>233</v>
      </c>
      <c r="C142" s="261" t="s">
        <v>267</v>
      </c>
      <c r="D142" s="348">
        <v>1802.152098173</v>
      </c>
      <c r="E142" s="348">
        <v>1802.152098173</v>
      </c>
      <c r="F142" s="348"/>
      <c r="G142" s="348">
        <v>1802.152098173</v>
      </c>
      <c r="H142" s="349">
        <v>39149</v>
      </c>
      <c r="I142" s="349">
        <v>39353</v>
      </c>
      <c r="J142" s="349">
        <v>43341</v>
      </c>
      <c r="K142" s="269">
        <v>11</v>
      </c>
      <c r="L142" s="269">
        <v>4</v>
      </c>
    </row>
    <row r="143" spans="1:12" ht="17.100000000000001" customHeight="1">
      <c r="A143" s="269">
        <v>144</v>
      </c>
      <c r="B143" s="269" t="s">
        <v>233</v>
      </c>
      <c r="C143" s="261" t="s">
        <v>268</v>
      </c>
      <c r="D143" s="348">
        <v>1882.2425420766001</v>
      </c>
      <c r="E143" s="348">
        <v>1882.2425420766001</v>
      </c>
      <c r="F143" s="348"/>
      <c r="G143" s="348">
        <v>1882.2425420766001</v>
      </c>
      <c r="H143" s="349">
        <v>38954</v>
      </c>
      <c r="I143" s="349">
        <v>39191</v>
      </c>
      <c r="J143" s="349">
        <v>43341</v>
      </c>
      <c r="K143" s="269">
        <v>11</v>
      </c>
      <c r="L143" s="269">
        <v>10</v>
      </c>
    </row>
    <row r="144" spans="1:12" ht="17.100000000000001" customHeight="1">
      <c r="A144" s="410" t="s">
        <v>824</v>
      </c>
      <c r="B144" s="410"/>
      <c r="C144" s="410"/>
      <c r="D144" s="350">
        <f>SUM(D145:D165)</f>
        <v>71308.588546244311</v>
      </c>
      <c r="E144" s="350">
        <f>SUM(E145:E165)</f>
        <v>71308.588546244311</v>
      </c>
      <c r="F144" s="350"/>
      <c r="G144" s="350">
        <f>SUM(G145:G165)</f>
        <v>71308.588546244311</v>
      </c>
      <c r="H144" s="349"/>
      <c r="I144" s="349"/>
      <c r="J144" s="349"/>
      <c r="K144" s="269"/>
      <c r="L144" s="269"/>
    </row>
    <row r="145" spans="1:12" ht="17.100000000000001" customHeight="1">
      <c r="A145" s="269">
        <v>146</v>
      </c>
      <c r="B145" s="269" t="s">
        <v>160</v>
      </c>
      <c r="C145" s="261" t="s">
        <v>269</v>
      </c>
      <c r="D145" s="348">
        <v>6099.7698635836005</v>
      </c>
      <c r="E145" s="348">
        <v>6099.7698635836005</v>
      </c>
      <c r="F145" s="348"/>
      <c r="G145" s="348">
        <v>6099.7698635836005</v>
      </c>
      <c r="H145" s="349">
        <v>41197</v>
      </c>
      <c r="I145" s="349">
        <v>41968</v>
      </c>
      <c r="J145" s="349">
        <v>52096</v>
      </c>
      <c r="K145" s="269">
        <v>29</v>
      </c>
      <c r="L145" s="269">
        <v>5</v>
      </c>
    </row>
    <row r="146" spans="1:12" ht="17.100000000000001" customHeight="1">
      <c r="A146" s="269">
        <v>147</v>
      </c>
      <c r="B146" s="269" t="s">
        <v>197</v>
      </c>
      <c r="C146" s="261" t="s">
        <v>270</v>
      </c>
      <c r="D146" s="348">
        <v>2686.6888095395002</v>
      </c>
      <c r="E146" s="348">
        <v>2686.6888095395002</v>
      </c>
      <c r="F146" s="348"/>
      <c r="G146" s="348">
        <v>2686.6888095395002</v>
      </c>
      <c r="H146" s="349">
        <v>40008</v>
      </c>
      <c r="I146" s="349">
        <v>40008</v>
      </c>
      <c r="J146" s="349">
        <v>43572</v>
      </c>
      <c r="K146" s="269">
        <v>9</v>
      </c>
      <c r="L146" s="269">
        <v>6</v>
      </c>
    </row>
    <row r="147" spans="1:12" ht="17.100000000000001" customHeight="1">
      <c r="A147" s="269">
        <v>148</v>
      </c>
      <c r="B147" s="269" t="s">
        <v>271</v>
      </c>
      <c r="C147" s="261" t="s">
        <v>825</v>
      </c>
      <c r="D147" s="348">
        <v>1627.6984773657</v>
      </c>
      <c r="E147" s="348">
        <v>1627.6984773657</v>
      </c>
      <c r="F147" s="348"/>
      <c r="G147" s="348">
        <v>1627.6984773657</v>
      </c>
      <c r="H147" s="349">
        <v>39282</v>
      </c>
      <c r="I147" s="349">
        <v>39282</v>
      </c>
      <c r="J147" s="349">
        <v>43672</v>
      </c>
      <c r="K147" s="269">
        <v>11</v>
      </c>
      <c r="L147" s="269">
        <v>10</v>
      </c>
    </row>
    <row r="148" spans="1:12" ht="17.100000000000001" customHeight="1">
      <c r="A148" s="269">
        <v>149</v>
      </c>
      <c r="B148" s="269" t="s">
        <v>271</v>
      </c>
      <c r="C148" s="261" t="s">
        <v>826</v>
      </c>
      <c r="D148" s="348">
        <v>2751.0126041639001</v>
      </c>
      <c r="E148" s="348">
        <v>2751.0126041639001</v>
      </c>
      <c r="F148" s="348"/>
      <c r="G148" s="348">
        <v>2751.0126041639001</v>
      </c>
      <c r="H148" s="349">
        <v>39087</v>
      </c>
      <c r="I148" s="349">
        <v>39086</v>
      </c>
      <c r="J148" s="349">
        <v>43290</v>
      </c>
      <c r="K148" s="269">
        <v>10</v>
      </c>
      <c r="L148" s="269">
        <v>10</v>
      </c>
    </row>
    <row r="149" spans="1:12" ht="17.100000000000001" customHeight="1">
      <c r="A149" s="269">
        <v>150</v>
      </c>
      <c r="B149" s="269" t="s">
        <v>271</v>
      </c>
      <c r="C149" s="261" t="s">
        <v>827</v>
      </c>
      <c r="D149" s="348">
        <v>2085.3370358419002</v>
      </c>
      <c r="E149" s="348">
        <v>2085.3370358419002</v>
      </c>
      <c r="F149" s="348"/>
      <c r="G149" s="348">
        <v>2085.3370358419002</v>
      </c>
      <c r="H149" s="349">
        <v>39273</v>
      </c>
      <c r="I149" s="349">
        <v>40479</v>
      </c>
      <c r="J149" s="349">
        <v>46346</v>
      </c>
      <c r="K149" s="269">
        <v>19</v>
      </c>
      <c r="L149" s="269">
        <v>2</v>
      </c>
    </row>
    <row r="150" spans="1:12" ht="17.100000000000001" customHeight="1">
      <c r="A150" s="269">
        <v>151</v>
      </c>
      <c r="B150" s="269" t="s">
        <v>145</v>
      </c>
      <c r="C150" s="261" t="s">
        <v>275</v>
      </c>
      <c r="D150" s="348">
        <v>3068.5731643487002</v>
      </c>
      <c r="E150" s="348">
        <v>3068.5731643487002</v>
      </c>
      <c r="F150" s="348"/>
      <c r="G150" s="348">
        <v>3068.5731643487002</v>
      </c>
      <c r="H150" s="349">
        <v>40556</v>
      </c>
      <c r="I150" s="349">
        <v>41139</v>
      </c>
      <c r="J150" s="349">
        <v>44727</v>
      </c>
      <c r="K150" s="269">
        <v>10</v>
      </c>
      <c r="L150" s="269">
        <v>10</v>
      </c>
    </row>
    <row r="151" spans="1:12" ht="17.100000000000001" customHeight="1">
      <c r="A151" s="269">
        <v>152</v>
      </c>
      <c r="B151" s="269" t="s">
        <v>145</v>
      </c>
      <c r="C151" s="261" t="s">
        <v>276</v>
      </c>
      <c r="D151" s="348">
        <v>2312.5656928376002</v>
      </c>
      <c r="E151" s="348">
        <v>2312.5656928376002</v>
      </c>
      <c r="F151" s="348"/>
      <c r="G151" s="348">
        <v>2312.5656928376002</v>
      </c>
      <c r="H151" s="349">
        <v>39784</v>
      </c>
      <c r="I151" s="349">
        <v>40553</v>
      </c>
      <c r="J151" s="349">
        <v>46283</v>
      </c>
      <c r="K151" s="269">
        <v>17</v>
      </c>
      <c r="L151" s="269">
        <v>8</v>
      </c>
    </row>
    <row r="152" spans="1:12" ht="17.100000000000001" customHeight="1">
      <c r="A152" s="269">
        <v>156</v>
      </c>
      <c r="B152" s="269" t="s">
        <v>210</v>
      </c>
      <c r="C152" s="261" t="s">
        <v>277</v>
      </c>
      <c r="D152" s="348">
        <v>525.85725122240001</v>
      </c>
      <c r="E152" s="348">
        <v>525.85725122240001</v>
      </c>
      <c r="F152" s="348"/>
      <c r="G152" s="348">
        <v>525.85725122240001</v>
      </c>
      <c r="H152" s="349">
        <v>39871</v>
      </c>
      <c r="I152" s="349">
        <v>40462</v>
      </c>
      <c r="J152" s="349">
        <v>46213</v>
      </c>
      <c r="K152" s="269">
        <v>17</v>
      </c>
      <c r="L152" s="269">
        <v>0</v>
      </c>
    </row>
    <row r="153" spans="1:12" ht="17.100000000000001" customHeight="1">
      <c r="A153" s="269">
        <v>157</v>
      </c>
      <c r="B153" s="269" t="s">
        <v>210</v>
      </c>
      <c r="C153" s="261" t="s">
        <v>278</v>
      </c>
      <c r="D153" s="348">
        <v>9807.8260488932992</v>
      </c>
      <c r="E153" s="348">
        <v>9807.8260488932992</v>
      </c>
      <c r="F153" s="348"/>
      <c r="G153" s="348">
        <v>9807.8260488932992</v>
      </c>
      <c r="H153" s="349">
        <v>40150</v>
      </c>
      <c r="I153" s="349">
        <v>40232</v>
      </c>
      <c r="J153" s="349">
        <v>46353</v>
      </c>
      <c r="K153" s="269">
        <v>16</v>
      </c>
      <c r="L153" s="269">
        <v>9</v>
      </c>
    </row>
    <row r="154" spans="1:12" ht="17.100000000000001" customHeight="1">
      <c r="A154" s="269">
        <v>158</v>
      </c>
      <c r="B154" s="269" t="s">
        <v>210</v>
      </c>
      <c r="C154" s="261" t="s">
        <v>279</v>
      </c>
      <c r="D154" s="348">
        <v>1003.7603754373999</v>
      </c>
      <c r="E154" s="348">
        <v>1003.7603754373999</v>
      </c>
      <c r="F154" s="348"/>
      <c r="G154" s="348">
        <v>1003.7603754373999</v>
      </c>
      <c r="H154" s="349">
        <v>39058</v>
      </c>
      <c r="I154" s="349">
        <v>39058</v>
      </c>
      <c r="J154" s="349">
        <v>42643</v>
      </c>
      <c r="K154" s="269">
        <v>8</v>
      </c>
      <c r="L154" s="269">
        <v>9</v>
      </c>
    </row>
    <row r="155" spans="1:12" ht="17.100000000000001" customHeight="1">
      <c r="A155" s="269">
        <v>159</v>
      </c>
      <c r="B155" s="269" t="s">
        <v>210</v>
      </c>
      <c r="C155" s="261" t="s">
        <v>280</v>
      </c>
      <c r="D155" s="348">
        <v>58.177819894599999</v>
      </c>
      <c r="E155" s="348">
        <v>58.177819894599999</v>
      </c>
      <c r="F155" s="348"/>
      <c r="G155" s="348">
        <v>58.177819894599999</v>
      </c>
      <c r="H155" s="349">
        <v>39317</v>
      </c>
      <c r="I155" s="349">
        <v>39317</v>
      </c>
      <c r="J155" s="349">
        <v>42475</v>
      </c>
      <c r="K155" s="269">
        <v>8</v>
      </c>
      <c r="L155" s="269">
        <v>6</v>
      </c>
    </row>
    <row r="156" spans="1:12" s="92" customFormat="1" ht="17.100000000000001" customHeight="1">
      <c r="A156" s="269">
        <v>160</v>
      </c>
      <c r="B156" s="269" t="s">
        <v>210</v>
      </c>
      <c r="C156" s="261" t="s">
        <v>281</v>
      </c>
      <c r="D156" s="348">
        <v>318.96064829739998</v>
      </c>
      <c r="E156" s="348">
        <v>318.96064829739998</v>
      </c>
      <c r="F156" s="348"/>
      <c r="G156" s="348">
        <v>318.96064829739998</v>
      </c>
      <c r="H156" s="349">
        <v>39190</v>
      </c>
      <c r="I156" s="349">
        <v>39190</v>
      </c>
      <c r="J156" s="349">
        <v>42475</v>
      </c>
      <c r="K156" s="269">
        <v>8</v>
      </c>
      <c r="L156" s="269">
        <v>6</v>
      </c>
    </row>
    <row r="157" spans="1:12" ht="17.100000000000001" customHeight="1">
      <c r="A157" s="269">
        <v>161</v>
      </c>
      <c r="B157" s="269" t="s">
        <v>210</v>
      </c>
      <c r="C157" s="261" t="s">
        <v>282</v>
      </c>
      <c r="D157" s="348">
        <v>561.72361245010006</v>
      </c>
      <c r="E157" s="348">
        <v>561.72361245010006</v>
      </c>
      <c r="F157" s="348"/>
      <c r="G157" s="348">
        <v>561.72361245010006</v>
      </c>
      <c r="H157" s="349">
        <v>39279</v>
      </c>
      <c r="I157" s="349">
        <v>39358</v>
      </c>
      <c r="J157" s="349">
        <v>43279</v>
      </c>
      <c r="K157" s="269">
        <v>10</v>
      </c>
      <c r="L157" s="269">
        <v>9</v>
      </c>
    </row>
    <row r="158" spans="1:12" ht="17.100000000000001" customHeight="1">
      <c r="A158" s="269">
        <v>162</v>
      </c>
      <c r="B158" s="269" t="s">
        <v>210</v>
      </c>
      <c r="C158" s="261" t="s">
        <v>828</v>
      </c>
      <c r="D158" s="348">
        <v>288.64229959080001</v>
      </c>
      <c r="E158" s="348">
        <v>288.64229959080001</v>
      </c>
      <c r="F158" s="348"/>
      <c r="G158" s="348">
        <v>288.64229959080001</v>
      </c>
      <c r="H158" s="349">
        <v>39583</v>
      </c>
      <c r="I158" s="349">
        <v>39619</v>
      </c>
      <c r="J158" s="349">
        <v>43279</v>
      </c>
      <c r="K158" s="269">
        <v>9</v>
      </c>
      <c r="L158" s="269">
        <v>11</v>
      </c>
    </row>
    <row r="159" spans="1:12" ht="17.100000000000001" customHeight="1">
      <c r="A159" s="269">
        <v>163</v>
      </c>
      <c r="B159" s="269" t="s">
        <v>145</v>
      </c>
      <c r="C159" s="261" t="s">
        <v>284</v>
      </c>
      <c r="D159" s="348">
        <v>543.0953539779</v>
      </c>
      <c r="E159" s="348">
        <v>543.0953539779</v>
      </c>
      <c r="F159" s="348"/>
      <c r="G159" s="348">
        <v>543.0953539779</v>
      </c>
      <c r="H159" s="349">
        <v>39162</v>
      </c>
      <c r="I159" s="349">
        <v>39162</v>
      </c>
      <c r="J159" s="349">
        <v>42475</v>
      </c>
      <c r="K159" s="269">
        <v>9</v>
      </c>
      <c r="L159" s="269">
        <v>0</v>
      </c>
    </row>
    <row r="160" spans="1:12" ht="17.100000000000001" customHeight="1">
      <c r="A160" s="269">
        <v>164</v>
      </c>
      <c r="B160" s="269" t="s">
        <v>145</v>
      </c>
      <c r="C160" s="261" t="s">
        <v>285</v>
      </c>
      <c r="D160" s="348">
        <v>6943.5029136486</v>
      </c>
      <c r="E160" s="348">
        <v>6943.5029136486</v>
      </c>
      <c r="F160" s="348"/>
      <c r="G160" s="348">
        <v>6943.5029136486</v>
      </c>
      <c r="H160" s="349">
        <v>40739</v>
      </c>
      <c r="I160" s="349">
        <v>41465</v>
      </c>
      <c r="J160" s="349">
        <v>44669</v>
      </c>
      <c r="K160" s="269">
        <v>10</v>
      </c>
      <c r="L160" s="269">
        <v>8</v>
      </c>
    </row>
    <row r="161" spans="1:12" ht="17.100000000000001" customHeight="1">
      <c r="A161" s="269">
        <v>165</v>
      </c>
      <c r="B161" s="269" t="s">
        <v>141</v>
      </c>
      <c r="C161" s="261" t="s">
        <v>286</v>
      </c>
      <c r="D161" s="348">
        <v>1144.8346909626</v>
      </c>
      <c r="E161" s="348">
        <v>1144.8346909626</v>
      </c>
      <c r="F161" s="348"/>
      <c r="G161" s="348">
        <v>1144.8346909626</v>
      </c>
      <c r="H161" s="349">
        <v>39476</v>
      </c>
      <c r="I161" s="349">
        <v>39476</v>
      </c>
      <c r="J161" s="349">
        <v>43111</v>
      </c>
      <c r="K161" s="269">
        <v>9</v>
      </c>
      <c r="L161" s="269">
        <v>11</v>
      </c>
    </row>
    <row r="162" spans="1:12" ht="17.100000000000001" customHeight="1">
      <c r="A162" s="269">
        <v>166</v>
      </c>
      <c r="B162" s="269" t="s">
        <v>233</v>
      </c>
      <c r="C162" s="261" t="s">
        <v>287</v>
      </c>
      <c r="D162" s="348">
        <v>1167.3261518224001</v>
      </c>
      <c r="E162" s="348">
        <v>1167.3261518224001</v>
      </c>
      <c r="F162" s="348"/>
      <c r="G162" s="348">
        <v>1167.3261518224001</v>
      </c>
      <c r="H162" s="349">
        <v>39395</v>
      </c>
      <c r="I162" s="349">
        <v>40203</v>
      </c>
      <c r="J162" s="349">
        <v>46353</v>
      </c>
      <c r="K162" s="269">
        <v>18</v>
      </c>
      <c r="L162" s="269">
        <v>9</v>
      </c>
    </row>
    <row r="163" spans="1:12" ht="17.100000000000001" customHeight="1">
      <c r="A163" s="269">
        <v>167</v>
      </c>
      <c r="B163" s="269" t="s">
        <v>131</v>
      </c>
      <c r="C163" s="261" t="s">
        <v>288</v>
      </c>
      <c r="D163" s="348">
        <v>24842.148467046103</v>
      </c>
      <c r="E163" s="348">
        <v>24842.148467046103</v>
      </c>
      <c r="F163" s="348"/>
      <c r="G163" s="348">
        <v>24842.148467046103</v>
      </c>
      <c r="H163" s="349">
        <v>40184</v>
      </c>
      <c r="I163" s="349">
        <v>40184</v>
      </c>
      <c r="J163" s="349">
        <v>45548</v>
      </c>
      <c r="K163" s="269">
        <v>14</v>
      </c>
      <c r="L163" s="269">
        <v>5</v>
      </c>
    </row>
    <row r="164" spans="1:12" ht="17.100000000000001" customHeight="1">
      <c r="A164" s="269">
        <v>168</v>
      </c>
      <c r="B164" s="269" t="s">
        <v>233</v>
      </c>
      <c r="C164" s="261" t="s">
        <v>829</v>
      </c>
      <c r="D164" s="348">
        <v>2258.7201362242999</v>
      </c>
      <c r="E164" s="348">
        <v>2258.7201362242999</v>
      </c>
      <c r="F164" s="348"/>
      <c r="G164" s="348">
        <v>2258.7201362242999</v>
      </c>
      <c r="H164" s="349">
        <v>39286</v>
      </c>
      <c r="I164" s="349">
        <v>39286</v>
      </c>
      <c r="J164" s="349">
        <v>42881</v>
      </c>
      <c r="K164" s="269">
        <v>9</v>
      </c>
      <c r="L164" s="269">
        <v>5</v>
      </c>
    </row>
    <row r="165" spans="1:12" ht="17.100000000000001" customHeight="1">
      <c r="A165" s="269">
        <v>170</v>
      </c>
      <c r="B165" s="269" t="s">
        <v>141</v>
      </c>
      <c r="C165" s="261" t="s">
        <v>290</v>
      </c>
      <c r="D165" s="348">
        <v>1212.3671290955001</v>
      </c>
      <c r="E165" s="348">
        <v>1212.3671290955001</v>
      </c>
      <c r="F165" s="348"/>
      <c r="G165" s="348">
        <v>1212.3671290955001</v>
      </c>
      <c r="H165" s="349">
        <v>40893</v>
      </c>
      <c r="I165" s="349">
        <v>41040</v>
      </c>
      <c r="J165" s="349">
        <v>46129</v>
      </c>
      <c r="K165" s="269">
        <v>13</v>
      </c>
      <c r="L165" s="269">
        <v>11</v>
      </c>
    </row>
    <row r="166" spans="1:12" ht="17.100000000000001" customHeight="1">
      <c r="A166" s="410" t="s">
        <v>830</v>
      </c>
      <c r="B166" s="410"/>
      <c r="C166" s="410"/>
      <c r="D166" s="350">
        <f>SUM(D167:D190)</f>
        <v>563176.25698625518</v>
      </c>
      <c r="E166" s="350">
        <f>SUM(E167:E190)</f>
        <v>563176.25698625518</v>
      </c>
      <c r="F166" s="350"/>
      <c r="G166" s="350">
        <f>SUM(G167:G190)</f>
        <v>563176.25698625518</v>
      </c>
      <c r="H166" s="349"/>
      <c r="I166" s="349"/>
      <c r="J166" s="349"/>
      <c r="K166" s="269"/>
      <c r="L166" s="269"/>
    </row>
    <row r="167" spans="1:12" ht="17.100000000000001" customHeight="1">
      <c r="A167" s="269">
        <v>171</v>
      </c>
      <c r="B167" s="269" t="s">
        <v>131</v>
      </c>
      <c r="C167" s="261" t="s">
        <v>291</v>
      </c>
      <c r="D167" s="348">
        <v>386053.40094720654</v>
      </c>
      <c r="E167" s="348">
        <v>386053.40094720654</v>
      </c>
      <c r="F167" s="348"/>
      <c r="G167" s="348">
        <v>386053.40094720654</v>
      </c>
      <c r="H167" s="349">
        <v>42642</v>
      </c>
      <c r="I167" s="349">
        <v>43817</v>
      </c>
      <c r="J167" s="349">
        <v>50039</v>
      </c>
      <c r="K167" s="269">
        <v>20</v>
      </c>
      <c r="L167" s="269">
        <v>2</v>
      </c>
    </row>
    <row r="168" spans="1:12" ht="17.100000000000001" customHeight="1">
      <c r="A168" s="269">
        <v>176</v>
      </c>
      <c r="B168" s="269" t="s">
        <v>141</v>
      </c>
      <c r="C168" s="261" t="s">
        <v>292</v>
      </c>
      <c r="D168" s="348">
        <v>1823.8842803257</v>
      </c>
      <c r="E168" s="348">
        <v>1823.8842803257</v>
      </c>
      <c r="F168" s="348"/>
      <c r="G168" s="348">
        <v>1823.8842803257</v>
      </c>
      <c r="H168" s="349">
        <v>41202</v>
      </c>
      <c r="I168" s="349">
        <v>41404</v>
      </c>
      <c r="J168" s="349">
        <v>44727</v>
      </c>
      <c r="K168" s="269">
        <v>9</v>
      </c>
      <c r="L168" s="269">
        <v>6</v>
      </c>
    </row>
    <row r="169" spans="1:12" ht="17.100000000000001" customHeight="1">
      <c r="A169" s="269">
        <v>177</v>
      </c>
      <c r="B169" s="269" t="s">
        <v>141</v>
      </c>
      <c r="C169" s="261" t="s">
        <v>293</v>
      </c>
      <c r="D169" s="348">
        <v>130.53316567849998</v>
      </c>
      <c r="E169" s="348">
        <v>130.53316567849998</v>
      </c>
      <c r="F169" s="348"/>
      <c r="G169" s="348">
        <v>130.53316567849998</v>
      </c>
      <c r="H169" s="349">
        <v>40297</v>
      </c>
      <c r="I169" s="349">
        <v>40296</v>
      </c>
      <c r="J169" s="349">
        <v>46353</v>
      </c>
      <c r="K169" s="269">
        <v>16</v>
      </c>
      <c r="L169" s="269">
        <v>5</v>
      </c>
    </row>
    <row r="170" spans="1:12" ht="17.100000000000001" customHeight="1">
      <c r="A170" s="269">
        <v>181</v>
      </c>
      <c r="B170" s="269" t="s">
        <v>210</v>
      </c>
      <c r="C170" s="261" t="s">
        <v>294</v>
      </c>
      <c r="D170" s="348">
        <v>34943.461726335896</v>
      </c>
      <c r="E170" s="348">
        <v>34943.461726335896</v>
      </c>
      <c r="F170" s="348"/>
      <c r="G170" s="348">
        <v>34943.461726335896</v>
      </c>
      <c r="H170" s="349">
        <v>40631</v>
      </c>
      <c r="I170" s="349">
        <v>40764</v>
      </c>
      <c r="J170" s="349">
        <v>47340</v>
      </c>
      <c r="K170" s="269">
        <v>17</v>
      </c>
      <c r="L170" s="269">
        <v>11</v>
      </c>
    </row>
    <row r="171" spans="1:12" ht="17.100000000000001" customHeight="1">
      <c r="A171" s="269">
        <v>182</v>
      </c>
      <c r="B171" s="269" t="s">
        <v>210</v>
      </c>
      <c r="C171" s="261" t="s">
        <v>295</v>
      </c>
      <c r="D171" s="348">
        <v>2637.5993317404</v>
      </c>
      <c r="E171" s="348">
        <v>2637.5993317404</v>
      </c>
      <c r="F171" s="348"/>
      <c r="G171" s="348">
        <v>2637.5993317404</v>
      </c>
      <c r="H171" s="349">
        <v>39713</v>
      </c>
      <c r="I171" s="349">
        <v>39710</v>
      </c>
      <c r="J171" s="349">
        <v>43111</v>
      </c>
      <c r="K171" s="269">
        <v>9</v>
      </c>
      <c r="L171" s="269">
        <v>6</v>
      </c>
    </row>
    <row r="172" spans="1:12" ht="17.100000000000001" customHeight="1">
      <c r="A172" s="269">
        <v>183</v>
      </c>
      <c r="B172" s="269" t="s">
        <v>210</v>
      </c>
      <c r="C172" s="261" t="s">
        <v>296</v>
      </c>
      <c r="D172" s="348">
        <v>465.84603494980001</v>
      </c>
      <c r="E172" s="348">
        <v>465.84603494980001</v>
      </c>
      <c r="F172" s="348"/>
      <c r="G172" s="348">
        <v>465.84603494980001</v>
      </c>
      <c r="H172" s="349">
        <v>39517</v>
      </c>
      <c r="I172" s="349">
        <v>39513</v>
      </c>
      <c r="J172" s="349">
        <v>43279</v>
      </c>
      <c r="K172" s="269">
        <v>9</v>
      </c>
      <c r="L172" s="269">
        <v>11</v>
      </c>
    </row>
    <row r="173" spans="1:12" ht="17.100000000000001" customHeight="1">
      <c r="A173" s="269">
        <v>185</v>
      </c>
      <c r="B173" s="269" t="s">
        <v>145</v>
      </c>
      <c r="C173" s="261" t="s">
        <v>297</v>
      </c>
      <c r="D173" s="348">
        <v>2254.2125271852001</v>
      </c>
      <c r="E173" s="348">
        <v>2254.2125271852001</v>
      </c>
      <c r="F173" s="348"/>
      <c r="G173" s="348">
        <v>2254.2125271852001</v>
      </c>
      <c r="H173" s="349">
        <v>40595</v>
      </c>
      <c r="I173" s="349">
        <v>41718</v>
      </c>
      <c r="J173" s="349">
        <v>44669</v>
      </c>
      <c r="K173" s="269">
        <v>10</v>
      </c>
      <c r="L173" s="269">
        <v>9</v>
      </c>
    </row>
    <row r="174" spans="1:12" ht="17.100000000000001" customHeight="1">
      <c r="A174" s="269">
        <v>188</v>
      </c>
      <c r="B174" s="269" t="s">
        <v>145</v>
      </c>
      <c r="C174" s="261" t="s">
        <v>298</v>
      </c>
      <c r="D174" s="348">
        <v>19193.205476867202</v>
      </c>
      <c r="E174" s="348">
        <v>19193.205476867202</v>
      </c>
      <c r="F174" s="348"/>
      <c r="G174" s="348">
        <v>19193.205476867202</v>
      </c>
      <c r="H174" s="349">
        <v>39935</v>
      </c>
      <c r="I174" s="349">
        <v>44910</v>
      </c>
      <c r="J174" s="349">
        <v>51639</v>
      </c>
      <c r="K174" s="269">
        <v>32</v>
      </c>
      <c r="L174" s="269">
        <v>0</v>
      </c>
    </row>
    <row r="175" spans="1:12" ht="17.100000000000001" customHeight="1">
      <c r="A175" s="269">
        <v>189</v>
      </c>
      <c r="B175" s="269" t="s">
        <v>145</v>
      </c>
      <c r="C175" s="261" t="s">
        <v>299</v>
      </c>
      <c r="D175" s="348">
        <v>1023.6264062888</v>
      </c>
      <c r="E175" s="348">
        <v>1023.6264062888</v>
      </c>
      <c r="F175" s="348"/>
      <c r="G175" s="348">
        <v>1023.6264062888</v>
      </c>
      <c r="H175" s="349">
        <v>40631</v>
      </c>
      <c r="I175" s="349">
        <v>40946</v>
      </c>
      <c r="J175" s="349">
        <v>46066</v>
      </c>
      <c r="K175" s="269">
        <v>14</v>
      </c>
      <c r="L175" s="269">
        <v>7</v>
      </c>
    </row>
    <row r="176" spans="1:12" ht="17.100000000000001" customHeight="1">
      <c r="A176" s="269">
        <v>190</v>
      </c>
      <c r="B176" s="269" t="s">
        <v>145</v>
      </c>
      <c r="C176" s="261" t="s">
        <v>300</v>
      </c>
      <c r="D176" s="348">
        <v>5996.4289399142008</v>
      </c>
      <c r="E176" s="348">
        <v>5996.4289399142008</v>
      </c>
      <c r="F176" s="348"/>
      <c r="G176" s="348">
        <v>5996.4289399142008</v>
      </c>
      <c r="H176" s="349">
        <v>40541</v>
      </c>
      <c r="I176" s="349">
        <v>42737</v>
      </c>
      <c r="J176" s="349">
        <v>49947</v>
      </c>
      <c r="K176" s="269">
        <v>25</v>
      </c>
      <c r="L176" s="269">
        <v>4</v>
      </c>
    </row>
    <row r="177" spans="1:12" ht="17.100000000000001" customHeight="1">
      <c r="A177" s="269">
        <v>191</v>
      </c>
      <c r="B177" s="269" t="s">
        <v>145</v>
      </c>
      <c r="C177" s="261" t="s">
        <v>301</v>
      </c>
      <c r="D177" s="348">
        <v>1032.6532954318</v>
      </c>
      <c r="E177" s="348">
        <v>1032.6532954318</v>
      </c>
      <c r="F177" s="348"/>
      <c r="G177" s="348">
        <v>1032.6532954318</v>
      </c>
      <c r="H177" s="349">
        <v>40246</v>
      </c>
      <c r="I177" s="349">
        <v>40756</v>
      </c>
      <c r="J177" s="349">
        <v>45548</v>
      </c>
      <c r="K177" s="269">
        <v>14</v>
      </c>
      <c r="L177" s="269">
        <v>5</v>
      </c>
    </row>
    <row r="178" spans="1:12" ht="17.100000000000001" customHeight="1">
      <c r="A178" s="269">
        <v>192</v>
      </c>
      <c r="B178" s="269" t="s">
        <v>145</v>
      </c>
      <c r="C178" s="261" t="s">
        <v>302</v>
      </c>
      <c r="D178" s="348">
        <v>10235.7283330351</v>
      </c>
      <c r="E178" s="348">
        <v>10235.7283330351</v>
      </c>
      <c r="F178" s="348"/>
      <c r="G178" s="348">
        <v>10235.7283330351</v>
      </c>
      <c r="H178" s="349">
        <v>40323</v>
      </c>
      <c r="I178" s="349">
        <v>42171</v>
      </c>
      <c r="J178" s="349">
        <v>46276</v>
      </c>
      <c r="K178" s="269">
        <v>16</v>
      </c>
      <c r="L178" s="269">
        <v>3</v>
      </c>
    </row>
    <row r="179" spans="1:12" ht="17.100000000000001" customHeight="1">
      <c r="A179" s="269">
        <v>193</v>
      </c>
      <c r="B179" s="269" t="s">
        <v>145</v>
      </c>
      <c r="C179" s="261" t="s">
        <v>303</v>
      </c>
      <c r="D179" s="348">
        <v>714.71110741580003</v>
      </c>
      <c r="E179" s="348">
        <v>714.71110741580003</v>
      </c>
      <c r="F179" s="348"/>
      <c r="G179" s="348">
        <v>714.71110741580003</v>
      </c>
      <c r="H179" s="349">
        <v>40423</v>
      </c>
      <c r="I179" s="349">
        <v>40423</v>
      </c>
      <c r="J179" s="349">
        <v>44022</v>
      </c>
      <c r="K179" s="269">
        <v>9</v>
      </c>
      <c r="L179" s="269">
        <v>6</v>
      </c>
    </row>
    <row r="180" spans="1:12" ht="17.100000000000001" customHeight="1">
      <c r="A180" s="269">
        <v>194</v>
      </c>
      <c r="B180" s="269" t="s">
        <v>145</v>
      </c>
      <c r="C180" s="261" t="s">
        <v>304</v>
      </c>
      <c r="D180" s="348">
        <v>17154.143373599902</v>
      </c>
      <c r="E180" s="348">
        <v>17154.143373599902</v>
      </c>
      <c r="F180" s="348"/>
      <c r="G180" s="348">
        <v>17154.143373599902</v>
      </c>
      <c r="H180" s="349">
        <v>40631</v>
      </c>
      <c r="I180" s="349">
        <v>41261</v>
      </c>
      <c r="J180" s="349">
        <v>46129</v>
      </c>
      <c r="K180" s="269">
        <v>14</v>
      </c>
      <c r="L180" s="269">
        <v>9</v>
      </c>
    </row>
    <row r="181" spans="1:12" ht="17.100000000000001" customHeight="1">
      <c r="A181" s="269">
        <v>195</v>
      </c>
      <c r="B181" s="269" t="s">
        <v>145</v>
      </c>
      <c r="C181" s="261" t="s">
        <v>305</v>
      </c>
      <c r="D181" s="348">
        <v>7997.6299890620994</v>
      </c>
      <c r="E181" s="348">
        <v>7997.6299890620994</v>
      </c>
      <c r="F181" s="348"/>
      <c r="G181" s="348">
        <v>7997.6299890620994</v>
      </c>
      <c r="H181" s="349">
        <v>39958</v>
      </c>
      <c r="I181" s="349">
        <v>41242</v>
      </c>
      <c r="J181" s="349">
        <v>46129</v>
      </c>
      <c r="K181" s="269">
        <v>16</v>
      </c>
      <c r="L181" s="269">
        <v>9</v>
      </c>
    </row>
    <row r="182" spans="1:12" ht="17.100000000000001" customHeight="1">
      <c r="A182" s="269">
        <v>197</v>
      </c>
      <c r="B182" s="269" t="s">
        <v>145</v>
      </c>
      <c r="C182" s="261" t="s">
        <v>306</v>
      </c>
      <c r="D182" s="348">
        <v>340.00661580619999</v>
      </c>
      <c r="E182" s="348">
        <v>340.00661580619999</v>
      </c>
      <c r="F182" s="348"/>
      <c r="G182" s="348">
        <v>340.00661580619999</v>
      </c>
      <c r="H182" s="349">
        <v>40487</v>
      </c>
      <c r="I182" s="349">
        <v>40548</v>
      </c>
      <c r="J182" s="349">
        <v>46346</v>
      </c>
      <c r="K182" s="269">
        <v>15</v>
      </c>
      <c r="L182" s="269">
        <v>11</v>
      </c>
    </row>
    <row r="183" spans="1:12" ht="17.100000000000001" customHeight="1">
      <c r="A183" s="269">
        <v>198</v>
      </c>
      <c r="B183" s="269" t="s">
        <v>145</v>
      </c>
      <c r="C183" s="261" t="s">
        <v>307</v>
      </c>
      <c r="D183" s="348">
        <v>7661.8649659533003</v>
      </c>
      <c r="E183" s="348">
        <v>7661.8649659533003</v>
      </c>
      <c r="F183" s="348"/>
      <c r="G183" s="348">
        <v>7661.8649659533003</v>
      </c>
      <c r="H183" s="349">
        <v>40826</v>
      </c>
      <c r="I183" s="349">
        <v>41540</v>
      </c>
      <c r="J183" s="349">
        <v>46129</v>
      </c>
      <c r="K183" s="269">
        <v>14</v>
      </c>
      <c r="L183" s="269">
        <v>3</v>
      </c>
    </row>
    <row r="184" spans="1:12" ht="17.100000000000001" customHeight="1">
      <c r="A184" s="269">
        <v>199</v>
      </c>
      <c r="B184" s="269" t="s">
        <v>145</v>
      </c>
      <c r="C184" s="261" t="s">
        <v>308</v>
      </c>
      <c r="D184" s="348">
        <v>765.27513631969998</v>
      </c>
      <c r="E184" s="348">
        <v>765.27513631969998</v>
      </c>
      <c r="F184" s="348"/>
      <c r="G184" s="348">
        <v>765.27513631969998</v>
      </c>
      <c r="H184" s="349">
        <v>39757</v>
      </c>
      <c r="I184" s="349">
        <v>40364</v>
      </c>
      <c r="J184" s="349">
        <v>46276</v>
      </c>
      <c r="K184" s="269">
        <v>17</v>
      </c>
      <c r="L184" s="269">
        <v>8</v>
      </c>
    </row>
    <row r="185" spans="1:12" ht="17.100000000000001" customHeight="1">
      <c r="A185" s="269">
        <v>200</v>
      </c>
      <c r="B185" s="269" t="s">
        <v>233</v>
      </c>
      <c r="C185" s="261" t="s">
        <v>309</v>
      </c>
      <c r="D185" s="348">
        <v>7165.0948060705005</v>
      </c>
      <c r="E185" s="348">
        <v>7165.0948060705005</v>
      </c>
      <c r="F185" s="348"/>
      <c r="G185" s="348">
        <v>7165.0948060705005</v>
      </c>
      <c r="H185" s="349">
        <v>40984</v>
      </c>
      <c r="I185" s="349">
        <v>41687</v>
      </c>
      <c r="J185" s="349">
        <v>46367</v>
      </c>
      <c r="K185" s="269">
        <v>14</v>
      </c>
      <c r="L185" s="269">
        <v>8</v>
      </c>
    </row>
    <row r="186" spans="1:12" ht="17.100000000000001" customHeight="1">
      <c r="A186" s="269">
        <v>201</v>
      </c>
      <c r="B186" s="269" t="s">
        <v>233</v>
      </c>
      <c r="C186" s="261" t="s">
        <v>310</v>
      </c>
      <c r="D186" s="348">
        <v>15958.708801181601</v>
      </c>
      <c r="E186" s="348">
        <v>15958.708801181601</v>
      </c>
      <c r="F186" s="348"/>
      <c r="G186" s="348">
        <v>15958.708801181601</v>
      </c>
      <c r="H186" s="349">
        <v>40092</v>
      </c>
      <c r="I186" s="349">
        <v>41802</v>
      </c>
      <c r="J186" s="349">
        <v>46142</v>
      </c>
      <c r="K186" s="269">
        <v>16</v>
      </c>
      <c r="L186" s="269">
        <v>2</v>
      </c>
    </row>
    <row r="187" spans="1:12" ht="17.100000000000001" customHeight="1">
      <c r="A187" s="269">
        <v>202</v>
      </c>
      <c r="B187" s="269" t="s">
        <v>233</v>
      </c>
      <c r="C187" s="261" t="s">
        <v>311</v>
      </c>
      <c r="D187" s="348">
        <v>19289.703779149499</v>
      </c>
      <c r="E187" s="348">
        <v>19289.703779149499</v>
      </c>
      <c r="F187" s="348"/>
      <c r="G187" s="348">
        <v>19289.703779149499</v>
      </c>
      <c r="H187" s="349">
        <v>41267</v>
      </c>
      <c r="I187" s="349">
        <v>42270</v>
      </c>
      <c r="J187" s="349">
        <v>45950</v>
      </c>
      <c r="K187" s="269">
        <v>12</v>
      </c>
      <c r="L187" s="269">
        <v>6</v>
      </c>
    </row>
    <row r="188" spans="1:12" ht="17.100000000000001" customHeight="1">
      <c r="A188" s="269">
        <v>203</v>
      </c>
      <c r="B188" s="269" t="s">
        <v>233</v>
      </c>
      <c r="C188" s="261" t="s">
        <v>312</v>
      </c>
      <c r="D188" s="348">
        <v>1242.6538420219999</v>
      </c>
      <c r="E188" s="348">
        <v>1242.6538420219999</v>
      </c>
      <c r="F188" s="348"/>
      <c r="G188" s="348">
        <v>1242.6538420219999</v>
      </c>
      <c r="H188" s="349">
        <v>39647</v>
      </c>
      <c r="I188" s="349">
        <v>40144</v>
      </c>
      <c r="J188" s="349">
        <v>45548</v>
      </c>
      <c r="K188" s="269">
        <v>16</v>
      </c>
      <c r="L188" s="269">
        <v>1</v>
      </c>
    </row>
    <row r="189" spans="1:12" ht="17.100000000000001" customHeight="1">
      <c r="A189" s="269">
        <v>204</v>
      </c>
      <c r="B189" s="269" t="s">
        <v>233</v>
      </c>
      <c r="C189" s="261" t="s">
        <v>313</v>
      </c>
      <c r="D189" s="348">
        <v>13556.739454500499</v>
      </c>
      <c r="E189" s="348">
        <v>13556.739454500499</v>
      </c>
      <c r="F189" s="348"/>
      <c r="G189" s="348">
        <v>13556.739454500499</v>
      </c>
      <c r="H189" s="349">
        <v>40385</v>
      </c>
      <c r="I189" s="349">
        <v>40508</v>
      </c>
      <c r="J189" s="349">
        <v>46346</v>
      </c>
      <c r="K189" s="269">
        <v>15</v>
      </c>
      <c r="L189" s="269">
        <v>11</v>
      </c>
    </row>
    <row r="190" spans="1:12" ht="17.100000000000001" customHeight="1">
      <c r="A190" s="269">
        <v>205</v>
      </c>
      <c r="B190" s="269" t="s">
        <v>194</v>
      </c>
      <c r="C190" s="261" t="s">
        <v>314</v>
      </c>
      <c r="D190" s="348">
        <v>5539.1446502149001</v>
      </c>
      <c r="E190" s="348">
        <v>5539.1446502149001</v>
      </c>
      <c r="F190" s="348"/>
      <c r="G190" s="348">
        <v>5539.1446502149001</v>
      </c>
      <c r="H190" s="349">
        <v>39917</v>
      </c>
      <c r="I190" s="349">
        <v>40449</v>
      </c>
      <c r="J190" s="349">
        <v>46213</v>
      </c>
      <c r="K190" s="269">
        <v>17</v>
      </c>
      <c r="L190" s="269">
        <v>0</v>
      </c>
    </row>
    <row r="191" spans="1:12" ht="17.100000000000001" customHeight="1">
      <c r="A191" s="417" t="s">
        <v>831</v>
      </c>
      <c r="B191" s="417"/>
      <c r="C191" s="417"/>
      <c r="D191" s="350">
        <f>SUM(D192:D212)</f>
        <v>109730.40129687022</v>
      </c>
      <c r="E191" s="350">
        <f>SUM(E192:E212)</f>
        <v>109730.40129687022</v>
      </c>
      <c r="F191" s="350"/>
      <c r="G191" s="350">
        <f>SUM(G192:G212)</f>
        <v>109730.40129687022</v>
      </c>
      <c r="H191" s="349"/>
      <c r="I191" s="349"/>
      <c r="J191" s="349"/>
      <c r="K191" s="269"/>
      <c r="L191" s="269"/>
    </row>
    <row r="192" spans="1:12" ht="17.100000000000001" customHeight="1">
      <c r="A192" s="269">
        <v>206</v>
      </c>
      <c r="B192" s="269" t="s">
        <v>145</v>
      </c>
      <c r="C192" s="261" t="s">
        <v>832</v>
      </c>
      <c r="D192" s="348">
        <v>1111.0509353219002</v>
      </c>
      <c r="E192" s="348">
        <v>1111.0509353219002</v>
      </c>
      <c r="F192" s="348"/>
      <c r="G192" s="348">
        <v>1111.0509353219002</v>
      </c>
      <c r="H192" s="349">
        <v>39936</v>
      </c>
      <c r="I192" s="349">
        <v>39936</v>
      </c>
      <c r="J192" s="349">
        <v>43572</v>
      </c>
      <c r="K192" s="269">
        <v>9</v>
      </c>
      <c r="L192" s="269">
        <v>6</v>
      </c>
    </row>
    <row r="193" spans="1:16" ht="17.100000000000001" customHeight="1">
      <c r="A193" s="269">
        <v>207</v>
      </c>
      <c r="B193" s="269" t="s">
        <v>145</v>
      </c>
      <c r="C193" s="261" t="s">
        <v>833</v>
      </c>
      <c r="D193" s="348">
        <v>1809.8459678566001</v>
      </c>
      <c r="E193" s="348">
        <v>1809.8459678566001</v>
      </c>
      <c r="F193" s="348"/>
      <c r="G193" s="348">
        <v>1809.8459678566001</v>
      </c>
      <c r="H193" s="349">
        <v>40022</v>
      </c>
      <c r="I193" s="349">
        <v>40693</v>
      </c>
      <c r="J193" s="349">
        <v>46283</v>
      </c>
      <c r="K193" s="269">
        <v>16</v>
      </c>
      <c r="L193" s="269">
        <v>11</v>
      </c>
    </row>
    <row r="194" spans="1:16" ht="17.100000000000001" customHeight="1">
      <c r="A194" s="269">
        <v>208</v>
      </c>
      <c r="B194" s="269" t="s">
        <v>145</v>
      </c>
      <c r="C194" s="261" t="s">
        <v>317</v>
      </c>
      <c r="D194" s="348">
        <v>598.54294409730005</v>
      </c>
      <c r="E194" s="348">
        <v>598.54294409730005</v>
      </c>
      <c r="F194" s="348"/>
      <c r="G194" s="348">
        <v>598.54294409730005</v>
      </c>
      <c r="H194" s="349">
        <v>40144</v>
      </c>
      <c r="I194" s="349">
        <v>40144</v>
      </c>
      <c r="J194" s="349">
        <v>45548</v>
      </c>
      <c r="K194" s="269">
        <v>14</v>
      </c>
      <c r="L194" s="269">
        <v>5</v>
      </c>
    </row>
    <row r="195" spans="1:16" ht="17.100000000000001" customHeight="1">
      <c r="A195" s="269">
        <v>209</v>
      </c>
      <c r="B195" s="269" t="s">
        <v>145</v>
      </c>
      <c r="C195" s="261" t="s">
        <v>318</v>
      </c>
      <c r="D195" s="348">
        <v>2650.0528574995001</v>
      </c>
      <c r="E195" s="348">
        <v>2650.0528574995001</v>
      </c>
      <c r="F195" s="348"/>
      <c r="G195" s="348">
        <v>2650.0528574995001</v>
      </c>
      <c r="H195" s="349">
        <v>40532</v>
      </c>
      <c r="I195" s="349">
        <v>46094</v>
      </c>
      <c r="J195" s="349">
        <v>54423</v>
      </c>
      <c r="K195" s="269">
        <v>37</v>
      </c>
      <c r="L195" s="269">
        <v>11</v>
      </c>
    </row>
    <row r="196" spans="1:16" ht="17.100000000000001" customHeight="1">
      <c r="A196" s="269">
        <v>210</v>
      </c>
      <c r="B196" s="269" t="s">
        <v>233</v>
      </c>
      <c r="C196" s="261" t="s">
        <v>319</v>
      </c>
      <c r="D196" s="348">
        <v>2472.9119740220003</v>
      </c>
      <c r="E196" s="348">
        <v>2472.9119740220003</v>
      </c>
      <c r="F196" s="348"/>
      <c r="G196" s="348">
        <v>2472.9119740220003</v>
      </c>
      <c r="H196" s="349">
        <v>40497</v>
      </c>
      <c r="I196" s="349">
        <v>40758</v>
      </c>
      <c r="J196" s="349">
        <v>46346</v>
      </c>
      <c r="K196" s="269">
        <v>15</v>
      </c>
      <c r="L196" s="269">
        <v>11</v>
      </c>
    </row>
    <row r="197" spans="1:16" ht="17.100000000000001" customHeight="1">
      <c r="A197" s="269">
        <v>211</v>
      </c>
      <c r="B197" s="269" t="s">
        <v>233</v>
      </c>
      <c r="C197" s="261" t="s">
        <v>320</v>
      </c>
      <c r="D197" s="348">
        <v>3238.3016826267999</v>
      </c>
      <c r="E197" s="348">
        <v>3238.3016826267999</v>
      </c>
      <c r="F197" s="348"/>
      <c r="G197" s="348">
        <v>3238.3016826267999</v>
      </c>
      <c r="H197" s="349">
        <v>40343</v>
      </c>
      <c r="I197" s="349">
        <v>41921</v>
      </c>
      <c r="J197" s="349">
        <v>46234</v>
      </c>
      <c r="K197" s="269">
        <v>15</v>
      </c>
      <c r="L197" s="269">
        <v>11</v>
      </c>
    </row>
    <row r="198" spans="1:16" ht="17.100000000000001" customHeight="1">
      <c r="A198" s="269">
        <v>212</v>
      </c>
      <c r="B198" s="269" t="s">
        <v>145</v>
      </c>
      <c r="C198" s="261" t="s">
        <v>321</v>
      </c>
      <c r="D198" s="348">
        <v>5693.7915547603998</v>
      </c>
      <c r="E198" s="348">
        <v>5693.7915547603998</v>
      </c>
      <c r="F198" s="348"/>
      <c r="G198" s="348">
        <v>5693.7915547603998</v>
      </c>
      <c r="H198" s="349">
        <v>40471</v>
      </c>
      <c r="I198" s="349">
        <v>42278</v>
      </c>
      <c r="J198" s="349">
        <v>51439</v>
      </c>
      <c r="K198" s="269">
        <v>30</v>
      </c>
      <c r="L198" s="269">
        <v>0</v>
      </c>
    </row>
    <row r="199" spans="1:16" ht="17.100000000000001" customHeight="1">
      <c r="A199" s="269">
        <v>213</v>
      </c>
      <c r="B199" s="269" t="s">
        <v>145</v>
      </c>
      <c r="C199" s="261" t="s">
        <v>322</v>
      </c>
      <c r="D199" s="348">
        <v>14104.847590764099</v>
      </c>
      <c r="E199" s="348">
        <v>14104.847590764099</v>
      </c>
      <c r="F199" s="348"/>
      <c r="G199" s="348">
        <v>14104.847590764099</v>
      </c>
      <c r="H199" s="349">
        <v>40448</v>
      </c>
      <c r="I199" s="349">
        <v>43070</v>
      </c>
      <c r="J199" s="349">
        <v>53885</v>
      </c>
      <c r="K199" s="269">
        <v>36</v>
      </c>
      <c r="L199" s="269">
        <v>7</v>
      </c>
    </row>
    <row r="200" spans="1:16" ht="17.100000000000001" customHeight="1">
      <c r="A200" s="269">
        <v>214</v>
      </c>
      <c r="B200" s="269" t="s">
        <v>145</v>
      </c>
      <c r="C200" s="261" t="s">
        <v>323</v>
      </c>
      <c r="D200" s="348">
        <v>5033.4437475807999</v>
      </c>
      <c r="E200" s="348">
        <v>5033.4437475807999</v>
      </c>
      <c r="F200" s="348"/>
      <c r="G200" s="348">
        <v>5033.4437475807999</v>
      </c>
      <c r="H200" s="349">
        <v>40548</v>
      </c>
      <c r="I200" s="349">
        <v>46251</v>
      </c>
      <c r="J200" s="349">
        <v>48441</v>
      </c>
      <c r="K200" s="269">
        <v>21</v>
      </c>
      <c r="L200" s="269">
        <v>1</v>
      </c>
      <c r="M200" s="90"/>
      <c r="N200" s="90"/>
      <c r="O200" s="94"/>
      <c r="P200" s="94"/>
    </row>
    <row r="201" spans="1:16" ht="17.100000000000001" customHeight="1">
      <c r="A201" s="269">
        <v>215</v>
      </c>
      <c r="B201" s="269" t="s">
        <v>233</v>
      </c>
      <c r="C201" s="261" t="s">
        <v>324</v>
      </c>
      <c r="D201" s="348">
        <v>2160.0925440958003</v>
      </c>
      <c r="E201" s="348">
        <v>2160.0925440958003</v>
      </c>
      <c r="F201" s="348"/>
      <c r="G201" s="348">
        <v>2160.0925440958003</v>
      </c>
      <c r="H201" s="349">
        <v>40357</v>
      </c>
      <c r="I201" s="349">
        <v>43069</v>
      </c>
      <c r="J201" s="349">
        <v>53885</v>
      </c>
      <c r="K201" s="269">
        <v>36</v>
      </c>
      <c r="L201" s="269">
        <v>11</v>
      </c>
      <c r="M201" s="90"/>
      <c r="N201" s="90"/>
      <c r="O201" s="94"/>
      <c r="P201" s="94"/>
    </row>
    <row r="202" spans="1:16" ht="17.100000000000001" customHeight="1">
      <c r="A202" s="269">
        <v>216</v>
      </c>
      <c r="B202" s="269" t="s">
        <v>210</v>
      </c>
      <c r="C202" s="261" t="s">
        <v>325</v>
      </c>
      <c r="D202" s="348">
        <v>4040.3730482804999</v>
      </c>
      <c r="E202" s="348">
        <v>4040.3730482804999</v>
      </c>
      <c r="F202" s="348"/>
      <c r="G202" s="348">
        <v>4040.3730482804999</v>
      </c>
      <c r="H202" s="349">
        <v>41264</v>
      </c>
      <c r="I202" s="349">
        <v>42612</v>
      </c>
      <c r="J202" s="349">
        <v>46139</v>
      </c>
      <c r="K202" s="269">
        <v>13</v>
      </c>
      <c r="L202" s="269">
        <v>0</v>
      </c>
      <c r="M202" s="90"/>
      <c r="N202" s="90"/>
      <c r="O202" s="94"/>
      <c r="P202" s="94"/>
    </row>
    <row r="203" spans="1:16" ht="17.100000000000001" customHeight="1">
      <c r="A203" s="269">
        <v>217</v>
      </c>
      <c r="B203" s="269" t="s">
        <v>210</v>
      </c>
      <c r="C203" s="261" t="s">
        <v>326</v>
      </c>
      <c r="D203" s="348">
        <v>12876.575418341901</v>
      </c>
      <c r="E203" s="348">
        <v>12876.575418341901</v>
      </c>
      <c r="F203" s="348"/>
      <c r="G203" s="348">
        <v>12876.575418341901</v>
      </c>
      <c r="H203" s="349">
        <v>41688</v>
      </c>
      <c r="I203" s="349">
        <v>41705</v>
      </c>
      <c r="J203" s="349">
        <v>48319</v>
      </c>
      <c r="K203" s="269">
        <v>17</v>
      </c>
      <c r="L203" s="269">
        <v>10</v>
      </c>
      <c r="M203" s="90"/>
      <c r="N203" s="90"/>
      <c r="O203" s="94"/>
      <c r="P203" s="94"/>
    </row>
    <row r="204" spans="1:16" ht="17.100000000000001" customHeight="1">
      <c r="A204" s="269">
        <v>218</v>
      </c>
      <c r="B204" s="269" t="s">
        <v>141</v>
      </c>
      <c r="C204" s="261" t="s">
        <v>327</v>
      </c>
      <c r="D204" s="348">
        <v>813.96088320939998</v>
      </c>
      <c r="E204" s="348">
        <v>813.96088320939998</v>
      </c>
      <c r="F204" s="348"/>
      <c r="G204" s="348">
        <v>813.96088320939998</v>
      </c>
      <c r="H204" s="349">
        <v>40448</v>
      </c>
      <c r="I204" s="349">
        <v>40505</v>
      </c>
      <c r="J204" s="349">
        <v>46213</v>
      </c>
      <c r="K204" s="269">
        <v>15</v>
      </c>
      <c r="L204" s="269">
        <v>7</v>
      </c>
      <c r="M204" s="90"/>
      <c r="N204" s="90"/>
      <c r="O204" s="94"/>
      <c r="P204" s="94"/>
    </row>
    <row r="205" spans="1:16" ht="17.100000000000001" customHeight="1">
      <c r="A205" s="269">
        <v>219</v>
      </c>
      <c r="B205" s="269" t="s">
        <v>233</v>
      </c>
      <c r="C205" s="261" t="s">
        <v>328</v>
      </c>
      <c r="D205" s="348">
        <v>5810.7617840286994</v>
      </c>
      <c r="E205" s="348">
        <v>5810.7617840286994</v>
      </c>
      <c r="F205" s="348"/>
      <c r="G205" s="348">
        <v>5810.7617840286994</v>
      </c>
      <c r="H205" s="349">
        <v>40973</v>
      </c>
      <c r="I205" s="349">
        <v>40973</v>
      </c>
      <c r="J205" s="349">
        <v>46304</v>
      </c>
      <c r="K205" s="269">
        <v>14</v>
      </c>
      <c r="L205" s="269">
        <v>6</v>
      </c>
      <c r="M205" s="90"/>
      <c r="N205" s="90"/>
      <c r="O205" s="94"/>
      <c r="P205" s="94"/>
    </row>
    <row r="206" spans="1:16" ht="17.100000000000001" customHeight="1">
      <c r="A206" s="269">
        <v>222</v>
      </c>
      <c r="B206" s="269" t="s">
        <v>131</v>
      </c>
      <c r="C206" s="261" t="s">
        <v>329</v>
      </c>
      <c r="D206" s="348">
        <v>39025.729960262499</v>
      </c>
      <c r="E206" s="348">
        <v>39025.729960262499</v>
      </c>
      <c r="F206" s="348"/>
      <c r="G206" s="348">
        <v>39025.729960262499</v>
      </c>
      <c r="H206" s="349">
        <v>40826</v>
      </c>
      <c r="I206" s="349">
        <v>42705</v>
      </c>
      <c r="J206" s="349">
        <v>48319</v>
      </c>
      <c r="K206" s="269">
        <v>20</v>
      </c>
      <c r="L206" s="269">
        <v>0</v>
      </c>
      <c r="M206" s="90"/>
      <c r="N206" s="90"/>
      <c r="O206" s="94"/>
      <c r="P206" s="94"/>
    </row>
    <row r="207" spans="1:16" ht="17.100000000000001" customHeight="1">
      <c r="A207" s="269">
        <v>223</v>
      </c>
      <c r="B207" s="269" t="s">
        <v>141</v>
      </c>
      <c r="C207" s="261" t="s">
        <v>330</v>
      </c>
      <c r="D207" s="348">
        <v>123.29402785869999</v>
      </c>
      <c r="E207" s="348">
        <v>123.29402785869999</v>
      </c>
      <c r="F207" s="348"/>
      <c r="G207" s="348">
        <v>123.29402785869999</v>
      </c>
      <c r="H207" s="349">
        <v>40850</v>
      </c>
      <c r="I207" s="349">
        <v>40913</v>
      </c>
      <c r="J207" s="349">
        <v>44022</v>
      </c>
      <c r="K207" s="269">
        <v>8</v>
      </c>
      <c r="L207" s="269">
        <v>6</v>
      </c>
      <c r="M207" s="90"/>
      <c r="N207" s="90"/>
      <c r="O207" s="94"/>
      <c r="P207" s="94"/>
    </row>
    <row r="208" spans="1:16" ht="17.100000000000001" customHeight="1">
      <c r="A208" s="269">
        <v>225</v>
      </c>
      <c r="B208" s="269" t="s">
        <v>141</v>
      </c>
      <c r="C208" s="261" t="s">
        <v>760</v>
      </c>
      <c r="D208" s="348">
        <v>11.059752811699999</v>
      </c>
      <c r="E208" s="348">
        <v>11.059752811699999</v>
      </c>
      <c r="F208" s="348"/>
      <c r="G208" s="348">
        <v>11.059752811699999</v>
      </c>
      <c r="H208" s="349">
        <v>40571</v>
      </c>
      <c r="I208" s="349">
        <v>40571</v>
      </c>
      <c r="J208" s="349">
        <v>44224</v>
      </c>
      <c r="K208" s="269">
        <v>9</v>
      </c>
      <c r="L208" s="269">
        <v>5</v>
      </c>
      <c r="M208" s="90"/>
      <c r="N208" s="90"/>
      <c r="O208" s="94"/>
      <c r="P208" s="94"/>
    </row>
    <row r="209" spans="1:16" ht="17.100000000000001" customHeight="1">
      <c r="A209" s="269">
        <v>226</v>
      </c>
      <c r="B209" s="269" t="s">
        <v>133</v>
      </c>
      <c r="C209" s="261" t="s">
        <v>332</v>
      </c>
      <c r="D209" s="348">
        <v>480.94091852320003</v>
      </c>
      <c r="E209" s="348">
        <v>480.94091852320003</v>
      </c>
      <c r="F209" s="348"/>
      <c r="G209" s="348">
        <v>480.94091852320003</v>
      </c>
      <c r="H209" s="349">
        <v>42612</v>
      </c>
      <c r="I209" s="349">
        <v>42612</v>
      </c>
      <c r="J209" s="349">
        <v>46139</v>
      </c>
      <c r="K209" s="269">
        <v>9</v>
      </c>
      <c r="L209" s="269">
        <v>6</v>
      </c>
      <c r="M209" s="90"/>
      <c r="N209" s="90"/>
      <c r="O209" s="94"/>
      <c r="P209" s="94"/>
    </row>
    <row r="210" spans="1:16" ht="17.100000000000001" customHeight="1">
      <c r="A210" s="269">
        <v>227</v>
      </c>
      <c r="B210" s="269" t="s">
        <v>129</v>
      </c>
      <c r="C210" s="261" t="s">
        <v>333</v>
      </c>
      <c r="D210" s="348">
        <v>2905.4926964184997</v>
      </c>
      <c r="E210" s="348">
        <v>2905.4926964184997</v>
      </c>
      <c r="F210" s="348"/>
      <c r="G210" s="348">
        <v>2905.4926964184997</v>
      </c>
      <c r="H210" s="349">
        <v>41254</v>
      </c>
      <c r="I210" s="349">
        <v>41360</v>
      </c>
      <c r="J210" s="349">
        <v>44669</v>
      </c>
      <c r="K210" s="269">
        <v>9</v>
      </c>
      <c r="L210" s="269">
        <v>0</v>
      </c>
      <c r="M210" s="90"/>
      <c r="N210" s="90"/>
      <c r="O210" s="94"/>
      <c r="P210" s="94"/>
    </row>
    <row r="211" spans="1:16" ht="17.100000000000001" customHeight="1">
      <c r="A211" s="269">
        <v>228</v>
      </c>
      <c r="B211" s="269" t="s">
        <v>141</v>
      </c>
      <c r="C211" s="261" t="s">
        <v>334</v>
      </c>
      <c r="D211" s="348">
        <v>1558.0905282142999</v>
      </c>
      <c r="E211" s="348">
        <v>1558.0905282142999</v>
      </c>
      <c r="F211" s="348"/>
      <c r="G211" s="348">
        <v>1558.0905282142999</v>
      </c>
      <c r="H211" s="349">
        <v>41227</v>
      </c>
      <c r="I211" s="349">
        <v>41243</v>
      </c>
      <c r="J211" s="349">
        <v>45035</v>
      </c>
      <c r="K211" s="269">
        <v>10</v>
      </c>
      <c r="L211" s="269">
        <v>0</v>
      </c>
      <c r="M211" s="90"/>
      <c r="N211" s="90"/>
      <c r="O211" s="94"/>
      <c r="P211" s="94"/>
    </row>
    <row r="212" spans="1:16" ht="17.100000000000001" customHeight="1">
      <c r="A212" s="269">
        <v>229</v>
      </c>
      <c r="B212" s="269" t="s">
        <v>139</v>
      </c>
      <c r="C212" s="261" t="s">
        <v>335</v>
      </c>
      <c r="D212" s="348">
        <v>3211.2404802955998</v>
      </c>
      <c r="E212" s="348">
        <v>3211.2404802955998</v>
      </c>
      <c r="F212" s="348"/>
      <c r="G212" s="348">
        <v>3211.2404802955998</v>
      </c>
      <c r="H212" s="349">
        <v>41662</v>
      </c>
      <c r="I212" s="349">
        <v>41662</v>
      </c>
      <c r="J212" s="349">
        <v>46367</v>
      </c>
      <c r="K212" s="269">
        <v>12</v>
      </c>
      <c r="L212" s="269">
        <v>8</v>
      </c>
      <c r="M212" s="90"/>
      <c r="N212" s="90"/>
      <c r="O212" s="94"/>
      <c r="P212" s="94"/>
    </row>
    <row r="213" spans="1:16" ht="17.100000000000001" customHeight="1">
      <c r="A213" s="417" t="s">
        <v>834</v>
      </c>
      <c r="B213" s="417"/>
      <c r="C213" s="417"/>
      <c r="D213" s="350">
        <f>SUM(D214:D223)</f>
        <v>47864.298418880397</v>
      </c>
      <c r="E213" s="350">
        <f>SUM(E214:E223)</f>
        <v>47864.298418880397</v>
      </c>
      <c r="F213" s="350"/>
      <c r="G213" s="350">
        <f>SUM(G214:G223)</f>
        <v>47864.298418880397</v>
      </c>
      <c r="H213" s="349"/>
      <c r="I213" s="349"/>
      <c r="J213" s="349"/>
      <c r="K213" s="269"/>
      <c r="L213" s="269"/>
      <c r="M213" s="90"/>
      <c r="N213" s="90"/>
      <c r="O213" s="94"/>
      <c r="P213" s="94"/>
    </row>
    <row r="214" spans="1:16" ht="17.100000000000001" customHeight="1">
      <c r="A214" s="269">
        <v>231</v>
      </c>
      <c r="B214" s="269" t="s">
        <v>233</v>
      </c>
      <c r="C214" s="261" t="s">
        <v>336</v>
      </c>
      <c r="D214" s="348">
        <v>396.8839713177</v>
      </c>
      <c r="E214" s="348">
        <v>396.8839713177</v>
      </c>
      <c r="F214" s="348"/>
      <c r="G214" s="348">
        <v>396.8839713177</v>
      </c>
      <c r="H214" s="349">
        <v>40403</v>
      </c>
      <c r="I214" s="349">
        <v>40403</v>
      </c>
      <c r="J214" s="349">
        <v>46199</v>
      </c>
      <c r="K214" s="269">
        <v>15</v>
      </c>
      <c r="L214" s="269">
        <v>6</v>
      </c>
      <c r="M214" s="90"/>
      <c r="N214" s="90"/>
      <c r="O214" s="94"/>
      <c r="P214" s="94"/>
    </row>
    <row r="215" spans="1:16" ht="17.100000000000001" customHeight="1">
      <c r="A215" s="269">
        <v>233</v>
      </c>
      <c r="B215" s="269" t="s">
        <v>233</v>
      </c>
      <c r="C215" s="261" t="s">
        <v>337</v>
      </c>
      <c r="D215" s="348">
        <v>151.1660294536</v>
      </c>
      <c r="E215" s="348">
        <v>151.1660294536</v>
      </c>
      <c r="F215" s="348"/>
      <c r="G215" s="348">
        <v>151.1660294536</v>
      </c>
      <c r="H215" s="349">
        <v>40371</v>
      </c>
      <c r="I215" s="349">
        <v>40371</v>
      </c>
      <c r="J215" s="349">
        <v>46199</v>
      </c>
      <c r="K215" s="269">
        <v>15</v>
      </c>
      <c r="L215" s="269">
        <v>6</v>
      </c>
      <c r="M215" s="90"/>
      <c r="N215" s="90"/>
      <c r="O215" s="94"/>
      <c r="P215" s="94"/>
    </row>
    <row r="216" spans="1:16" ht="17.100000000000001" customHeight="1">
      <c r="A216" s="269">
        <v>234</v>
      </c>
      <c r="B216" s="269" t="s">
        <v>233</v>
      </c>
      <c r="C216" s="261" t="s">
        <v>338</v>
      </c>
      <c r="D216" s="348">
        <v>3920.5359538430998</v>
      </c>
      <c r="E216" s="348">
        <v>3920.5359538430998</v>
      </c>
      <c r="F216" s="348"/>
      <c r="G216" s="348">
        <v>3920.5359538430998</v>
      </c>
      <c r="H216" s="349">
        <v>42936</v>
      </c>
      <c r="I216" s="349">
        <v>42977</v>
      </c>
      <c r="J216" s="349">
        <v>53885</v>
      </c>
      <c r="K216" s="269">
        <v>29</v>
      </c>
      <c r="L216" s="269">
        <v>6</v>
      </c>
      <c r="M216" s="90"/>
      <c r="N216" s="90"/>
      <c r="O216" s="94"/>
      <c r="P216" s="94"/>
    </row>
    <row r="217" spans="1:16" ht="17.100000000000001" customHeight="1">
      <c r="A217" s="269">
        <v>235</v>
      </c>
      <c r="B217" s="269" t="s">
        <v>133</v>
      </c>
      <c r="C217" s="261" t="s">
        <v>339</v>
      </c>
      <c r="D217" s="348">
        <v>1964.1415213914001</v>
      </c>
      <c r="E217" s="348">
        <v>1964.1415213914001</v>
      </c>
      <c r="F217" s="348"/>
      <c r="G217" s="348">
        <v>1964.1415213914001</v>
      </c>
      <c r="H217" s="349">
        <v>41831</v>
      </c>
      <c r="I217" s="349">
        <v>41901</v>
      </c>
      <c r="J217" s="349">
        <v>46142</v>
      </c>
      <c r="K217" s="269">
        <v>11</v>
      </c>
      <c r="L217" s="269">
        <v>6</v>
      </c>
      <c r="M217" s="90"/>
      <c r="N217" s="90"/>
      <c r="O217" s="94"/>
      <c r="P217" s="94"/>
    </row>
    <row r="218" spans="1:16" ht="17.100000000000001" customHeight="1">
      <c r="A218" s="269">
        <v>236</v>
      </c>
      <c r="B218" s="269" t="s">
        <v>133</v>
      </c>
      <c r="C218" s="261" t="s">
        <v>340</v>
      </c>
      <c r="D218" s="348">
        <v>1270.7877630951</v>
      </c>
      <c r="E218" s="348">
        <v>1270.7877630951</v>
      </c>
      <c r="F218" s="348"/>
      <c r="G218" s="348">
        <v>1270.7877630951</v>
      </c>
      <c r="H218" s="349">
        <v>41217</v>
      </c>
      <c r="I218" s="349">
        <v>41217</v>
      </c>
      <c r="J218" s="349">
        <v>44727</v>
      </c>
      <c r="K218" s="269">
        <v>9</v>
      </c>
      <c r="L218" s="269">
        <v>6</v>
      </c>
      <c r="M218" s="90"/>
      <c r="N218" s="90"/>
      <c r="O218" s="94"/>
      <c r="P218" s="94"/>
    </row>
    <row r="219" spans="1:16" ht="17.100000000000001" customHeight="1">
      <c r="A219" s="269">
        <v>237</v>
      </c>
      <c r="B219" s="269" t="s">
        <v>141</v>
      </c>
      <c r="C219" s="261" t="s">
        <v>341</v>
      </c>
      <c r="D219" s="348">
        <v>1129.0972992842001</v>
      </c>
      <c r="E219" s="348">
        <v>1129.0972992842001</v>
      </c>
      <c r="F219" s="348"/>
      <c r="G219" s="348">
        <v>1129.0972992842001</v>
      </c>
      <c r="H219" s="349">
        <v>42429</v>
      </c>
      <c r="I219" s="349">
        <v>42755</v>
      </c>
      <c r="J219" s="349">
        <v>46365</v>
      </c>
      <c r="K219" s="269">
        <v>10</v>
      </c>
      <c r="L219" s="269">
        <v>8</v>
      </c>
    </row>
    <row r="220" spans="1:16" ht="17.100000000000001" customHeight="1">
      <c r="A220" s="269">
        <v>242</v>
      </c>
      <c r="B220" s="269" t="s">
        <v>145</v>
      </c>
      <c r="C220" s="261" t="s">
        <v>835</v>
      </c>
      <c r="D220" s="348">
        <v>13289.860453240301</v>
      </c>
      <c r="E220" s="348">
        <v>13289.860453240301</v>
      </c>
      <c r="F220" s="348"/>
      <c r="G220" s="348">
        <v>13289.860453240301</v>
      </c>
      <c r="H220" s="349">
        <v>40716</v>
      </c>
      <c r="I220" s="349">
        <v>43277</v>
      </c>
      <c r="J220" s="349">
        <v>54128</v>
      </c>
      <c r="K220" s="269">
        <v>36</v>
      </c>
      <c r="L220" s="269">
        <v>2</v>
      </c>
    </row>
    <row r="221" spans="1:16" ht="17.100000000000001" customHeight="1">
      <c r="A221" s="269">
        <v>243</v>
      </c>
      <c r="B221" s="269" t="s">
        <v>145</v>
      </c>
      <c r="C221" s="261" t="s">
        <v>836</v>
      </c>
      <c r="D221" s="348">
        <v>10816.866561933</v>
      </c>
      <c r="E221" s="348">
        <v>10816.866561933</v>
      </c>
      <c r="F221" s="348"/>
      <c r="G221" s="348">
        <v>10816.866561933</v>
      </c>
      <c r="H221" s="349">
        <v>40737</v>
      </c>
      <c r="I221" s="349">
        <v>42577</v>
      </c>
      <c r="J221" s="349">
        <v>46139</v>
      </c>
      <c r="K221" s="269">
        <v>14</v>
      </c>
      <c r="L221" s="269">
        <v>3</v>
      </c>
    </row>
    <row r="222" spans="1:16" ht="17.100000000000001" customHeight="1">
      <c r="A222" s="269">
        <v>244</v>
      </c>
      <c r="B222" s="269" t="s">
        <v>145</v>
      </c>
      <c r="C222" s="261" t="s">
        <v>837</v>
      </c>
      <c r="D222" s="348">
        <v>13116.509388331999</v>
      </c>
      <c r="E222" s="348">
        <v>13116.509388331999</v>
      </c>
      <c r="F222" s="348"/>
      <c r="G222" s="348">
        <v>13116.509388331999</v>
      </c>
      <c r="H222" s="349">
        <v>40420</v>
      </c>
      <c r="I222" s="349">
        <v>42516</v>
      </c>
      <c r="J222" s="349">
        <v>46318</v>
      </c>
      <c r="K222" s="269">
        <v>15</v>
      </c>
      <c r="L222" s="269">
        <v>9</v>
      </c>
    </row>
    <row r="223" spans="1:16" ht="17.100000000000001" customHeight="1">
      <c r="A223" s="269">
        <v>245</v>
      </c>
      <c r="B223" s="269" t="s">
        <v>145</v>
      </c>
      <c r="C223" s="261" t="s">
        <v>838</v>
      </c>
      <c r="D223" s="348">
        <v>1808.44947699</v>
      </c>
      <c r="E223" s="348">
        <v>1808.44947699</v>
      </c>
      <c r="F223" s="348"/>
      <c r="G223" s="348">
        <v>1808.44947699</v>
      </c>
      <c r="H223" s="349">
        <v>40805</v>
      </c>
      <c r="I223" s="349">
        <v>46251</v>
      </c>
      <c r="J223" s="349">
        <v>48541</v>
      </c>
      <c r="K223" s="269">
        <v>21</v>
      </c>
      <c r="L223" s="269">
        <v>1</v>
      </c>
    </row>
    <row r="224" spans="1:16" ht="17.100000000000001" customHeight="1">
      <c r="A224" s="417" t="s">
        <v>839</v>
      </c>
      <c r="B224" s="417"/>
      <c r="C224" s="417"/>
      <c r="D224" s="350">
        <f>SUM(D225:D233)</f>
        <v>35072.897612076202</v>
      </c>
      <c r="E224" s="350">
        <f>SUM(E225:E233)</f>
        <v>35072.897612076202</v>
      </c>
      <c r="F224" s="350"/>
      <c r="G224" s="350">
        <f>SUM(G225:G233)</f>
        <v>35072.897612076202</v>
      </c>
      <c r="H224" s="349"/>
      <c r="I224" s="349"/>
      <c r="J224" s="349"/>
      <c r="K224" s="269"/>
      <c r="L224" s="269"/>
    </row>
    <row r="225" spans="1:12" ht="17.100000000000001" customHeight="1">
      <c r="A225" s="269">
        <v>247</v>
      </c>
      <c r="B225" s="269" t="s">
        <v>233</v>
      </c>
      <c r="C225" s="261" t="s">
        <v>840</v>
      </c>
      <c r="D225" s="348">
        <v>3897.2857138937002</v>
      </c>
      <c r="E225" s="348">
        <v>3897.2857138937002</v>
      </c>
      <c r="F225" s="348"/>
      <c r="G225" s="348">
        <v>3897.2857138937002</v>
      </c>
      <c r="H225" s="349">
        <v>41401</v>
      </c>
      <c r="I225" s="349">
        <v>41796</v>
      </c>
      <c r="J225" s="349">
        <v>46142</v>
      </c>
      <c r="K225" s="269">
        <v>12</v>
      </c>
      <c r="L225" s="269">
        <v>9</v>
      </c>
    </row>
    <row r="226" spans="1:12" ht="17.100000000000001" customHeight="1">
      <c r="A226" s="269">
        <v>248</v>
      </c>
      <c r="B226" s="269" t="s">
        <v>233</v>
      </c>
      <c r="C226" s="261" t="s">
        <v>347</v>
      </c>
      <c r="D226" s="348">
        <v>4122.7496419405998</v>
      </c>
      <c r="E226" s="348">
        <v>4122.7496419405998</v>
      </c>
      <c r="F226" s="348"/>
      <c r="G226" s="348">
        <v>4122.7496419405998</v>
      </c>
      <c r="H226" s="349">
        <v>40876</v>
      </c>
      <c r="I226" s="349">
        <v>41197</v>
      </c>
      <c r="J226" s="349">
        <v>46185</v>
      </c>
      <c r="K226" s="269">
        <v>14</v>
      </c>
      <c r="L226" s="269">
        <v>1</v>
      </c>
    </row>
    <row r="227" spans="1:12" ht="17.100000000000001" customHeight="1">
      <c r="A227" s="269">
        <v>249</v>
      </c>
      <c r="B227" s="269" t="s">
        <v>233</v>
      </c>
      <c r="C227" s="261" t="s">
        <v>348</v>
      </c>
      <c r="D227" s="348">
        <v>4984.1957111719003</v>
      </c>
      <c r="E227" s="348">
        <v>4984.1957111719003</v>
      </c>
      <c r="F227" s="348"/>
      <c r="G227" s="348">
        <v>4984.1957111719003</v>
      </c>
      <c r="H227" s="349">
        <v>41700</v>
      </c>
      <c r="I227" s="349">
        <v>44910</v>
      </c>
      <c r="J227" s="349">
        <v>53051</v>
      </c>
      <c r="K227" s="269">
        <v>31</v>
      </c>
      <c r="L227" s="269">
        <v>0</v>
      </c>
    </row>
    <row r="228" spans="1:12" ht="17.100000000000001" customHeight="1">
      <c r="A228" s="269">
        <v>250</v>
      </c>
      <c r="B228" s="269" t="s">
        <v>233</v>
      </c>
      <c r="C228" s="261" t="s">
        <v>349</v>
      </c>
      <c r="D228" s="348">
        <v>1836.2159793536002</v>
      </c>
      <c r="E228" s="348">
        <v>1836.2159793536002</v>
      </c>
      <c r="F228" s="348"/>
      <c r="G228" s="348">
        <v>1836.2159793536002</v>
      </c>
      <c r="H228" s="349">
        <v>40822</v>
      </c>
      <c r="I228" s="349">
        <v>40928</v>
      </c>
      <c r="J228" s="349">
        <v>46311</v>
      </c>
      <c r="K228" s="269">
        <v>14</v>
      </c>
      <c r="L228" s="269">
        <v>6</v>
      </c>
    </row>
    <row r="229" spans="1:12" ht="17.100000000000001" customHeight="1">
      <c r="A229" s="269">
        <v>251</v>
      </c>
      <c r="B229" s="269" t="s">
        <v>145</v>
      </c>
      <c r="C229" s="261" t="s">
        <v>350</v>
      </c>
      <c r="D229" s="348">
        <v>1579.3001704160999</v>
      </c>
      <c r="E229" s="348">
        <v>1579.3001704160999</v>
      </c>
      <c r="F229" s="348"/>
      <c r="G229" s="348">
        <v>1579.3001704160999</v>
      </c>
      <c r="H229" s="349">
        <v>41472</v>
      </c>
      <c r="I229" s="349">
        <v>42689</v>
      </c>
      <c r="J229" s="349">
        <v>49947</v>
      </c>
      <c r="K229" s="269">
        <v>22</v>
      </c>
      <c r="L229" s="269">
        <v>11</v>
      </c>
    </row>
    <row r="230" spans="1:12" ht="17.100000000000001" customHeight="1">
      <c r="A230" s="269">
        <v>252</v>
      </c>
      <c r="B230" s="269" t="s">
        <v>145</v>
      </c>
      <c r="C230" s="261" t="s">
        <v>351</v>
      </c>
      <c r="D230" s="348">
        <v>107.87141519000001</v>
      </c>
      <c r="E230" s="348">
        <v>107.87141519000001</v>
      </c>
      <c r="F230" s="348"/>
      <c r="G230" s="348">
        <v>107.87141519000001</v>
      </c>
      <c r="H230" s="349">
        <v>40689</v>
      </c>
      <c r="I230" s="349">
        <v>40689</v>
      </c>
      <c r="J230" s="349">
        <v>44022</v>
      </c>
      <c r="K230" s="269">
        <v>9</v>
      </c>
      <c r="L230" s="269">
        <v>0</v>
      </c>
    </row>
    <row r="231" spans="1:12" ht="17.100000000000001" customHeight="1">
      <c r="A231" s="269">
        <v>253</v>
      </c>
      <c r="B231" s="269" t="s">
        <v>145</v>
      </c>
      <c r="C231" s="261" t="s">
        <v>352</v>
      </c>
      <c r="D231" s="348">
        <v>13953.6066786396</v>
      </c>
      <c r="E231" s="348">
        <v>13953.6066786396</v>
      </c>
      <c r="F231" s="348"/>
      <c r="G231" s="348">
        <v>13953.6066786396</v>
      </c>
      <c r="H231" s="349">
        <v>41320</v>
      </c>
      <c r="I231" s="349">
        <v>43234</v>
      </c>
      <c r="J231" s="349">
        <v>54128</v>
      </c>
      <c r="K231" s="269">
        <v>34</v>
      </c>
      <c r="L231" s="269">
        <v>8</v>
      </c>
    </row>
    <row r="232" spans="1:12" ht="17.100000000000001" customHeight="1">
      <c r="A232" s="269">
        <v>257</v>
      </c>
      <c r="B232" s="269" t="s">
        <v>133</v>
      </c>
      <c r="C232" s="261" t="s">
        <v>841</v>
      </c>
      <c r="D232" s="348">
        <v>1094.1254732131999</v>
      </c>
      <c r="E232" s="348">
        <v>1094.1254732131999</v>
      </c>
      <c r="F232" s="348"/>
      <c r="G232" s="348">
        <v>1094.1254732131999</v>
      </c>
      <c r="H232" s="349">
        <v>44929</v>
      </c>
      <c r="I232" s="349">
        <v>45316</v>
      </c>
      <c r="J232" s="349">
        <v>48271</v>
      </c>
      <c r="K232" s="269">
        <v>9</v>
      </c>
      <c r="L232" s="269">
        <v>0</v>
      </c>
    </row>
    <row r="233" spans="1:12" ht="17.100000000000001" customHeight="1">
      <c r="A233" s="269">
        <v>258</v>
      </c>
      <c r="B233" s="269" t="s">
        <v>210</v>
      </c>
      <c r="C233" s="261" t="s">
        <v>353</v>
      </c>
      <c r="D233" s="348">
        <v>3497.5468282574998</v>
      </c>
      <c r="E233" s="348">
        <v>3497.5468282574998</v>
      </c>
      <c r="F233" s="348"/>
      <c r="G233" s="348">
        <v>3497.5468282574998</v>
      </c>
      <c r="H233" s="349">
        <v>44505</v>
      </c>
      <c r="I233" s="349">
        <v>45289</v>
      </c>
      <c r="J233" s="349">
        <v>47879</v>
      </c>
      <c r="K233" s="269">
        <v>9</v>
      </c>
      <c r="L233" s="269">
        <v>0</v>
      </c>
    </row>
    <row r="234" spans="1:12" ht="17.100000000000001" customHeight="1">
      <c r="A234" s="417" t="s">
        <v>842</v>
      </c>
      <c r="B234" s="417"/>
      <c r="C234" s="417"/>
      <c r="D234" s="350">
        <f>SUM(D235:D237)</f>
        <v>49319.430930277304</v>
      </c>
      <c r="E234" s="350">
        <f>SUM(E235:E237)</f>
        <v>49319.430930277304</v>
      </c>
      <c r="F234" s="350"/>
      <c r="G234" s="350">
        <f>SUM(G235:G237)</f>
        <v>49319.430930277304</v>
      </c>
      <c r="H234" s="349"/>
      <c r="I234" s="349"/>
      <c r="J234" s="349"/>
      <c r="K234" s="269"/>
      <c r="L234" s="269"/>
    </row>
    <row r="235" spans="1:12" ht="17.100000000000001" customHeight="1">
      <c r="A235" s="269">
        <v>259</v>
      </c>
      <c r="B235" s="269" t="s">
        <v>145</v>
      </c>
      <c r="C235" s="261" t="s">
        <v>843</v>
      </c>
      <c r="D235" s="348">
        <v>28310.5349400538</v>
      </c>
      <c r="E235" s="348">
        <v>28310.5349400538</v>
      </c>
      <c r="F235" s="348"/>
      <c r="G235" s="348">
        <v>28310.5349400538</v>
      </c>
      <c r="H235" s="349">
        <v>41674</v>
      </c>
      <c r="I235" s="349">
        <v>43291</v>
      </c>
      <c r="J235" s="349">
        <v>54128</v>
      </c>
      <c r="K235" s="269">
        <v>33</v>
      </c>
      <c r="L235" s="269">
        <v>11</v>
      </c>
    </row>
    <row r="236" spans="1:12" ht="17.100000000000001" customHeight="1">
      <c r="A236" s="269">
        <v>260</v>
      </c>
      <c r="B236" s="269" t="s">
        <v>145</v>
      </c>
      <c r="C236" s="261" t="s">
        <v>844</v>
      </c>
      <c r="D236" s="348">
        <v>7664.1875478178999</v>
      </c>
      <c r="E236" s="348">
        <v>7664.1875478178999</v>
      </c>
      <c r="F236" s="348"/>
      <c r="G236" s="348">
        <v>7664.1875478178999</v>
      </c>
      <c r="H236" s="349">
        <v>41506</v>
      </c>
      <c r="I236" s="349">
        <v>43067</v>
      </c>
      <c r="J236" s="349">
        <v>53885</v>
      </c>
      <c r="K236" s="269">
        <v>33</v>
      </c>
      <c r="L236" s="269">
        <v>9</v>
      </c>
    </row>
    <row r="237" spans="1:12" ht="17.100000000000001" customHeight="1">
      <c r="A237" s="269">
        <v>261</v>
      </c>
      <c r="B237" s="269" t="s">
        <v>197</v>
      </c>
      <c r="C237" s="261" t="s">
        <v>356</v>
      </c>
      <c r="D237" s="348">
        <v>13344.708442405601</v>
      </c>
      <c r="E237" s="348">
        <v>13344.708442405601</v>
      </c>
      <c r="F237" s="348"/>
      <c r="G237" s="348">
        <v>13344.708442405601</v>
      </c>
      <c r="H237" s="349">
        <v>42031</v>
      </c>
      <c r="I237" s="349">
        <v>44910</v>
      </c>
      <c r="J237" s="349">
        <v>53904</v>
      </c>
      <c r="K237" s="269">
        <v>32</v>
      </c>
      <c r="L237" s="269">
        <v>5</v>
      </c>
    </row>
    <row r="238" spans="1:12" ht="17.100000000000001" customHeight="1">
      <c r="A238" s="417" t="s">
        <v>845</v>
      </c>
      <c r="B238" s="417"/>
      <c r="C238" s="417"/>
      <c r="D238" s="350">
        <f>SUM(D239:D247)</f>
        <v>41533.007464526898</v>
      </c>
      <c r="E238" s="350">
        <f>SUM(E239:E247)</f>
        <v>41533.007464526898</v>
      </c>
      <c r="F238" s="350"/>
      <c r="G238" s="350">
        <f>SUM(G239:G247)</f>
        <v>41533.007464526898</v>
      </c>
      <c r="H238" s="349"/>
      <c r="I238" s="349"/>
      <c r="J238" s="349"/>
      <c r="K238" s="269"/>
      <c r="L238" s="269"/>
    </row>
    <row r="239" spans="1:12" ht="17.100000000000001" customHeight="1">
      <c r="A239" s="269">
        <v>262</v>
      </c>
      <c r="B239" s="269" t="s">
        <v>233</v>
      </c>
      <c r="C239" s="261" t="s">
        <v>357</v>
      </c>
      <c r="D239" s="348">
        <v>1985.4068609521</v>
      </c>
      <c r="E239" s="348">
        <v>1985.4068609521</v>
      </c>
      <c r="F239" s="348"/>
      <c r="G239" s="348">
        <v>1985.4068609521</v>
      </c>
      <c r="H239" s="349">
        <v>41290</v>
      </c>
      <c r="I239" s="349">
        <v>41761</v>
      </c>
      <c r="J239" s="349">
        <v>46374</v>
      </c>
      <c r="K239" s="269">
        <v>13</v>
      </c>
      <c r="L239" s="269">
        <v>8</v>
      </c>
    </row>
    <row r="240" spans="1:12" ht="17.100000000000001" customHeight="1">
      <c r="A240" s="269">
        <v>264</v>
      </c>
      <c r="B240" s="269" t="s">
        <v>131</v>
      </c>
      <c r="C240" s="261" t="s">
        <v>358</v>
      </c>
      <c r="D240" s="348">
        <v>15070.3987586234</v>
      </c>
      <c r="E240" s="348">
        <v>15070.3987586234</v>
      </c>
      <c r="F240" s="348"/>
      <c r="G240" s="348">
        <v>15070.3987586234</v>
      </c>
      <c r="H240" s="349">
        <v>43001</v>
      </c>
      <c r="I240" s="349">
        <v>44910</v>
      </c>
      <c r="J240" s="349">
        <v>54041</v>
      </c>
      <c r="K240" s="269">
        <v>30</v>
      </c>
      <c r="L240" s="269">
        <v>2</v>
      </c>
    </row>
    <row r="241" spans="1:12" ht="17.100000000000001" customHeight="1">
      <c r="A241" s="269">
        <v>266</v>
      </c>
      <c r="B241" s="269" t="s">
        <v>233</v>
      </c>
      <c r="C241" s="261" t="s">
        <v>359</v>
      </c>
      <c r="D241" s="348">
        <v>6049.5607229822999</v>
      </c>
      <c r="E241" s="348">
        <v>6049.5607229822999</v>
      </c>
      <c r="F241" s="348"/>
      <c r="G241" s="348">
        <v>6049.5607229822999</v>
      </c>
      <c r="H241" s="349">
        <v>43495</v>
      </c>
      <c r="I241" s="349">
        <v>44910</v>
      </c>
      <c r="J241" s="349">
        <v>54128</v>
      </c>
      <c r="K241" s="269">
        <v>29</v>
      </c>
      <c r="L241" s="269">
        <v>0</v>
      </c>
    </row>
    <row r="242" spans="1:12" ht="17.100000000000001" customHeight="1">
      <c r="A242" s="269">
        <v>267</v>
      </c>
      <c r="B242" s="269" t="s">
        <v>233</v>
      </c>
      <c r="C242" s="261" t="s">
        <v>360</v>
      </c>
      <c r="D242" s="348">
        <v>2457.6874297149998</v>
      </c>
      <c r="E242" s="348">
        <v>2457.6874297149998</v>
      </c>
      <c r="F242" s="348"/>
      <c r="G242" s="348">
        <v>2457.6874297149998</v>
      </c>
      <c r="H242" s="349">
        <v>41912</v>
      </c>
      <c r="I242" s="349">
        <v>42062</v>
      </c>
      <c r="J242" s="349">
        <v>45504</v>
      </c>
      <c r="K242" s="269">
        <v>9</v>
      </c>
      <c r="L242" s="269">
        <v>5</v>
      </c>
    </row>
    <row r="243" spans="1:12" ht="17.100000000000001" customHeight="1">
      <c r="A243" s="269">
        <v>268</v>
      </c>
      <c r="B243" s="269" t="s">
        <v>133</v>
      </c>
      <c r="C243" s="261" t="s">
        <v>361</v>
      </c>
      <c r="D243" s="348">
        <v>228.27249784610001</v>
      </c>
      <c r="E243" s="348">
        <v>228.27249784610001</v>
      </c>
      <c r="F243" s="348"/>
      <c r="G243" s="348">
        <v>228.27249784610001</v>
      </c>
      <c r="H243" s="349">
        <v>44505</v>
      </c>
      <c r="I243" s="349">
        <v>44910</v>
      </c>
      <c r="J243" s="349">
        <v>48456</v>
      </c>
      <c r="K243" s="269">
        <v>10</v>
      </c>
      <c r="L243" s="269">
        <v>9</v>
      </c>
    </row>
    <row r="244" spans="1:12" ht="17.100000000000001" customHeight="1">
      <c r="A244" s="269">
        <v>269</v>
      </c>
      <c r="B244" s="269" t="s">
        <v>141</v>
      </c>
      <c r="C244" s="261" t="s">
        <v>362</v>
      </c>
      <c r="D244" s="348">
        <v>150.11411478440002</v>
      </c>
      <c r="E244" s="348">
        <v>150.11411478440002</v>
      </c>
      <c r="F244" s="348"/>
      <c r="G244" s="348">
        <v>150.11411478440002</v>
      </c>
      <c r="H244" s="349">
        <v>42136</v>
      </c>
      <c r="I244" s="349">
        <v>42136</v>
      </c>
      <c r="J244" s="349">
        <v>45504</v>
      </c>
      <c r="K244" s="269">
        <v>9</v>
      </c>
      <c r="L244" s="269">
        <v>0</v>
      </c>
    </row>
    <row r="245" spans="1:12" ht="17.100000000000001" customHeight="1">
      <c r="A245" s="269">
        <v>273</v>
      </c>
      <c r="B245" s="269" t="s">
        <v>145</v>
      </c>
      <c r="C245" s="261" t="s">
        <v>363</v>
      </c>
      <c r="D245" s="348">
        <v>2766.6427179727002</v>
      </c>
      <c r="E245" s="348">
        <v>2766.6427179727002</v>
      </c>
      <c r="F245" s="348"/>
      <c r="G245" s="348">
        <v>2766.6427179727002</v>
      </c>
      <c r="H245" s="349">
        <v>42129</v>
      </c>
      <c r="I245" s="349">
        <v>44377</v>
      </c>
      <c r="J245" s="349">
        <v>54865</v>
      </c>
      <c r="K245" s="269">
        <v>34</v>
      </c>
      <c r="L245" s="269">
        <v>8</v>
      </c>
    </row>
    <row r="246" spans="1:12" ht="17.100000000000001" customHeight="1">
      <c r="A246" s="269">
        <v>274</v>
      </c>
      <c r="B246" s="269" t="s">
        <v>145</v>
      </c>
      <c r="C246" s="261" t="s">
        <v>364</v>
      </c>
      <c r="D246" s="348">
        <v>7319.7522225682005</v>
      </c>
      <c r="E246" s="348">
        <v>7319.7522225682005</v>
      </c>
      <c r="F246" s="348"/>
      <c r="G246" s="348">
        <v>7319.7522225682005</v>
      </c>
      <c r="H246" s="349">
        <v>41605</v>
      </c>
      <c r="I246" s="349">
        <v>46251</v>
      </c>
      <c r="J246" s="349">
        <v>54696</v>
      </c>
      <c r="K246" s="269">
        <v>35</v>
      </c>
      <c r="L246" s="269">
        <v>9</v>
      </c>
    </row>
    <row r="247" spans="1:12" ht="17.100000000000001" customHeight="1">
      <c r="A247" s="269">
        <v>275</v>
      </c>
      <c r="B247" s="269" t="s">
        <v>129</v>
      </c>
      <c r="C247" s="261" t="s">
        <v>365</v>
      </c>
      <c r="D247" s="348">
        <v>5505.1721390826997</v>
      </c>
      <c r="E247" s="348">
        <v>5505.1721390826997</v>
      </c>
      <c r="F247" s="348"/>
      <c r="G247" s="348">
        <v>5505.1721390826997</v>
      </c>
      <c r="H247" s="349">
        <v>42061</v>
      </c>
      <c r="I247" s="349">
        <v>42061</v>
      </c>
      <c r="J247" s="349">
        <v>45504</v>
      </c>
      <c r="K247" s="269">
        <v>9</v>
      </c>
      <c r="L247" s="269">
        <v>0</v>
      </c>
    </row>
    <row r="248" spans="1:12" ht="17.100000000000001" customHeight="1">
      <c r="A248" s="417" t="s">
        <v>846</v>
      </c>
      <c r="B248" s="417"/>
      <c r="C248" s="417"/>
      <c r="D248" s="350">
        <f>SUM(D249:D262)</f>
        <v>39420.611144885006</v>
      </c>
      <c r="E248" s="350">
        <f>SUM(E249:E262)</f>
        <v>39420.611144885006</v>
      </c>
      <c r="F248" s="350"/>
      <c r="G248" s="350">
        <f>SUM(G249:G262)</f>
        <v>39420.611144885006</v>
      </c>
      <c r="H248" s="349"/>
      <c r="I248" s="349"/>
      <c r="J248" s="349"/>
      <c r="K248" s="269"/>
      <c r="L248" s="269"/>
    </row>
    <row r="249" spans="1:12" ht="17.100000000000001" customHeight="1">
      <c r="A249" s="269">
        <v>278</v>
      </c>
      <c r="B249" s="269" t="s">
        <v>210</v>
      </c>
      <c r="C249" s="261" t="s">
        <v>366</v>
      </c>
      <c r="D249" s="348">
        <v>356.81714590519999</v>
      </c>
      <c r="E249" s="348">
        <v>356.81714590519999</v>
      </c>
      <c r="F249" s="348"/>
      <c r="G249" s="348">
        <v>356.81714590519999</v>
      </c>
      <c r="H249" s="349">
        <v>42983</v>
      </c>
      <c r="I249" s="349">
        <v>44918</v>
      </c>
      <c r="J249" s="349">
        <v>54128</v>
      </c>
      <c r="K249" s="269">
        <v>30</v>
      </c>
      <c r="L249" s="269">
        <v>2</v>
      </c>
    </row>
    <row r="250" spans="1:12" ht="17.100000000000001" customHeight="1">
      <c r="A250" s="269">
        <v>280</v>
      </c>
      <c r="B250" s="269" t="s">
        <v>233</v>
      </c>
      <c r="C250" s="261" t="s">
        <v>367</v>
      </c>
      <c r="D250" s="348">
        <v>1560.0473101301</v>
      </c>
      <c r="E250" s="348">
        <v>1560.0473101301</v>
      </c>
      <c r="F250" s="348"/>
      <c r="G250" s="348">
        <v>1560.0473101301</v>
      </c>
      <c r="H250" s="349">
        <v>42129</v>
      </c>
      <c r="I250" s="349">
        <v>46157</v>
      </c>
      <c r="J250" s="349">
        <v>54583</v>
      </c>
      <c r="K250" s="269">
        <v>34</v>
      </c>
      <c r="L250" s="269">
        <v>0</v>
      </c>
    </row>
    <row r="251" spans="1:12" ht="17.100000000000001" customHeight="1">
      <c r="A251" s="269">
        <v>281</v>
      </c>
      <c r="B251" s="269" t="s">
        <v>141</v>
      </c>
      <c r="C251" s="261" t="s">
        <v>368</v>
      </c>
      <c r="D251" s="348">
        <v>2021.6230543533002</v>
      </c>
      <c r="E251" s="348">
        <v>2021.6230543533002</v>
      </c>
      <c r="F251" s="348"/>
      <c r="G251" s="348">
        <v>2021.6230543533002</v>
      </c>
      <c r="H251" s="349">
        <v>43073</v>
      </c>
      <c r="I251" s="349">
        <v>44910</v>
      </c>
      <c r="J251" s="349">
        <v>51194</v>
      </c>
      <c r="K251" s="269">
        <v>22</v>
      </c>
      <c r="L251" s="269">
        <v>0</v>
      </c>
    </row>
    <row r="252" spans="1:12" ht="17.100000000000001" customHeight="1">
      <c r="A252" s="269">
        <v>282</v>
      </c>
      <c r="B252" s="269" t="s">
        <v>233</v>
      </c>
      <c r="C252" s="261" t="s">
        <v>369</v>
      </c>
      <c r="D252" s="348">
        <v>6431.1189274874996</v>
      </c>
      <c r="E252" s="348">
        <v>6431.1189274874996</v>
      </c>
      <c r="F252" s="348"/>
      <c r="G252" s="348">
        <v>6431.1189274874996</v>
      </c>
      <c r="H252" s="349">
        <v>43329</v>
      </c>
      <c r="I252" s="349">
        <v>46248</v>
      </c>
      <c r="J252" s="349">
        <v>54322</v>
      </c>
      <c r="K252" s="269">
        <v>30</v>
      </c>
      <c r="L252" s="269">
        <v>0</v>
      </c>
    </row>
    <row r="253" spans="1:12" ht="17.100000000000001" customHeight="1">
      <c r="A253" s="269">
        <v>283</v>
      </c>
      <c r="B253" s="269" t="s">
        <v>141</v>
      </c>
      <c r="C253" s="261" t="s">
        <v>370</v>
      </c>
      <c r="D253" s="348">
        <v>3446.7455609798999</v>
      </c>
      <c r="E253" s="348">
        <v>3446.7455609798999</v>
      </c>
      <c r="F253" s="348"/>
      <c r="G253" s="348">
        <v>3446.7455609798999</v>
      </c>
      <c r="H253" s="349">
        <v>43535</v>
      </c>
      <c r="I253" s="349">
        <v>43535</v>
      </c>
      <c r="J253" s="349">
        <v>47087</v>
      </c>
      <c r="K253" s="269">
        <v>9</v>
      </c>
      <c r="L253" s="269">
        <v>4</v>
      </c>
    </row>
    <row r="254" spans="1:12" ht="17.100000000000001" customHeight="1">
      <c r="A254" s="269">
        <v>284</v>
      </c>
      <c r="B254" s="269" t="s">
        <v>129</v>
      </c>
      <c r="C254" s="261" t="s">
        <v>371</v>
      </c>
      <c r="D254" s="348">
        <v>2644.2175449311999</v>
      </c>
      <c r="E254" s="348">
        <v>2644.2175449311999</v>
      </c>
      <c r="F254" s="348"/>
      <c r="G254" s="348">
        <v>2644.2175449311999</v>
      </c>
      <c r="H254" s="349">
        <v>42916</v>
      </c>
      <c r="I254" s="349">
        <v>45417</v>
      </c>
      <c r="J254" s="349">
        <v>52071</v>
      </c>
      <c r="K254" s="269">
        <v>25</v>
      </c>
      <c r="L254" s="269">
        <v>0</v>
      </c>
    </row>
    <row r="255" spans="1:12" ht="17.100000000000001" customHeight="1">
      <c r="A255" s="269">
        <v>286</v>
      </c>
      <c r="B255" s="269" t="s">
        <v>133</v>
      </c>
      <c r="C255" s="261" t="s">
        <v>372</v>
      </c>
      <c r="D255" s="348">
        <v>3367.2168670085998</v>
      </c>
      <c r="E255" s="348">
        <v>3367.2168670085998</v>
      </c>
      <c r="F255" s="348"/>
      <c r="G255" s="348">
        <v>3367.2168670085998</v>
      </c>
      <c r="H255" s="349">
        <v>42625</v>
      </c>
      <c r="I255" s="349">
        <v>42625</v>
      </c>
      <c r="J255" s="349">
        <v>46139</v>
      </c>
      <c r="K255" s="269">
        <v>9</v>
      </c>
      <c r="L255" s="269">
        <v>6</v>
      </c>
    </row>
    <row r="256" spans="1:12" ht="17.100000000000001" customHeight="1">
      <c r="A256" s="269">
        <v>288</v>
      </c>
      <c r="B256" s="269" t="s">
        <v>233</v>
      </c>
      <c r="C256" s="261" t="s">
        <v>373</v>
      </c>
      <c r="D256" s="348">
        <v>2290.6285875711001</v>
      </c>
      <c r="E256" s="348">
        <v>2290.6285875711001</v>
      </c>
      <c r="F256" s="348"/>
      <c r="G256" s="348">
        <v>2290.6285875711001</v>
      </c>
      <c r="H256" s="349">
        <v>42601</v>
      </c>
      <c r="I256" s="349">
        <v>43962</v>
      </c>
      <c r="J256" s="349">
        <v>54332</v>
      </c>
      <c r="K256" s="269">
        <v>32</v>
      </c>
      <c r="L256" s="269">
        <v>1</v>
      </c>
    </row>
    <row r="257" spans="1:12" ht="17.100000000000001" customHeight="1">
      <c r="A257" s="269">
        <v>289</v>
      </c>
      <c r="B257" s="269" t="s">
        <v>160</v>
      </c>
      <c r="C257" s="261" t="s">
        <v>763</v>
      </c>
      <c r="D257" s="348">
        <v>3325.4435080937001</v>
      </c>
      <c r="E257" s="348">
        <v>3325.4435080937001</v>
      </c>
      <c r="F257" s="348"/>
      <c r="G257" s="348">
        <v>3325.4435080937001</v>
      </c>
      <c r="H257" s="349">
        <v>45514</v>
      </c>
      <c r="I257" s="349">
        <v>46323</v>
      </c>
      <c r="J257" s="349">
        <v>56501</v>
      </c>
      <c r="K257" s="269">
        <v>30</v>
      </c>
      <c r="L257" s="269">
        <v>0</v>
      </c>
    </row>
    <row r="258" spans="1:12" ht="17.100000000000001" customHeight="1">
      <c r="A258" s="269">
        <v>290</v>
      </c>
      <c r="B258" s="269" t="s">
        <v>141</v>
      </c>
      <c r="C258" s="261" t="s">
        <v>847</v>
      </c>
      <c r="D258" s="348">
        <v>820.1240847506001</v>
      </c>
      <c r="E258" s="348">
        <v>820.1240847506001</v>
      </c>
      <c r="F258" s="348"/>
      <c r="G258" s="348">
        <v>820.1240847506001</v>
      </c>
      <c r="H258" s="349">
        <v>44928</v>
      </c>
      <c r="I258" s="349">
        <v>45289</v>
      </c>
      <c r="J258" s="349">
        <v>48582</v>
      </c>
      <c r="K258" s="269">
        <v>9</v>
      </c>
      <c r="L258" s="269">
        <v>8</v>
      </c>
    </row>
    <row r="259" spans="1:12" ht="17.100000000000001" customHeight="1">
      <c r="A259" s="269">
        <v>292</v>
      </c>
      <c r="B259" s="269" t="s">
        <v>145</v>
      </c>
      <c r="C259" s="261" t="s">
        <v>374</v>
      </c>
      <c r="D259" s="348">
        <v>4152.0399976639001</v>
      </c>
      <c r="E259" s="348">
        <v>4152.0399976639001</v>
      </c>
      <c r="F259" s="348"/>
      <c r="G259" s="348">
        <v>4152.0399976639001</v>
      </c>
      <c r="H259" s="349">
        <v>42662</v>
      </c>
      <c r="I259" s="349">
        <v>42866</v>
      </c>
      <c r="J259" s="349">
        <v>49947</v>
      </c>
      <c r="K259" s="269">
        <v>19</v>
      </c>
      <c r="L259" s="269">
        <v>4</v>
      </c>
    </row>
    <row r="260" spans="1:12" ht="17.100000000000001" customHeight="1">
      <c r="A260" s="269">
        <v>293</v>
      </c>
      <c r="B260" s="269" t="s">
        <v>233</v>
      </c>
      <c r="C260" s="261" t="s">
        <v>375</v>
      </c>
      <c r="D260" s="348">
        <v>4118.9965552499998</v>
      </c>
      <c r="E260" s="348">
        <v>4118.9965552499998</v>
      </c>
      <c r="F260" s="348"/>
      <c r="G260" s="348">
        <v>4118.9965552499998</v>
      </c>
      <c r="H260" s="349">
        <v>42048</v>
      </c>
      <c r="I260" s="349">
        <v>42156</v>
      </c>
      <c r="J260" s="349">
        <v>45504</v>
      </c>
      <c r="K260" s="269">
        <v>9</v>
      </c>
      <c r="L260" s="269">
        <v>0</v>
      </c>
    </row>
    <row r="261" spans="1:12" ht="17.100000000000001" customHeight="1">
      <c r="A261" s="269">
        <v>294</v>
      </c>
      <c r="B261" s="269" t="s">
        <v>233</v>
      </c>
      <c r="C261" s="261" t="s">
        <v>376</v>
      </c>
      <c r="D261" s="348">
        <v>4073.6875431805001</v>
      </c>
      <c r="E261" s="348">
        <v>4073.6875431805001</v>
      </c>
      <c r="F261" s="348"/>
      <c r="G261" s="348">
        <v>4073.6875431805001</v>
      </c>
      <c r="H261" s="349">
        <v>41606</v>
      </c>
      <c r="I261" s="349">
        <v>42223</v>
      </c>
      <c r="J261" s="349">
        <v>46234</v>
      </c>
      <c r="K261" s="269">
        <v>12</v>
      </c>
      <c r="L261" s="269">
        <v>3</v>
      </c>
    </row>
    <row r="262" spans="1:12" ht="17.100000000000001" customHeight="1">
      <c r="A262" s="269">
        <v>295</v>
      </c>
      <c r="B262" s="269" t="s">
        <v>233</v>
      </c>
      <c r="C262" s="261" t="s">
        <v>377</v>
      </c>
      <c r="D262" s="348">
        <v>811.90445757940006</v>
      </c>
      <c r="E262" s="348">
        <v>811.90445757940006</v>
      </c>
      <c r="F262" s="348"/>
      <c r="G262" s="348">
        <v>811.90445757940006</v>
      </c>
      <c r="H262" s="349">
        <v>41842</v>
      </c>
      <c r="I262" s="349">
        <v>42027</v>
      </c>
      <c r="J262" s="349">
        <v>46234</v>
      </c>
      <c r="K262" s="269">
        <v>11</v>
      </c>
      <c r="L262" s="269">
        <v>9</v>
      </c>
    </row>
    <row r="263" spans="1:12" ht="17.100000000000001" customHeight="1">
      <c r="A263" s="417" t="s">
        <v>848</v>
      </c>
      <c r="B263" s="417"/>
      <c r="C263" s="417"/>
      <c r="D263" s="350">
        <f>SUM(D264:D276)</f>
        <v>97065.860068190508</v>
      </c>
      <c r="E263" s="350">
        <f>SUM(E264:E276)</f>
        <v>97065.860068190508</v>
      </c>
      <c r="F263" s="350"/>
      <c r="G263" s="350">
        <f>SUM(G264:G276)</f>
        <v>97065.860068190508</v>
      </c>
      <c r="H263" s="349"/>
      <c r="I263" s="349"/>
      <c r="J263" s="349"/>
      <c r="K263" s="269"/>
      <c r="L263" s="269"/>
    </row>
    <row r="264" spans="1:12" ht="17.100000000000001" customHeight="1">
      <c r="A264" s="269">
        <v>296</v>
      </c>
      <c r="B264" s="269" t="s">
        <v>849</v>
      </c>
      <c r="C264" s="261" t="s">
        <v>378</v>
      </c>
      <c r="D264" s="348">
        <v>9337.9017362145005</v>
      </c>
      <c r="E264" s="348">
        <v>9337.9017362145005</v>
      </c>
      <c r="F264" s="348"/>
      <c r="G264" s="348">
        <v>9337.9017362145005</v>
      </c>
      <c r="H264" s="349">
        <v>43551</v>
      </c>
      <c r="I264" s="349">
        <v>44910</v>
      </c>
      <c r="J264" s="349">
        <v>54543</v>
      </c>
      <c r="K264" s="269">
        <v>30</v>
      </c>
      <c r="L264" s="269">
        <v>0</v>
      </c>
    </row>
    <row r="265" spans="1:12" ht="17.100000000000001" customHeight="1">
      <c r="A265" s="269">
        <v>297</v>
      </c>
      <c r="B265" s="269" t="s">
        <v>850</v>
      </c>
      <c r="C265" s="261" t="s">
        <v>379</v>
      </c>
      <c r="D265" s="348">
        <v>4184.8998806083</v>
      </c>
      <c r="E265" s="348">
        <v>4184.8998806083</v>
      </c>
      <c r="F265" s="348"/>
      <c r="G265" s="348">
        <v>4184.8998806083</v>
      </c>
      <c r="H265" s="349">
        <v>42946</v>
      </c>
      <c r="I265" s="349">
        <v>44910</v>
      </c>
      <c r="J265" s="349">
        <v>53929</v>
      </c>
      <c r="K265" s="269">
        <v>30</v>
      </c>
      <c r="L265" s="269">
        <v>0</v>
      </c>
    </row>
    <row r="266" spans="1:12" ht="17.100000000000001" customHeight="1">
      <c r="A266" s="269">
        <v>298</v>
      </c>
      <c r="B266" s="269" t="s">
        <v>849</v>
      </c>
      <c r="C266" s="261" t="s">
        <v>380</v>
      </c>
      <c r="D266" s="348">
        <v>20156.4829854075</v>
      </c>
      <c r="E266" s="348">
        <v>20156.4829854075</v>
      </c>
      <c r="F266" s="348"/>
      <c r="G266" s="348">
        <v>20156.4829854075</v>
      </c>
      <c r="H266" s="349">
        <v>44431</v>
      </c>
      <c r="I266" s="349">
        <v>44910</v>
      </c>
      <c r="J266" s="349">
        <v>48121</v>
      </c>
      <c r="K266" s="269">
        <v>10</v>
      </c>
      <c r="L266" s="269">
        <v>0</v>
      </c>
    </row>
    <row r="267" spans="1:12" ht="17.100000000000001" customHeight="1">
      <c r="A267" s="269">
        <v>300</v>
      </c>
      <c r="B267" s="269" t="s">
        <v>851</v>
      </c>
      <c r="C267" s="261" t="s">
        <v>381</v>
      </c>
      <c r="D267" s="348">
        <v>4292.4926491262004</v>
      </c>
      <c r="E267" s="348">
        <v>4292.4926491262004</v>
      </c>
      <c r="F267" s="348"/>
      <c r="G267" s="348">
        <v>4292.4926491262004</v>
      </c>
      <c r="H267" s="349">
        <v>43601</v>
      </c>
      <c r="I267" s="349">
        <v>43636</v>
      </c>
      <c r="J267" s="349">
        <v>47087</v>
      </c>
      <c r="K267" s="269">
        <v>9</v>
      </c>
      <c r="L267" s="269">
        <v>4</v>
      </c>
    </row>
    <row r="268" spans="1:12" ht="17.100000000000001" customHeight="1">
      <c r="A268" s="269">
        <v>304</v>
      </c>
      <c r="B268" s="269" t="s">
        <v>850</v>
      </c>
      <c r="C268" s="261" t="s">
        <v>764</v>
      </c>
      <c r="D268" s="348">
        <v>7166.5339442868999</v>
      </c>
      <c r="E268" s="348">
        <v>7166.5339442868999</v>
      </c>
      <c r="F268" s="348"/>
      <c r="G268" s="348">
        <v>7166.5339442868999</v>
      </c>
      <c r="H268" s="349">
        <v>45040</v>
      </c>
      <c r="I268" s="349">
        <v>46371</v>
      </c>
      <c r="J268" s="349">
        <v>48358</v>
      </c>
      <c r="K268" s="269">
        <v>9</v>
      </c>
      <c r="L268" s="269">
        <v>0</v>
      </c>
    </row>
    <row r="269" spans="1:12" ht="17.100000000000001" customHeight="1">
      <c r="A269" s="269">
        <v>305</v>
      </c>
      <c r="B269" s="269" t="s">
        <v>852</v>
      </c>
      <c r="C269" s="261" t="s">
        <v>382</v>
      </c>
      <c r="D269" s="348">
        <v>333.30846381539999</v>
      </c>
      <c r="E269" s="348">
        <v>333.30846381539999</v>
      </c>
      <c r="F269" s="348"/>
      <c r="G269" s="348">
        <v>333.30846381539999</v>
      </c>
      <c r="H269" s="349">
        <v>41977</v>
      </c>
      <c r="I269" s="349">
        <v>42194</v>
      </c>
      <c r="J269" s="349">
        <v>45504</v>
      </c>
      <c r="K269" s="269">
        <v>9</v>
      </c>
      <c r="L269" s="269">
        <v>5</v>
      </c>
    </row>
    <row r="270" spans="1:12" ht="17.100000000000001" customHeight="1">
      <c r="A270" s="269">
        <v>306</v>
      </c>
      <c r="B270" s="269" t="s">
        <v>852</v>
      </c>
      <c r="C270" s="261" t="s">
        <v>383</v>
      </c>
      <c r="D270" s="348">
        <v>16701.401166547199</v>
      </c>
      <c r="E270" s="348">
        <v>16701.401166547199</v>
      </c>
      <c r="F270" s="348"/>
      <c r="G270" s="348">
        <v>16701.401166547199</v>
      </c>
      <c r="H270" s="349">
        <v>42139</v>
      </c>
      <c r="I270" s="349">
        <v>42697</v>
      </c>
      <c r="J270" s="349">
        <v>49947</v>
      </c>
      <c r="K270" s="269">
        <v>21</v>
      </c>
      <c r="L270" s="269">
        <v>2</v>
      </c>
    </row>
    <row r="271" spans="1:12" ht="17.100000000000001" customHeight="1">
      <c r="A271" s="269">
        <v>307</v>
      </c>
      <c r="B271" s="269" t="s">
        <v>853</v>
      </c>
      <c r="C271" s="261" t="s">
        <v>384</v>
      </c>
      <c r="D271" s="348">
        <v>3990.5622826889999</v>
      </c>
      <c r="E271" s="348">
        <v>3990.5622826889999</v>
      </c>
      <c r="F271" s="348"/>
      <c r="G271" s="348">
        <v>3990.5622826889999</v>
      </c>
      <c r="H271" s="349">
        <v>42416</v>
      </c>
      <c r="I271" s="349">
        <v>43052</v>
      </c>
      <c r="J271" s="349">
        <v>53885</v>
      </c>
      <c r="K271" s="269">
        <v>31</v>
      </c>
      <c r="L271" s="269">
        <v>3</v>
      </c>
    </row>
    <row r="272" spans="1:12" ht="17.100000000000001" customHeight="1">
      <c r="A272" s="269">
        <v>308</v>
      </c>
      <c r="B272" s="269" t="s">
        <v>853</v>
      </c>
      <c r="C272" s="261" t="s">
        <v>385</v>
      </c>
      <c r="D272" s="348">
        <v>5388.0088975817998</v>
      </c>
      <c r="E272" s="348">
        <v>5388.0088975817998</v>
      </c>
      <c r="F272" s="348"/>
      <c r="G272" s="348">
        <v>5388.0088975817998</v>
      </c>
      <c r="H272" s="349">
        <v>42324</v>
      </c>
      <c r="I272" s="349">
        <v>42797</v>
      </c>
      <c r="J272" s="349">
        <v>46365</v>
      </c>
      <c r="K272" s="269">
        <v>10</v>
      </c>
      <c r="L272" s="269">
        <v>10</v>
      </c>
    </row>
    <row r="273" spans="1:12" ht="17.100000000000001" customHeight="1">
      <c r="A273" s="269">
        <v>309</v>
      </c>
      <c r="B273" s="269" t="s">
        <v>853</v>
      </c>
      <c r="C273" s="261" t="s">
        <v>386</v>
      </c>
      <c r="D273" s="348">
        <v>14771.6061099944</v>
      </c>
      <c r="E273" s="348">
        <v>14771.6061099944</v>
      </c>
      <c r="F273" s="348"/>
      <c r="G273" s="348">
        <v>14771.6061099944</v>
      </c>
      <c r="H273" s="349">
        <v>43251</v>
      </c>
      <c r="I273" s="349">
        <v>43529</v>
      </c>
      <c r="J273" s="349">
        <v>54128</v>
      </c>
      <c r="K273" s="269">
        <v>29</v>
      </c>
      <c r="L273" s="269">
        <v>8</v>
      </c>
    </row>
    <row r="274" spans="1:12" ht="17.100000000000001" customHeight="1">
      <c r="A274" s="269">
        <v>310</v>
      </c>
      <c r="B274" s="269" t="s">
        <v>853</v>
      </c>
      <c r="C274" s="261" t="s">
        <v>387</v>
      </c>
      <c r="D274" s="348">
        <v>2492.4455793736001</v>
      </c>
      <c r="E274" s="348">
        <v>2492.4455793736001</v>
      </c>
      <c r="F274" s="348"/>
      <c r="G274" s="348">
        <v>2492.4455793736001</v>
      </c>
      <c r="H274" s="349">
        <v>42890</v>
      </c>
      <c r="I274" s="349">
        <v>46178</v>
      </c>
      <c r="J274" s="349">
        <v>54613</v>
      </c>
      <c r="K274" s="269">
        <v>32</v>
      </c>
      <c r="L274" s="269">
        <v>0</v>
      </c>
    </row>
    <row r="275" spans="1:12" ht="17.100000000000001" customHeight="1">
      <c r="A275" s="269">
        <v>311</v>
      </c>
      <c r="B275" s="269" t="s">
        <v>854</v>
      </c>
      <c r="C275" s="261" t="s">
        <v>388</v>
      </c>
      <c r="D275" s="348">
        <v>6299.5456381128006</v>
      </c>
      <c r="E275" s="348">
        <v>6299.5456381128006</v>
      </c>
      <c r="F275" s="348"/>
      <c r="G275" s="348">
        <v>6299.5456381128006</v>
      </c>
      <c r="H275" s="349">
        <v>43441</v>
      </c>
      <c r="I275" s="349">
        <v>44910</v>
      </c>
      <c r="J275" s="349">
        <v>54128</v>
      </c>
      <c r="K275" s="269">
        <v>29</v>
      </c>
      <c r="L275" s="269">
        <v>3</v>
      </c>
    </row>
    <row r="276" spans="1:12" ht="17.100000000000001" customHeight="1">
      <c r="A276" s="269">
        <v>312</v>
      </c>
      <c r="B276" s="269" t="s">
        <v>854</v>
      </c>
      <c r="C276" s="261" t="s">
        <v>389</v>
      </c>
      <c r="D276" s="348">
        <v>1950.6707344329</v>
      </c>
      <c r="E276" s="348">
        <v>1950.6707344329</v>
      </c>
      <c r="F276" s="348"/>
      <c r="G276" s="348">
        <v>1950.6707344329</v>
      </c>
      <c r="H276" s="349">
        <v>42901</v>
      </c>
      <c r="I276" s="349">
        <v>43632</v>
      </c>
      <c r="J276" s="349">
        <v>54128</v>
      </c>
      <c r="K276" s="269">
        <v>30</v>
      </c>
      <c r="L276" s="269">
        <v>5</v>
      </c>
    </row>
    <row r="277" spans="1:12" ht="17.100000000000001" customHeight="1">
      <c r="A277" s="417" t="s">
        <v>855</v>
      </c>
      <c r="B277" s="417"/>
      <c r="C277" s="417"/>
      <c r="D277" s="350">
        <f>SUM(D278:D286)</f>
        <v>69124.513382898207</v>
      </c>
      <c r="E277" s="350">
        <f>SUM(E278:E286)</f>
        <v>69124.513382898207</v>
      </c>
      <c r="F277" s="350"/>
      <c r="G277" s="350">
        <f>SUM(G278:G286)</f>
        <v>69124.513382898207</v>
      </c>
      <c r="H277" s="349"/>
      <c r="I277" s="349"/>
      <c r="J277" s="349"/>
      <c r="K277" s="269"/>
      <c r="L277" s="269"/>
    </row>
    <row r="278" spans="1:12" ht="17.100000000000001" customHeight="1">
      <c r="A278" s="269">
        <v>313</v>
      </c>
      <c r="B278" s="269" t="s">
        <v>131</v>
      </c>
      <c r="C278" s="261" t="s">
        <v>390</v>
      </c>
      <c r="D278" s="348">
        <v>9230.5248823954007</v>
      </c>
      <c r="E278" s="348">
        <v>9230.5248823954007</v>
      </c>
      <c r="F278" s="348"/>
      <c r="G278" s="348">
        <v>9230.5248823954007</v>
      </c>
      <c r="H278" s="349">
        <v>43692</v>
      </c>
      <c r="I278" s="349">
        <v>44910</v>
      </c>
      <c r="J278" s="349">
        <v>55773</v>
      </c>
      <c r="K278" s="269">
        <v>33</v>
      </c>
      <c r="L278" s="269">
        <v>0</v>
      </c>
    </row>
    <row r="279" spans="1:12" ht="17.100000000000001" customHeight="1">
      <c r="A279" s="269">
        <v>314</v>
      </c>
      <c r="B279" s="269" t="s">
        <v>141</v>
      </c>
      <c r="C279" s="261" t="s">
        <v>391</v>
      </c>
      <c r="D279" s="348">
        <v>4700.4801397485999</v>
      </c>
      <c r="E279" s="348">
        <v>4700.4801397485999</v>
      </c>
      <c r="F279" s="348"/>
      <c r="G279" s="348">
        <v>4700.4801397485999</v>
      </c>
      <c r="H279" s="349">
        <v>42963</v>
      </c>
      <c r="I279" s="349">
        <v>43151</v>
      </c>
      <c r="J279" s="349">
        <v>54128</v>
      </c>
      <c r="K279" s="269">
        <v>30</v>
      </c>
      <c r="L279" s="269">
        <v>2</v>
      </c>
    </row>
    <row r="280" spans="1:12" ht="17.100000000000001" customHeight="1">
      <c r="A280" s="269">
        <v>316</v>
      </c>
      <c r="B280" s="269" t="s">
        <v>145</v>
      </c>
      <c r="C280" s="261" t="s">
        <v>392</v>
      </c>
      <c r="D280" s="348">
        <v>622.27051860619997</v>
      </c>
      <c r="E280" s="348">
        <v>622.27051860619997</v>
      </c>
      <c r="F280" s="348"/>
      <c r="G280" s="348">
        <v>622.27051860619997</v>
      </c>
      <c r="H280" s="349">
        <v>42643</v>
      </c>
      <c r="I280" s="349">
        <v>42909</v>
      </c>
      <c r="J280" s="349">
        <v>49947</v>
      </c>
      <c r="K280" s="269">
        <v>19</v>
      </c>
      <c r="L280" s="269">
        <v>11</v>
      </c>
    </row>
    <row r="281" spans="1:12" ht="17.100000000000001" customHeight="1">
      <c r="A281" s="269">
        <v>317</v>
      </c>
      <c r="B281" s="269" t="s">
        <v>233</v>
      </c>
      <c r="C281" s="261" t="s">
        <v>393</v>
      </c>
      <c r="D281" s="348">
        <v>3672.4359356625</v>
      </c>
      <c r="E281" s="348">
        <v>3672.4359356625</v>
      </c>
      <c r="F281" s="348"/>
      <c r="G281" s="348">
        <v>3672.4359356625</v>
      </c>
      <c r="H281" s="349">
        <v>42619</v>
      </c>
      <c r="I281" s="349">
        <v>42891</v>
      </c>
      <c r="J281" s="349">
        <v>49947</v>
      </c>
      <c r="K281" s="269">
        <v>19</v>
      </c>
      <c r="L281" s="269">
        <v>11</v>
      </c>
    </row>
    <row r="282" spans="1:12" ht="17.100000000000001" customHeight="1">
      <c r="A282" s="269">
        <v>318</v>
      </c>
      <c r="B282" s="269" t="s">
        <v>856</v>
      </c>
      <c r="C282" s="261" t="s">
        <v>857</v>
      </c>
      <c r="D282" s="348">
        <v>1672.2988919273</v>
      </c>
      <c r="E282" s="348">
        <v>1672.2988919273</v>
      </c>
      <c r="F282" s="348"/>
      <c r="G282" s="348">
        <v>1672.2988919273</v>
      </c>
      <c r="H282" s="349">
        <v>42485</v>
      </c>
      <c r="I282" s="349">
        <v>42545</v>
      </c>
      <c r="J282" s="349">
        <v>46139</v>
      </c>
      <c r="K282" s="269">
        <v>9</v>
      </c>
      <c r="L282" s="269">
        <v>6</v>
      </c>
    </row>
    <row r="283" spans="1:12" ht="17.100000000000001" customHeight="1">
      <c r="A283" s="269">
        <v>319</v>
      </c>
      <c r="B283" s="269" t="s">
        <v>255</v>
      </c>
      <c r="C283" s="261" t="s">
        <v>395</v>
      </c>
      <c r="D283" s="348">
        <v>4297.167949783</v>
      </c>
      <c r="E283" s="348">
        <v>4297.167949783</v>
      </c>
      <c r="F283" s="348"/>
      <c r="G283" s="348">
        <v>4297.167949783</v>
      </c>
      <c r="H283" s="349">
        <v>42853</v>
      </c>
      <c r="I283" s="349">
        <v>42870</v>
      </c>
      <c r="J283" s="349">
        <v>46365</v>
      </c>
      <c r="K283" s="269">
        <v>9</v>
      </c>
      <c r="L283" s="269">
        <v>6</v>
      </c>
    </row>
    <row r="284" spans="1:12" ht="17.100000000000001" customHeight="1">
      <c r="A284" s="269">
        <v>320</v>
      </c>
      <c r="B284" s="269" t="s">
        <v>141</v>
      </c>
      <c r="C284" s="261" t="s">
        <v>858</v>
      </c>
      <c r="D284" s="348">
        <v>14831.031734587601</v>
      </c>
      <c r="E284" s="348">
        <v>14831.031734587601</v>
      </c>
      <c r="F284" s="348"/>
      <c r="G284" s="348">
        <v>14831.031734587601</v>
      </c>
      <c r="H284" s="349">
        <v>42584</v>
      </c>
      <c r="I284" s="349">
        <v>42919</v>
      </c>
      <c r="J284" s="349">
        <v>49947</v>
      </c>
      <c r="K284" s="269">
        <v>19</v>
      </c>
      <c r="L284" s="269">
        <v>11</v>
      </c>
    </row>
    <row r="285" spans="1:12" ht="17.100000000000001" customHeight="1">
      <c r="A285" s="269">
        <v>321</v>
      </c>
      <c r="B285" s="269" t="s">
        <v>233</v>
      </c>
      <c r="C285" s="261" t="s">
        <v>397</v>
      </c>
      <c r="D285" s="348">
        <v>657.61084256050003</v>
      </c>
      <c r="E285" s="348">
        <v>657.61084256050003</v>
      </c>
      <c r="F285" s="348"/>
      <c r="G285" s="348">
        <v>657.61084256050003</v>
      </c>
      <c r="H285" s="349">
        <v>42658</v>
      </c>
      <c r="I285" s="349">
        <v>46279</v>
      </c>
      <c r="J285" s="349">
        <v>54389</v>
      </c>
      <c r="K285" s="269">
        <v>32</v>
      </c>
      <c r="L285" s="269">
        <v>0</v>
      </c>
    </row>
    <row r="286" spans="1:12" ht="17.100000000000001" customHeight="1">
      <c r="A286" s="269">
        <v>322</v>
      </c>
      <c r="B286" s="269" t="s">
        <v>255</v>
      </c>
      <c r="C286" s="261" t="s">
        <v>398</v>
      </c>
      <c r="D286" s="348">
        <v>29440.6924876271</v>
      </c>
      <c r="E286" s="348">
        <v>29440.6924876271</v>
      </c>
      <c r="F286" s="348"/>
      <c r="G286" s="348">
        <v>29440.6924876271</v>
      </c>
      <c r="H286" s="349">
        <v>42392</v>
      </c>
      <c r="I286" s="349">
        <v>43287</v>
      </c>
      <c r="J286" s="349">
        <v>54128</v>
      </c>
      <c r="K286" s="269">
        <v>31</v>
      </c>
      <c r="L286" s="269">
        <v>11</v>
      </c>
    </row>
    <row r="287" spans="1:12" s="95" customFormat="1" ht="17.100000000000001" customHeight="1">
      <c r="A287" s="417" t="s">
        <v>859</v>
      </c>
      <c r="B287" s="417"/>
      <c r="C287" s="417"/>
      <c r="D287" s="350">
        <f>SUM(D288:D299)</f>
        <v>65372.121080684403</v>
      </c>
      <c r="E287" s="350">
        <f>SUM(E288:E299)</f>
        <v>65372.121080684403</v>
      </c>
      <c r="F287" s="350"/>
      <c r="G287" s="350">
        <f>SUM(G288:G299)</f>
        <v>65372.121080684403</v>
      </c>
      <c r="H287" s="349"/>
      <c r="I287" s="349"/>
      <c r="J287" s="349"/>
      <c r="K287" s="269"/>
      <c r="L287" s="269"/>
    </row>
    <row r="288" spans="1:12" ht="17.100000000000001" customHeight="1">
      <c r="A288" s="269">
        <v>323</v>
      </c>
      <c r="B288" s="269" t="s">
        <v>131</v>
      </c>
      <c r="C288" s="261" t="s">
        <v>860</v>
      </c>
      <c r="D288" s="348">
        <v>3111.7126773556001</v>
      </c>
      <c r="E288" s="348">
        <v>3111.7126773556001</v>
      </c>
      <c r="F288" s="348"/>
      <c r="G288" s="348">
        <v>3111.7126773556001</v>
      </c>
      <c r="H288" s="349">
        <v>44928</v>
      </c>
      <c r="I288" s="349">
        <v>45932</v>
      </c>
      <c r="J288" s="349">
        <v>55519</v>
      </c>
      <c r="K288" s="269">
        <v>28</v>
      </c>
      <c r="L288" s="269">
        <v>9</v>
      </c>
    </row>
    <row r="289" spans="1:12" ht="17.100000000000001" customHeight="1">
      <c r="A289" s="269">
        <v>325</v>
      </c>
      <c r="B289" s="269" t="s">
        <v>131</v>
      </c>
      <c r="C289" s="261" t="s">
        <v>861</v>
      </c>
      <c r="D289" s="348">
        <v>5981.5029670252006</v>
      </c>
      <c r="E289" s="348">
        <v>5981.5029670252006</v>
      </c>
      <c r="F289" s="348"/>
      <c r="G289" s="348">
        <v>5981.5029670252006</v>
      </c>
      <c r="H289" s="349">
        <v>45019</v>
      </c>
      <c r="I289" s="349">
        <v>46114</v>
      </c>
      <c r="J289" s="349">
        <v>56158</v>
      </c>
      <c r="K289" s="269">
        <v>30</v>
      </c>
      <c r="L289" s="269">
        <v>0</v>
      </c>
    </row>
    <row r="290" spans="1:12" ht="17.100000000000001" customHeight="1">
      <c r="A290" s="269">
        <v>327</v>
      </c>
      <c r="B290" s="269" t="s">
        <v>129</v>
      </c>
      <c r="C290" s="261" t="s">
        <v>399</v>
      </c>
      <c r="D290" s="348">
        <v>1235.4155435595999</v>
      </c>
      <c r="E290" s="348">
        <v>1235.4155435595999</v>
      </c>
      <c r="F290" s="348"/>
      <c r="G290" s="348">
        <v>1235.4155435595999</v>
      </c>
      <c r="H290" s="349">
        <v>43747</v>
      </c>
      <c r="I290" s="349">
        <v>44910</v>
      </c>
      <c r="J290" s="349">
        <v>51073</v>
      </c>
      <c r="K290" s="269">
        <v>20</v>
      </c>
      <c r="L290" s="269">
        <v>0</v>
      </c>
    </row>
    <row r="291" spans="1:12" ht="17.100000000000001" customHeight="1">
      <c r="A291" s="269">
        <v>328</v>
      </c>
      <c r="B291" s="269" t="s">
        <v>141</v>
      </c>
      <c r="C291" s="261" t="s">
        <v>400</v>
      </c>
      <c r="D291" s="348">
        <v>263.65067282220002</v>
      </c>
      <c r="E291" s="348">
        <v>263.65067282220002</v>
      </c>
      <c r="F291" s="348"/>
      <c r="G291" s="348">
        <v>263.65067282220002</v>
      </c>
      <c r="H291" s="349">
        <v>43208</v>
      </c>
      <c r="I291" s="349">
        <v>43208</v>
      </c>
      <c r="J291" s="349">
        <v>54128</v>
      </c>
      <c r="K291" s="269">
        <v>29</v>
      </c>
      <c r="L291" s="269">
        <v>8</v>
      </c>
    </row>
    <row r="292" spans="1:12" ht="17.100000000000001" customHeight="1">
      <c r="A292" s="269">
        <v>329</v>
      </c>
      <c r="B292" s="269" t="s">
        <v>129</v>
      </c>
      <c r="C292" s="261" t="s">
        <v>862</v>
      </c>
      <c r="D292" s="348">
        <v>688.6071122605</v>
      </c>
      <c r="E292" s="348">
        <v>688.6071122605</v>
      </c>
      <c r="F292" s="348"/>
      <c r="G292" s="348">
        <v>688.6071122605</v>
      </c>
      <c r="H292" s="349">
        <v>44928</v>
      </c>
      <c r="I292" s="349">
        <v>45289</v>
      </c>
      <c r="J292" s="349">
        <v>49094</v>
      </c>
      <c r="K292" s="269">
        <v>10</v>
      </c>
      <c r="L292" s="269">
        <v>0</v>
      </c>
    </row>
    <row r="293" spans="1:12" ht="17.100000000000001" customHeight="1">
      <c r="A293" s="269">
        <v>330</v>
      </c>
      <c r="B293" s="269" t="s">
        <v>160</v>
      </c>
      <c r="C293" s="261" t="s">
        <v>863</v>
      </c>
      <c r="D293" s="348">
        <v>8003.4780918384004</v>
      </c>
      <c r="E293" s="348">
        <v>8003.4780918384004</v>
      </c>
      <c r="F293" s="348"/>
      <c r="G293" s="348">
        <v>8003.4780918384004</v>
      </c>
      <c r="H293" s="349">
        <v>44928</v>
      </c>
      <c r="I293" s="349">
        <v>46262</v>
      </c>
      <c r="J293" s="349">
        <v>55061</v>
      </c>
      <c r="K293" s="269">
        <v>25</v>
      </c>
      <c r="L293" s="269">
        <v>11</v>
      </c>
    </row>
    <row r="294" spans="1:12" ht="17.100000000000001" customHeight="1">
      <c r="A294" s="269">
        <v>331</v>
      </c>
      <c r="B294" s="269" t="s">
        <v>141</v>
      </c>
      <c r="C294" s="261" t="s">
        <v>864</v>
      </c>
      <c r="D294" s="348">
        <v>308.8076812635</v>
      </c>
      <c r="E294" s="348">
        <v>308.8076812635</v>
      </c>
      <c r="F294" s="348"/>
      <c r="G294" s="348">
        <v>308.8076812635</v>
      </c>
      <c r="H294" s="349">
        <v>44928</v>
      </c>
      <c r="I294" s="349">
        <v>45289</v>
      </c>
      <c r="J294" s="349">
        <v>48337</v>
      </c>
      <c r="K294" s="269">
        <v>9</v>
      </c>
      <c r="L294" s="269">
        <v>3</v>
      </c>
    </row>
    <row r="295" spans="1:12" ht="17.100000000000001" customHeight="1">
      <c r="A295" s="269">
        <v>334</v>
      </c>
      <c r="B295" s="269" t="s">
        <v>141</v>
      </c>
      <c r="C295" s="261" t="s">
        <v>865</v>
      </c>
      <c r="D295" s="348">
        <v>317.99492763929999</v>
      </c>
      <c r="E295" s="348">
        <v>317.99492763929999</v>
      </c>
      <c r="F295" s="348"/>
      <c r="G295" s="348">
        <v>317.99492763929999</v>
      </c>
      <c r="H295" s="349">
        <v>44928</v>
      </c>
      <c r="I295" s="349">
        <v>45282</v>
      </c>
      <c r="J295" s="349">
        <v>48579</v>
      </c>
      <c r="K295" s="269">
        <v>9</v>
      </c>
      <c r="L295" s="269">
        <v>6</v>
      </c>
    </row>
    <row r="296" spans="1:12" ht="17.100000000000001" customHeight="1">
      <c r="A296" s="269">
        <v>336</v>
      </c>
      <c r="B296" s="269" t="s">
        <v>233</v>
      </c>
      <c r="C296" s="261" t="s">
        <v>401</v>
      </c>
      <c r="D296" s="348">
        <v>12797.1154317692</v>
      </c>
      <c r="E296" s="348">
        <v>12797.1154317692</v>
      </c>
      <c r="F296" s="348"/>
      <c r="G296" s="348">
        <v>12797.1154317692</v>
      </c>
      <c r="H296" s="349">
        <v>43069</v>
      </c>
      <c r="I296" s="349">
        <v>43845</v>
      </c>
      <c r="J296" s="349">
        <v>54633</v>
      </c>
      <c r="K296" s="269">
        <v>31</v>
      </c>
      <c r="L296" s="269">
        <v>7</v>
      </c>
    </row>
    <row r="297" spans="1:12" ht="17.100000000000001" customHeight="1">
      <c r="A297" s="269">
        <v>337</v>
      </c>
      <c r="B297" s="269" t="s">
        <v>233</v>
      </c>
      <c r="C297" s="261" t="s">
        <v>402</v>
      </c>
      <c r="D297" s="348">
        <v>12161.3238247146</v>
      </c>
      <c r="E297" s="348">
        <v>12161.3238247146</v>
      </c>
      <c r="F297" s="348"/>
      <c r="G297" s="348">
        <v>12161.3238247146</v>
      </c>
      <c r="H297" s="349">
        <v>43322</v>
      </c>
      <c r="I297" s="349">
        <v>44910</v>
      </c>
      <c r="J297" s="349">
        <v>54493</v>
      </c>
      <c r="K297" s="269">
        <v>30</v>
      </c>
      <c r="L297" s="269">
        <v>6</v>
      </c>
    </row>
    <row r="298" spans="1:12" ht="17.100000000000001" customHeight="1">
      <c r="A298" s="269">
        <v>338</v>
      </c>
      <c r="B298" s="269" t="s">
        <v>233</v>
      </c>
      <c r="C298" s="261" t="s">
        <v>733</v>
      </c>
      <c r="D298" s="348">
        <v>2651.5383802045999</v>
      </c>
      <c r="E298" s="348">
        <v>2651.5383802045999</v>
      </c>
      <c r="F298" s="348"/>
      <c r="G298" s="348">
        <v>2651.5383802045999</v>
      </c>
      <c r="H298" s="349">
        <v>43416</v>
      </c>
      <c r="I298" s="349">
        <v>46276</v>
      </c>
      <c r="J298" s="349">
        <v>54766</v>
      </c>
      <c r="K298" s="269">
        <v>31</v>
      </c>
      <c r="L298" s="269">
        <v>0</v>
      </c>
    </row>
    <row r="299" spans="1:12" ht="17.100000000000001" customHeight="1">
      <c r="A299" s="269">
        <v>339</v>
      </c>
      <c r="B299" s="269" t="s">
        <v>233</v>
      </c>
      <c r="C299" s="261" t="s">
        <v>404</v>
      </c>
      <c r="D299" s="348">
        <v>17850.9737702317</v>
      </c>
      <c r="E299" s="348">
        <v>17850.9737702317</v>
      </c>
      <c r="F299" s="348"/>
      <c r="G299" s="348">
        <v>17850.9737702317</v>
      </c>
      <c r="H299" s="349">
        <v>42636</v>
      </c>
      <c r="I299" s="349">
        <v>43191</v>
      </c>
      <c r="J299" s="349">
        <v>54494</v>
      </c>
      <c r="K299" s="269">
        <v>31</v>
      </c>
      <c r="L299" s="269">
        <v>10</v>
      </c>
    </row>
    <row r="300" spans="1:12" ht="17.100000000000001" customHeight="1">
      <c r="A300" s="417" t="s">
        <v>866</v>
      </c>
      <c r="B300" s="417"/>
      <c r="C300" s="417"/>
      <c r="D300" s="350">
        <f>SUM(D301:D309)</f>
        <v>64980.933208514798</v>
      </c>
      <c r="E300" s="350">
        <f>SUM(E301:E309)</f>
        <v>64980.933208514798</v>
      </c>
      <c r="F300" s="350"/>
      <c r="G300" s="350">
        <f>SUM(G301:G309)</f>
        <v>64980.933208514798</v>
      </c>
      <c r="H300" s="349"/>
      <c r="I300" s="349"/>
      <c r="J300" s="349"/>
      <c r="K300" s="269"/>
      <c r="L300" s="269"/>
    </row>
    <row r="301" spans="1:12" ht="17.100000000000001" customHeight="1">
      <c r="A301" s="269">
        <v>340</v>
      </c>
      <c r="B301" s="269" t="s">
        <v>131</v>
      </c>
      <c r="C301" s="261" t="s">
        <v>867</v>
      </c>
      <c r="D301" s="348">
        <v>3994.0875038302001</v>
      </c>
      <c r="E301" s="348">
        <v>3994.0875038302001</v>
      </c>
      <c r="F301" s="348"/>
      <c r="G301" s="348">
        <v>3994.0875038302001</v>
      </c>
      <c r="H301" s="349">
        <v>44929</v>
      </c>
      <c r="I301" s="349">
        <v>46114</v>
      </c>
      <c r="J301" s="349">
        <v>55701</v>
      </c>
      <c r="K301" s="269">
        <v>29</v>
      </c>
      <c r="L301" s="269">
        <v>0</v>
      </c>
    </row>
    <row r="302" spans="1:12" ht="17.100000000000001" customHeight="1">
      <c r="A302" s="269">
        <v>341</v>
      </c>
      <c r="B302" s="269" t="s">
        <v>141</v>
      </c>
      <c r="C302" s="261" t="s">
        <v>868</v>
      </c>
      <c r="D302" s="348">
        <v>3112.9329231529</v>
      </c>
      <c r="E302" s="348">
        <v>3112.9329231529</v>
      </c>
      <c r="F302" s="348"/>
      <c r="G302" s="348">
        <v>3112.9329231529</v>
      </c>
      <c r="H302" s="349">
        <v>45538</v>
      </c>
      <c r="I302" s="349">
        <v>45658</v>
      </c>
      <c r="J302" s="349">
        <v>55701</v>
      </c>
      <c r="K302" s="269">
        <v>27</v>
      </c>
      <c r="L302" s="269">
        <v>9</v>
      </c>
    </row>
    <row r="303" spans="1:12" ht="17.100000000000001" customHeight="1">
      <c r="A303" s="269">
        <v>342</v>
      </c>
      <c r="B303" s="269" t="s">
        <v>131</v>
      </c>
      <c r="C303" s="261" t="s">
        <v>869</v>
      </c>
      <c r="D303" s="348">
        <v>24580.131143754901</v>
      </c>
      <c r="E303" s="348">
        <v>24580.131143754901</v>
      </c>
      <c r="F303" s="348"/>
      <c r="G303" s="348">
        <v>24580.131143754901</v>
      </c>
      <c r="H303" s="349">
        <v>44928</v>
      </c>
      <c r="I303" s="349">
        <v>46175</v>
      </c>
      <c r="J303" s="349">
        <v>48914</v>
      </c>
      <c r="K303" s="269">
        <v>10</v>
      </c>
      <c r="L303" s="269">
        <v>0</v>
      </c>
    </row>
    <row r="304" spans="1:12" ht="17.100000000000001" customHeight="1">
      <c r="A304" s="269">
        <v>343</v>
      </c>
      <c r="B304" s="269" t="s">
        <v>141</v>
      </c>
      <c r="C304" s="261" t="s">
        <v>870</v>
      </c>
      <c r="D304" s="348">
        <v>5227.6675726029998</v>
      </c>
      <c r="E304" s="348">
        <v>5227.6675726029998</v>
      </c>
      <c r="F304" s="348"/>
      <c r="G304" s="348">
        <v>5227.6675726029998</v>
      </c>
      <c r="H304" s="349">
        <v>44928</v>
      </c>
      <c r="I304" s="349">
        <v>45583</v>
      </c>
      <c r="J304" s="349">
        <v>49293</v>
      </c>
      <c r="K304" s="269">
        <v>10</v>
      </c>
      <c r="L304" s="269">
        <v>0</v>
      </c>
    </row>
    <row r="305" spans="1:12" ht="17.100000000000001" customHeight="1">
      <c r="A305" s="269">
        <v>346</v>
      </c>
      <c r="B305" s="269" t="s">
        <v>131</v>
      </c>
      <c r="C305" s="261" t="s">
        <v>871</v>
      </c>
      <c r="D305" s="348">
        <v>12269.9944080729</v>
      </c>
      <c r="E305" s="348">
        <v>12269.9944080729</v>
      </c>
      <c r="F305" s="348"/>
      <c r="G305" s="348">
        <v>12269.9944080729</v>
      </c>
      <c r="H305" s="349">
        <v>45001</v>
      </c>
      <c r="I305" s="349">
        <v>46202</v>
      </c>
      <c r="J305" s="349">
        <v>49125</v>
      </c>
      <c r="K305" s="269">
        <v>10</v>
      </c>
      <c r="L305" s="269">
        <v>0</v>
      </c>
    </row>
    <row r="306" spans="1:12" ht="17.100000000000001" customHeight="1">
      <c r="A306" s="269">
        <v>347</v>
      </c>
      <c r="B306" s="269" t="s">
        <v>131</v>
      </c>
      <c r="C306" s="261" t="s">
        <v>227</v>
      </c>
      <c r="D306" s="348">
        <v>8189.0171657815999</v>
      </c>
      <c r="E306" s="348">
        <v>8189.0171657815999</v>
      </c>
      <c r="F306" s="348"/>
      <c r="G306" s="348">
        <v>8189.0171657815999</v>
      </c>
      <c r="H306" s="349">
        <v>44928</v>
      </c>
      <c r="I306" s="349">
        <v>45968</v>
      </c>
      <c r="J306" s="349">
        <v>49097</v>
      </c>
      <c r="K306" s="269">
        <v>9</v>
      </c>
      <c r="L306" s="269">
        <v>6</v>
      </c>
    </row>
    <row r="307" spans="1:12" ht="17.100000000000001" customHeight="1">
      <c r="A307" s="269">
        <v>348</v>
      </c>
      <c r="B307" s="269" t="s">
        <v>145</v>
      </c>
      <c r="C307" s="261" t="s">
        <v>405</v>
      </c>
      <c r="D307" s="348">
        <v>1343.5670043507</v>
      </c>
      <c r="E307" s="348">
        <v>1343.5670043507</v>
      </c>
      <c r="F307" s="348"/>
      <c r="G307" s="348">
        <v>1343.5670043507</v>
      </c>
      <c r="H307" s="349">
        <v>43995</v>
      </c>
      <c r="I307" s="349">
        <v>44910</v>
      </c>
      <c r="J307" s="349">
        <v>47694</v>
      </c>
      <c r="K307" s="269">
        <v>10</v>
      </c>
      <c r="L307" s="269">
        <v>0</v>
      </c>
    </row>
    <row r="308" spans="1:12" ht="17.100000000000001" customHeight="1">
      <c r="A308" s="269">
        <v>349</v>
      </c>
      <c r="B308" s="269" t="s">
        <v>233</v>
      </c>
      <c r="C308" s="261" t="s">
        <v>406</v>
      </c>
      <c r="D308" s="348">
        <v>1460.7029867208</v>
      </c>
      <c r="E308" s="348">
        <v>1460.7029867208</v>
      </c>
      <c r="F308" s="348"/>
      <c r="G308" s="348">
        <v>1460.7029867208</v>
      </c>
      <c r="H308" s="349">
        <v>43425</v>
      </c>
      <c r="I308" s="349">
        <v>46234</v>
      </c>
      <c r="J308" s="349">
        <v>54060</v>
      </c>
      <c r="K308" s="269">
        <v>29</v>
      </c>
      <c r="L308" s="269">
        <v>0</v>
      </c>
    </row>
    <row r="309" spans="1:12" ht="17.100000000000001" customHeight="1">
      <c r="A309" s="269">
        <v>350</v>
      </c>
      <c r="B309" s="269" t="s">
        <v>233</v>
      </c>
      <c r="C309" s="261" t="s">
        <v>407</v>
      </c>
      <c r="D309" s="348">
        <v>4802.8325002478005</v>
      </c>
      <c r="E309" s="348">
        <v>4802.8325002478005</v>
      </c>
      <c r="F309" s="348"/>
      <c r="G309" s="348">
        <v>4802.8325002478005</v>
      </c>
      <c r="H309" s="349">
        <v>43261</v>
      </c>
      <c r="I309" s="349">
        <v>46185</v>
      </c>
      <c r="J309" s="349">
        <v>54254</v>
      </c>
      <c r="K309" s="269">
        <v>30</v>
      </c>
      <c r="L309" s="269">
        <v>0</v>
      </c>
    </row>
    <row r="310" spans="1:12" ht="17.100000000000001" customHeight="1">
      <c r="A310" s="352" t="s">
        <v>872</v>
      </c>
      <c r="B310" s="269"/>
      <c r="C310" s="261"/>
      <c r="D310" s="350">
        <f>+D311</f>
        <v>3726.4978066685999</v>
      </c>
      <c r="E310" s="350">
        <f>+E311</f>
        <v>3726.4978066685999</v>
      </c>
      <c r="F310" s="350"/>
      <c r="G310" s="350">
        <f>+G311</f>
        <v>3726.4978066685999</v>
      </c>
      <c r="H310" s="349"/>
      <c r="I310" s="349"/>
      <c r="J310" s="349"/>
      <c r="K310" s="269"/>
      <c r="L310" s="269"/>
    </row>
    <row r="311" spans="1:12" ht="17.100000000000001" customHeight="1">
      <c r="A311" s="269">
        <v>351</v>
      </c>
      <c r="B311" s="269" t="s">
        <v>133</v>
      </c>
      <c r="C311" s="261" t="s">
        <v>70</v>
      </c>
      <c r="D311" s="348">
        <v>3726.4978066685999</v>
      </c>
      <c r="E311" s="348">
        <v>3726.4978066685999</v>
      </c>
      <c r="F311" s="348"/>
      <c r="G311" s="348">
        <v>3726.4978066685999</v>
      </c>
      <c r="H311" s="349">
        <v>45294</v>
      </c>
      <c r="I311" s="349">
        <v>45660</v>
      </c>
      <c r="J311" s="349">
        <v>52749</v>
      </c>
      <c r="K311" s="269">
        <v>20</v>
      </c>
      <c r="L311" s="269">
        <v>0</v>
      </c>
    </row>
    <row r="312" spans="1:12" ht="17.100000000000001" customHeight="1">
      <c r="A312" s="352" t="s">
        <v>873</v>
      </c>
      <c r="B312" s="269"/>
      <c r="C312" s="261"/>
      <c r="D312" s="350">
        <f>SUM(D313:D316)</f>
        <v>41833.128855889503</v>
      </c>
      <c r="E312" s="350">
        <f t="shared" ref="E312:G312" si="0">SUM(E313:E316)</f>
        <v>41833.128855889503</v>
      </c>
      <c r="F312" s="350"/>
      <c r="G312" s="350">
        <f t="shared" si="0"/>
        <v>41833.128855889503</v>
      </c>
      <c r="H312" s="349"/>
      <c r="I312" s="349"/>
      <c r="J312" s="349"/>
      <c r="K312" s="269"/>
      <c r="L312" s="269"/>
    </row>
    <row r="313" spans="1:12" ht="17.100000000000001" customHeight="1">
      <c r="A313" s="269">
        <v>352</v>
      </c>
      <c r="B313" s="269" t="s">
        <v>233</v>
      </c>
      <c r="C313" s="261" t="s">
        <v>874</v>
      </c>
      <c r="D313" s="348">
        <v>18227.922543651301</v>
      </c>
      <c r="E313" s="348">
        <v>18227.922543651301</v>
      </c>
      <c r="F313" s="348"/>
      <c r="G313" s="348">
        <v>18227.922543651301</v>
      </c>
      <c r="H313" s="349">
        <v>45079</v>
      </c>
      <c r="I313" s="349">
        <v>45413</v>
      </c>
      <c r="J313" s="349">
        <v>56037</v>
      </c>
      <c r="K313" s="269">
        <v>30</v>
      </c>
      <c r="L313" s="269">
        <v>0</v>
      </c>
    </row>
    <row r="314" spans="1:12" ht="17.100000000000001" customHeight="1">
      <c r="A314" s="269">
        <v>353</v>
      </c>
      <c r="B314" s="269" t="s">
        <v>141</v>
      </c>
      <c r="C314" s="261" t="s">
        <v>875</v>
      </c>
      <c r="D314" s="348">
        <v>1265.8344752613</v>
      </c>
      <c r="E314" s="348">
        <v>1265.8344752613</v>
      </c>
      <c r="F314" s="348"/>
      <c r="G314" s="348">
        <v>1265.8344752613</v>
      </c>
      <c r="H314" s="349">
        <v>45233</v>
      </c>
      <c r="I314" s="349">
        <v>45232</v>
      </c>
      <c r="J314" s="349">
        <v>56189</v>
      </c>
      <c r="K314" s="269">
        <v>29</v>
      </c>
      <c r="L314" s="269">
        <v>6</v>
      </c>
    </row>
    <row r="315" spans="1:12" ht="17.100000000000001" customHeight="1">
      <c r="A315" s="269">
        <v>354</v>
      </c>
      <c r="B315" s="269" t="s">
        <v>233</v>
      </c>
      <c r="C315" s="261" t="s">
        <v>876</v>
      </c>
      <c r="D315" s="348">
        <v>16665.327623934601</v>
      </c>
      <c r="E315" s="348">
        <v>16665.327623934601</v>
      </c>
      <c r="F315" s="348"/>
      <c r="G315" s="348">
        <v>16665.327623934601</v>
      </c>
      <c r="H315" s="349">
        <v>45414</v>
      </c>
      <c r="I315" s="349">
        <v>45414</v>
      </c>
      <c r="J315" s="349">
        <v>56371</v>
      </c>
      <c r="K315" s="269">
        <v>30</v>
      </c>
      <c r="L315" s="269">
        <v>0</v>
      </c>
    </row>
    <row r="316" spans="1:12" ht="17.100000000000001" customHeight="1">
      <c r="A316" s="269">
        <v>355</v>
      </c>
      <c r="B316" s="269" t="s">
        <v>233</v>
      </c>
      <c r="C316" s="261" t="s">
        <v>877</v>
      </c>
      <c r="D316" s="348">
        <v>5674.0442130422998</v>
      </c>
      <c r="E316" s="348">
        <v>5674.0442130422998</v>
      </c>
      <c r="F316" s="348"/>
      <c r="G316" s="348">
        <v>5674.0442130422998</v>
      </c>
      <c r="H316" s="349">
        <v>45414</v>
      </c>
      <c r="I316" s="349">
        <v>45413</v>
      </c>
      <c r="J316" s="349">
        <v>56371</v>
      </c>
      <c r="K316" s="269">
        <v>30</v>
      </c>
      <c r="L316" s="269">
        <v>0</v>
      </c>
    </row>
    <row r="317" spans="1:12" ht="17.100000000000001" customHeight="1">
      <c r="A317" s="352" t="s">
        <v>878</v>
      </c>
      <c r="B317" s="269"/>
      <c r="C317" s="345"/>
      <c r="D317" s="350">
        <f>SUM(D318:D321)</f>
        <v>74934.222832579006</v>
      </c>
      <c r="E317" s="350">
        <f t="shared" ref="E317:G317" si="1">SUM(E318:E321)</f>
        <v>74934.222832579006</v>
      </c>
      <c r="F317" s="350"/>
      <c r="G317" s="350">
        <f t="shared" si="1"/>
        <v>74934.222832579006</v>
      </c>
      <c r="H317" s="349"/>
      <c r="I317" s="349"/>
      <c r="J317" s="349"/>
      <c r="K317" s="269"/>
      <c r="L317" s="269"/>
    </row>
    <row r="318" spans="1:12" ht="17.100000000000001" customHeight="1">
      <c r="A318" s="269">
        <v>356</v>
      </c>
      <c r="B318" s="345" t="s">
        <v>233</v>
      </c>
      <c r="C318" s="261" t="s">
        <v>879</v>
      </c>
      <c r="D318" s="348">
        <v>8139.7137117995999</v>
      </c>
      <c r="E318" s="348">
        <v>8139.7137117995999</v>
      </c>
      <c r="F318" s="348"/>
      <c r="G318" s="348">
        <v>8139.7137117995999</v>
      </c>
      <c r="H318" s="349">
        <v>45383</v>
      </c>
      <c r="I318" s="349">
        <v>45383</v>
      </c>
      <c r="J318" s="349">
        <v>56340</v>
      </c>
      <c r="K318" s="269">
        <v>30</v>
      </c>
      <c r="L318" s="269">
        <v>0</v>
      </c>
    </row>
    <row r="319" spans="1:12" ht="17.100000000000001" customHeight="1">
      <c r="A319" s="269">
        <v>357</v>
      </c>
      <c r="B319" s="345" t="s">
        <v>233</v>
      </c>
      <c r="C319" s="261" t="s">
        <v>880</v>
      </c>
      <c r="D319" s="348">
        <v>19265.864869876899</v>
      </c>
      <c r="E319" s="348">
        <v>19265.864869876899</v>
      </c>
      <c r="F319" s="348"/>
      <c r="G319" s="348">
        <v>19265.864869876899</v>
      </c>
      <c r="H319" s="349">
        <v>45383</v>
      </c>
      <c r="I319" s="349">
        <v>45383</v>
      </c>
      <c r="J319" s="349">
        <v>56340</v>
      </c>
      <c r="K319" s="269">
        <v>30</v>
      </c>
      <c r="L319" s="269">
        <v>0</v>
      </c>
    </row>
    <row r="320" spans="1:12" ht="17.100000000000001" customHeight="1">
      <c r="A320" s="269">
        <v>358</v>
      </c>
      <c r="B320" s="345" t="s">
        <v>233</v>
      </c>
      <c r="C320" s="261" t="s">
        <v>881</v>
      </c>
      <c r="D320" s="348">
        <v>33084.978754272903</v>
      </c>
      <c r="E320" s="348">
        <v>33084.978754272903</v>
      </c>
      <c r="F320" s="348"/>
      <c r="G320" s="348">
        <v>33084.978754272903</v>
      </c>
      <c r="H320" s="349">
        <v>45748</v>
      </c>
      <c r="I320" s="349">
        <v>45748</v>
      </c>
      <c r="J320" s="349">
        <v>56705</v>
      </c>
      <c r="K320" s="269">
        <v>30</v>
      </c>
      <c r="L320" s="269">
        <v>0</v>
      </c>
    </row>
    <row r="321" spans="1:12" ht="17.100000000000001" customHeight="1" thickBot="1">
      <c r="A321" s="326">
        <v>359</v>
      </c>
      <c r="B321" s="353" t="s">
        <v>233</v>
      </c>
      <c r="C321" s="354" t="s">
        <v>882</v>
      </c>
      <c r="D321" s="355">
        <v>14443.665496629601</v>
      </c>
      <c r="E321" s="355">
        <v>14443.665496629601</v>
      </c>
      <c r="F321" s="355"/>
      <c r="G321" s="355">
        <v>14443.665496629601</v>
      </c>
      <c r="H321" s="356">
        <v>45748</v>
      </c>
      <c r="I321" s="356">
        <v>45748</v>
      </c>
      <c r="J321" s="356">
        <v>56705</v>
      </c>
      <c r="K321" s="326">
        <v>30</v>
      </c>
      <c r="L321" s="326">
        <v>0</v>
      </c>
    </row>
    <row r="322" spans="1:12" ht="12.95" customHeight="1">
      <c r="A322" s="238" t="s">
        <v>924</v>
      </c>
      <c r="B322" s="244"/>
      <c r="C322" s="244"/>
      <c r="D322" s="244"/>
      <c r="E322" s="244"/>
      <c r="F322" s="244"/>
      <c r="G322" s="244"/>
      <c r="H322" s="244"/>
      <c r="I322" s="244"/>
      <c r="J322" s="244"/>
      <c r="K322" s="244"/>
      <c r="L322" s="244"/>
    </row>
    <row r="323" spans="1:12" ht="12.95" customHeight="1">
      <c r="A323" s="416" t="s">
        <v>883</v>
      </c>
      <c r="B323" s="416"/>
      <c r="C323" s="416"/>
      <c r="D323" s="416"/>
      <c r="E323" s="416"/>
      <c r="F323" s="416"/>
      <c r="G323" s="416"/>
      <c r="H323" s="416"/>
      <c r="I323" s="416"/>
      <c r="J323" s="416"/>
      <c r="K323" s="416"/>
      <c r="L323" s="416"/>
    </row>
    <row r="324" spans="1:12" ht="12.95" customHeight="1">
      <c r="A324" s="419" t="s">
        <v>944</v>
      </c>
      <c r="B324" s="419"/>
      <c r="C324" s="419"/>
      <c r="D324" s="419"/>
      <c r="E324" s="419"/>
      <c r="F324" s="419"/>
      <c r="G324" s="419"/>
      <c r="H324" s="419"/>
      <c r="I324" s="419"/>
      <c r="J324" s="419"/>
      <c r="K324" s="419"/>
      <c r="L324" s="244"/>
    </row>
    <row r="325" spans="1:12" ht="12.95" customHeight="1">
      <c r="A325" s="244" t="s">
        <v>945</v>
      </c>
      <c r="B325" s="244"/>
      <c r="C325" s="244"/>
      <c r="D325" s="244"/>
      <c r="E325" s="244"/>
      <c r="F325" s="244"/>
      <c r="G325" s="244"/>
      <c r="H325" s="244"/>
      <c r="I325" s="244"/>
      <c r="J325" s="244"/>
      <c r="K325" s="244"/>
      <c r="L325" s="244"/>
    </row>
    <row r="326" spans="1:12" ht="12.95" customHeight="1">
      <c r="A326" s="416" t="s">
        <v>946</v>
      </c>
      <c r="B326" s="416"/>
      <c r="C326" s="416"/>
      <c r="D326" s="416"/>
      <c r="E326" s="416"/>
      <c r="F326" s="416"/>
      <c r="G326" s="416"/>
      <c r="H326" s="416"/>
      <c r="I326" s="416"/>
      <c r="J326" s="416"/>
      <c r="K326" s="416"/>
      <c r="L326" s="416"/>
    </row>
    <row r="327" spans="1:12" ht="11.65" customHeight="1">
      <c r="A327" s="419" t="s">
        <v>89</v>
      </c>
      <c r="B327" s="419"/>
      <c r="C327" s="419"/>
      <c r="D327" s="419"/>
      <c r="E327" s="419"/>
      <c r="F327" s="419"/>
      <c r="G327" s="419"/>
      <c r="H327" s="419"/>
      <c r="I327" s="419"/>
      <c r="J327" s="419"/>
      <c r="K327" s="419"/>
      <c r="L327" s="244"/>
    </row>
    <row r="328" spans="1:12" ht="11.65" customHeight="1">
      <c r="A328" s="334"/>
      <c r="B328" s="334"/>
      <c r="C328" s="244"/>
      <c r="D328" s="335"/>
      <c r="E328" s="336"/>
      <c r="F328" s="336"/>
      <c r="G328" s="336"/>
      <c r="H328" s="336"/>
      <c r="I328" s="336"/>
      <c r="J328" s="125"/>
      <c r="K328" s="125"/>
      <c r="L328" s="244"/>
    </row>
    <row r="329" spans="1:12" ht="11.65" customHeight="1">
      <c r="A329" s="96"/>
      <c r="B329" s="96"/>
      <c r="C329" s="97"/>
      <c r="D329" s="98"/>
      <c r="E329" s="99"/>
      <c r="F329" s="99"/>
      <c r="G329" s="99"/>
      <c r="H329" s="99"/>
      <c r="I329" s="99"/>
      <c r="J329" s="100"/>
      <c r="K329" s="100"/>
    </row>
    <row r="330" spans="1:12" ht="11.65" customHeight="1">
      <c r="A330" s="96"/>
      <c r="B330" s="96"/>
      <c r="C330" s="97"/>
      <c r="D330" s="98"/>
      <c r="E330" s="99"/>
      <c r="F330" s="99"/>
      <c r="G330" s="99"/>
      <c r="H330" s="99"/>
      <c r="I330" s="99"/>
      <c r="J330" s="100"/>
      <c r="K330" s="100"/>
    </row>
    <row r="331" spans="1:12" ht="11.65" customHeight="1">
      <c r="A331" s="96"/>
      <c r="B331" s="96"/>
      <c r="C331" s="97"/>
      <c r="D331" s="98"/>
      <c r="E331" s="99"/>
      <c r="F331" s="99"/>
      <c r="G331" s="99"/>
      <c r="H331" s="99"/>
      <c r="I331" s="99"/>
      <c r="J331" s="100"/>
      <c r="K331" s="100"/>
    </row>
    <row r="332" spans="1:12" ht="11.65" customHeight="1">
      <c r="A332" s="96"/>
      <c r="B332" s="96"/>
      <c r="C332" s="97"/>
      <c r="D332" s="98"/>
      <c r="E332" s="99"/>
      <c r="F332" s="99"/>
      <c r="G332" s="99"/>
      <c r="H332" s="99"/>
      <c r="I332" s="99"/>
      <c r="J332" s="100"/>
      <c r="K332" s="100"/>
    </row>
    <row r="333" spans="1:12" ht="11.65" customHeight="1"/>
    <row r="334" spans="1:12" ht="11.65" customHeight="1"/>
    <row r="335" spans="1:12" ht="11.65" customHeight="1"/>
    <row r="336" spans="1:12" ht="11.65" customHeight="1"/>
    <row r="337" spans="1:11" ht="11.65" customHeight="1"/>
    <row r="338" spans="1:11" ht="11.65" customHeight="1"/>
    <row r="339" spans="1:11" ht="11.65" customHeight="1"/>
    <row r="340" spans="1:11" ht="11.65" customHeight="1">
      <c r="A340" s="96"/>
      <c r="B340" s="96"/>
      <c r="C340" s="97"/>
      <c r="D340" s="98"/>
      <c r="E340" s="99"/>
      <c r="F340" s="99"/>
      <c r="G340" s="99"/>
      <c r="H340" s="99"/>
      <c r="I340" s="99"/>
      <c r="J340" s="100"/>
      <c r="K340" s="100"/>
    </row>
    <row r="341" spans="1:11" ht="11.65" customHeight="1">
      <c r="A341" s="96"/>
      <c r="B341" s="96"/>
      <c r="C341" s="97"/>
      <c r="D341" s="98"/>
      <c r="E341" s="99"/>
      <c r="F341" s="99"/>
      <c r="G341" s="99"/>
      <c r="H341" s="99"/>
      <c r="I341" s="99"/>
      <c r="J341" s="100"/>
      <c r="K341" s="100"/>
    </row>
    <row r="342" spans="1:11" ht="11.65" customHeight="1">
      <c r="A342" s="96"/>
      <c r="B342" s="96"/>
      <c r="C342" s="97"/>
      <c r="D342" s="98"/>
      <c r="E342" s="99"/>
      <c r="F342" s="99"/>
      <c r="G342" s="99"/>
      <c r="H342" s="99"/>
      <c r="I342" s="99"/>
      <c r="J342" s="100"/>
      <c r="K342" s="100"/>
    </row>
    <row r="343" spans="1:11" ht="11.65" customHeight="1">
      <c r="A343" s="96"/>
      <c r="B343" s="96"/>
      <c r="C343" s="97"/>
      <c r="D343" s="98"/>
      <c r="E343" s="99"/>
      <c r="F343" s="99"/>
      <c r="G343" s="99"/>
      <c r="H343" s="99"/>
      <c r="I343" s="99"/>
      <c r="J343" s="100"/>
      <c r="K343" s="100"/>
    </row>
    <row r="344" spans="1:11" ht="11.65" customHeight="1">
      <c r="A344" s="96"/>
      <c r="B344" s="96"/>
      <c r="C344" s="97"/>
      <c r="D344" s="98"/>
      <c r="E344" s="99"/>
      <c r="F344" s="99"/>
      <c r="G344" s="99"/>
      <c r="H344" s="99"/>
      <c r="I344" s="99"/>
      <c r="J344" s="100"/>
      <c r="K344" s="100"/>
    </row>
    <row r="345" spans="1:11" ht="11.65" customHeight="1">
      <c r="A345" s="96"/>
      <c r="B345" s="96"/>
      <c r="C345" s="97"/>
      <c r="D345" s="98"/>
      <c r="E345" s="99"/>
      <c r="F345" s="99"/>
      <c r="G345" s="99"/>
      <c r="H345" s="99"/>
      <c r="I345" s="99"/>
      <c r="J345" s="100"/>
      <c r="K345" s="100"/>
    </row>
    <row r="346" spans="1:11" ht="11.65" customHeight="1">
      <c r="A346" s="96"/>
      <c r="B346" s="96"/>
      <c r="C346" s="97"/>
      <c r="D346" s="98"/>
      <c r="E346" s="99"/>
      <c r="F346" s="99"/>
      <c r="G346" s="99"/>
      <c r="H346" s="99"/>
      <c r="I346" s="99"/>
      <c r="J346" s="100"/>
      <c r="K346" s="100"/>
    </row>
    <row r="347" spans="1:11" ht="11.65" customHeight="1">
      <c r="A347" s="96"/>
      <c r="B347" s="96"/>
      <c r="C347" s="97"/>
      <c r="D347" s="98"/>
      <c r="E347" s="99"/>
      <c r="F347" s="99"/>
      <c r="G347" s="99"/>
      <c r="H347" s="99"/>
      <c r="I347" s="99"/>
      <c r="J347" s="100"/>
      <c r="K347" s="100"/>
    </row>
    <row r="348" spans="1:11" ht="11.65" customHeight="1">
      <c r="A348" s="96"/>
      <c r="B348" s="96"/>
      <c r="C348" s="97"/>
      <c r="D348" s="98"/>
      <c r="E348" s="99"/>
      <c r="F348" s="99"/>
      <c r="G348" s="99"/>
      <c r="H348" s="99"/>
      <c r="I348" s="99"/>
      <c r="J348" s="100"/>
      <c r="K348" s="100"/>
    </row>
    <row r="349" spans="1:11" ht="11.65" customHeight="1">
      <c r="A349" s="96"/>
      <c r="B349" s="96"/>
      <c r="C349" s="97"/>
      <c r="D349" s="98"/>
      <c r="E349" s="99"/>
      <c r="F349" s="99"/>
      <c r="G349" s="99"/>
      <c r="H349" s="99"/>
      <c r="I349" s="99"/>
      <c r="J349" s="100"/>
      <c r="K349" s="100"/>
    </row>
    <row r="350" spans="1:11" ht="11.65" customHeight="1">
      <c r="A350" s="96"/>
      <c r="B350" s="96"/>
      <c r="C350" s="97"/>
      <c r="D350" s="98"/>
      <c r="E350" s="99"/>
      <c r="F350" s="99"/>
      <c r="G350" s="99"/>
      <c r="H350" s="99"/>
      <c r="I350" s="99"/>
      <c r="J350" s="100"/>
      <c r="K350" s="100"/>
    </row>
    <row r="351" spans="1:11" ht="11.65" customHeight="1">
      <c r="A351" s="96"/>
      <c r="B351" s="96"/>
      <c r="C351" s="97"/>
      <c r="D351" s="98"/>
      <c r="E351" s="99"/>
      <c r="F351" s="99"/>
      <c r="G351" s="99"/>
      <c r="H351" s="99"/>
      <c r="I351" s="99"/>
      <c r="J351" s="100"/>
      <c r="K351" s="100"/>
    </row>
    <row r="352" spans="1:11" ht="11.65" customHeight="1">
      <c r="A352" s="96"/>
      <c r="B352" s="96"/>
      <c r="C352" s="97"/>
      <c r="D352" s="98"/>
      <c r="E352" s="99"/>
      <c r="F352" s="99"/>
      <c r="G352" s="99"/>
      <c r="H352" s="99"/>
      <c r="I352" s="99"/>
      <c r="J352" s="100"/>
      <c r="K352" s="100"/>
    </row>
    <row r="353" spans="1:12" ht="14.25" customHeight="1">
      <c r="A353" s="418"/>
      <c r="B353" s="418"/>
      <c r="C353" s="418"/>
      <c r="D353" s="418"/>
      <c r="E353" s="418"/>
      <c r="F353" s="418"/>
      <c r="G353" s="418"/>
      <c r="H353" s="418"/>
      <c r="I353" s="418"/>
      <c r="J353" s="418"/>
      <c r="K353" s="418"/>
    </row>
    <row r="354" spans="1:12" ht="14.25" customHeight="1">
      <c r="A354" s="418"/>
      <c r="B354" s="418"/>
      <c r="C354" s="418"/>
      <c r="D354" s="418"/>
      <c r="E354" s="418"/>
      <c r="F354" s="418"/>
      <c r="G354" s="418"/>
      <c r="H354" s="418"/>
      <c r="I354" s="418"/>
      <c r="J354" s="418"/>
      <c r="K354" s="418"/>
    </row>
    <row r="355" spans="1:12" ht="14.25" customHeight="1">
      <c r="A355" s="97"/>
      <c r="B355" s="97"/>
      <c r="C355" s="97"/>
      <c r="D355" s="97"/>
      <c r="E355" s="97"/>
      <c r="F355" s="97"/>
      <c r="G355" s="97"/>
      <c r="H355" s="97"/>
      <c r="I355" s="97"/>
      <c r="J355" s="97"/>
      <c r="K355" s="97"/>
    </row>
    <row r="356" spans="1:12" ht="12.75" customHeight="1">
      <c r="A356" s="420"/>
      <c r="B356" s="420"/>
      <c r="C356" s="420"/>
      <c r="D356" s="420"/>
      <c r="E356" s="420"/>
      <c r="F356" s="420"/>
      <c r="G356" s="420"/>
      <c r="H356" s="420"/>
      <c r="I356" s="420"/>
      <c r="J356" s="420"/>
      <c r="K356" s="420"/>
      <c r="L356" s="420"/>
    </row>
    <row r="357" spans="1:12">
      <c r="A357" s="418"/>
      <c r="B357" s="418"/>
      <c r="C357" s="418"/>
      <c r="D357" s="418"/>
      <c r="E357" s="418"/>
      <c r="F357" s="418"/>
      <c r="G357" s="418"/>
      <c r="H357" s="418"/>
      <c r="I357" s="418"/>
      <c r="J357" s="418"/>
      <c r="K357" s="418"/>
    </row>
  </sheetData>
  <mergeCells count="45">
    <mergeCell ref="A357:K357"/>
    <mergeCell ref="A324:K324"/>
    <mergeCell ref="A326:L326"/>
    <mergeCell ref="A327:K327"/>
    <mergeCell ref="A353:K353"/>
    <mergeCell ref="A354:K354"/>
    <mergeCell ref="A356:L356"/>
    <mergeCell ref="A323:L323"/>
    <mergeCell ref="A166:C166"/>
    <mergeCell ref="A191:C191"/>
    <mergeCell ref="A213:C213"/>
    <mergeCell ref="A224:C224"/>
    <mergeCell ref="A234:C234"/>
    <mergeCell ref="A238:C238"/>
    <mergeCell ref="A248:C248"/>
    <mergeCell ref="A263:C263"/>
    <mergeCell ref="A277:C277"/>
    <mergeCell ref="A287:C287"/>
    <mergeCell ref="A300:C300"/>
    <mergeCell ref="A144:C144"/>
    <mergeCell ref="D10:D11"/>
    <mergeCell ref="E10:E11"/>
    <mergeCell ref="G10:G11"/>
    <mergeCell ref="A14:C14"/>
    <mergeCell ref="A30:C30"/>
    <mergeCell ref="A39:C39"/>
    <mergeCell ref="A53:C53"/>
    <mergeCell ref="A64:C64"/>
    <mergeCell ref="A77:C77"/>
    <mergeCell ref="A116:C116"/>
    <mergeCell ref="A134:C134"/>
    <mergeCell ref="M6:P6"/>
    <mergeCell ref="M7:P7"/>
    <mergeCell ref="A9:A11"/>
    <mergeCell ref="B9:C11"/>
    <mergeCell ref="D9:E9"/>
    <mergeCell ref="H9:H11"/>
    <mergeCell ref="I9:I11"/>
    <mergeCell ref="J9:J11"/>
    <mergeCell ref="K9:L10"/>
    <mergeCell ref="A1:C1"/>
    <mergeCell ref="A2:L2"/>
    <mergeCell ref="A3:G3"/>
    <mergeCell ref="H3:L3"/>
    <mergeCell ref="M3:O3"/>
  </mergeCells>
  <printOptions horizontalCentered="1"/>
  <pageMargins left="0.39370078740157483" right="0.59055118110236227" top="0.59055118110236227" bottom="0.59055118110236227" header="0.19685039370078741" footer="0.19685039370078741"/>
  <pageSetup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94CBE-B05D-4460-9063-BF3A212FE6ED}">
  <dimension ref="A1:W272"/>
  <sheetViews>
    <sheetView showGridLines="0" zoomScale="90" zoomScaleNormal="90" zoomScaleSheetLayoutView="80" workbookViewId="0">
      <selection activeCell="N18" sqref="N18"/>
    </sheetView>
  </sheetViews>
  <sheetFormatPr baseColWidth="10" defaultColWidth="11.42578125" defaultRowHeight="12.75"/>
  <cols>
    <col min="1" max="2" width="5" style="52" customWidth="1"/>
    <col min="3" max="3" width="53" style="52" customWidth="1"/>
    <col min="4" max="4" width="20.5703125" style="103" customWidth="1"/>
    <col min="5" max="5" width="20.140625" style="52" customWidth="1"/>
    <col min="6" max="6" width="1.5703125" style="52" customWidth="1"/>
    <col min="7" max="7" width="20.7109375" style="52" customWidth="1"/>
    <col min="8" max="10" width="13.7109375" style="52" customWidth="1"/>
    <col min="11" max="12" width="9.7109375" style="89" customWidth="1"/>
    <col min="13" max="13" width="11.28515625" style="52" bestFit="1" customWidth="1"/>
    <col min="14" max="14" width="12" style="52" bestFit="1" customWidth="1"/>
    <col min="15" max="15" width="11.42578125" style="52"/>
    <col min="16" max="17" width="9.140625" style="52" customWidth="1"/>
    <col min="18" max="18" width="9" style="52" customWidth="1"/>
    <col min="19" max="19" width="9.140625" style="52" customWidth="1"/>
    <col min="20" max="20" width="9.28515625" style="52" customWidth="1"/>
    <col min="21" max="23" width="9.140625" style="52" customWidth="1"/>
    <col min="24" max="16384" width="11.42578125" style="52"/>
  </cols>
  <sheetData>
    <row r="1" spans="1:23" s="195" customFormat="1" ht="64.5" customHeight="1">
      <c r="A1" s="374" t="s">
        <v>906</v>
      </c>
      <c r="B1" s="374"/>
      <c r="C1" s="374"/>
      <c r="D1" s="113" t="s">
        <v>908</v>
      </c>
      <c r="E1" s="113"/>
      <c r="F1" s="113"/>
      <c r="G1" s="113"/>
      <c r="H1" s="282"/>
      <c r="I1" s="282"/>
      <c r="J1" s="282"/>
      <c r="K1" s="282"/>
      <c r="L1" s="282"/>
      <c r="M1" s="282"/>
    </row>
    <row r="2" spans="1:23" s="1" customFormat="1" ht="36" customHeight="1" thickBot="1">
      <c r="A2" s="388" t="s">
        <v>907</v>
      </c>
      <c r="B2" s="388"/>
      <c r="C2" s="388"/>
      <c r="D2" s="388"/>
      <c r="E2" s="388"/>
      <c r="F2" s="388"/>
      <c r="G2" s="388"/>
      <c r="H2" s="388"/>
      <c r="I2" s="388"/>
      <c r="J2" s="388"/>
      <c r="K2" s="388"/>
      <c r="L2" s="388"/>
      <c r="N2" s="284"/>
      <c r="O2" s="284"/>
    </row>
    <row r="3" spans="1:23" customFormat="1" ht="6" customHeight="1">
      <c r="A3" s="371"/>
      <c r="B3" s="371"/>
      <c r="C3" s="371"/>
      <c r="D3" s="371"/>
      <c r="E3" s="371"/>
      <c r="F3" s="371"/>
      <c r="G3" s="371"/>
      <c r="H3" s="371"/>
      <c r="I3" s="371"/>
      <c r="J3" s="371"/>
      <c r="K3" s="371"/>
      <c r="L3" s="371"/>
      <c r="M3" s="372"/>
      <c r="N3" s="372"/>
      <c r="O3" s="372"/>
    </row>
    <row r="4" spans="1:23" s="67" customFormat="1" ht="17.100000000000001" customHeight="1">
      <c r="A4" s="236" t="s">
        <v>947</v>
      </c>
      <c r="B4" s="236"/>
      <c r="C4" s="236"/>
      <c r="D4" s="236"/>
      <c r="E4" s="236"/>
      <c r="F4" s="236"/>
      <c r="G4" s="236"/>
      <c r="H4" s="236"/>
      <c r="I4" s="236"/>
      <c r="J4" s="236"/>
      <c r="K4" s="236"/>
      <c r="L4" s="236"/>
    </row>
    <row r="5" spans="1:23" s="67" customFormat="1" ht="17.100000000000001" customHeight="1">
      <c r="A5" s="236" t="s">
        <v>802</v>
      </c>
      <c r="B5" s="236"/>
      <c r="C5" s="236"/>
      <c r="D5" s="236"/>
      <c r="E5" s="236"/>
      <c r="F5" s="236"/>
      <c r="G5" s="236"/>
      <c r="H5" s="236"/>
      <c r="I5" s="236"/>
      <c r="J5" s="236"/>
      <c r="K5" s="236"/>
      <c r="L5" s="236"/>
      <c r="M5" s="87">
        <v>19.9847</v>
      </c>
    </row>
    <row r="6" spans="1:23" s="67" customFormat="1" ht="17.100000000000001" customHeight="1">
      <c r="A6" s="236" t="s">
        <v>1</v>
      </c>
      <c r="B6" s="236"/>
      <c r="C6" s="236"/>
      <c r="D6" s="236"/>
      <c r="E6" s="236"/>
      <c r="F6" s="236"/>
      <c r="G6" s="236"/>
      <c r="H6" s="236"/>
      <c r="I6" s="236"/>
      <c r="J6" s="236"/>
      <c r="K6" s="236"/>
      <c r="L6" s="236"/>
    </row>
    <row r="7" spans="1:23" s="67" customFormat="1" ht="17.100000000000001" customHeight="1">
      <c r="A7" s="236" t="s">
        <v>926</v>
      </c>
      <c r="B7" s="236"/>
      <c r="C7" s="236"/>
      <c r="D7" s="236"/>
      <c r="E7" s="236"/>
      <c r="F7" s="236"/>
      <c r="G7" s="236"/>
      <c r="H7" s="236"/>
      <c r="I7" s="236"/>
      <c r="J7" s="236"/>
      <c r="K7" s="236"/>
      <c r="L7" s="236"/>
    </row>
    <row r="8" spans="1:23" s="67" customFormat="1" ht="17.100000000000001" customHeight="1">
      <c r="A8" s="236" t="s">
        <v>948</v>
      </c>
      <c r="B8" s="236"/>
      <c r="C8" s="236"/>
      <c r="D8" s="236"/>
      <c r="E8" s="236"/>
      <c r="F8" s="236"/>
      <c r="G8" s="236"/>
      <c r="H8" s="236"/>
      <c r="I8" s="236"/>
      <c r="J8" s="236"/>
      <c r="K8" s="236"/>
      <c r="L8" s="236"/>
    </row>
    <row r="9" spans="1:23">
      <c r="A9" s="423" t="s">
        <v>803</v>
      </c>
      <c r="B9" s="379" t="s">
        <v>950</v>
      </c>
      <c r="C9" s="379"/>
      <c r="D9" s="424" t="s">
        <v>804</v>
      </c>
      <c r="E9" s="424"/>
      <c r="F9" s="361"/>
      <c r="G9" s="361" t="s">
        <v>805</v>
      </c>
      <c r="H9" s="362"/>
      <c r="I9" s="362"/>
      <c r="J9" s="362"/>
      <c r="K9" s="423" t="s">
        <v>807</v>
      </c>
      <c r="L9" s="423"/>
      <c r="M9" s="88"/>
      <c r="N9" s="88"/>
      <c r="O9" s="88"/>
      <c r="P9" s="88"/>
      <c r="Q9" s="88"/>
      <c r="R9" s="88"/>
      <c r="S9" s="88"/>
      <c r="T9" s="88"/>
      <c r="U9" s="88"/>
      <c r="V9" s="88"/>
      <c r="W9" s="88"/>
    </row>
    <row r="10" spans="1:23" ht="4.9000000000000004" customHeight="1">
      <c r="A10" s="423"/>
      <c r="B10" s="379"/>
      <c r="C10" s="379"/>
      <c r="D10" s="423" t="s">
        <v>808</v>
      </c>
      <c r="E10" s="423" t="s">
        <v>809</v>
      </c>
      <c r="F10" s="363"/>
      <c r="G10" s="423" t="s">
        <v>809</v>
      </c>
      <c r="H10" s="423" t="s">
        <v>951</v>
      </c>
      <c r="I10" s="423" t="s">
        <v>806</v>
      </c>
      <c r="J10" s="423" t="s">
        <v>952</v>
      </c>
      <c r="K10" s="424"/>
      <c r="L10" s="424"/>
    </row>
    <row r="11" spans="1:23" ht="52.5" customHeight="1" thickBot="1">
      <c r="A11" s="424"/>
      <c r="B11" s="407"/>
      <c r="C11" s="407"/>
      <c r="D11" s="424"/>
      <c r="E11" s="424"/>
      <c r="F11" s="361"/>
      <c r="G11" s="424"/>
      <c r="H11" s="423"/>
      <c r="I11" s="423"/>
      <c r="J11" s="423"/>
      <c r="K11" s="364" t="s">
        <v>810</v>
      </c>
      <c r="L11" s="364" t="s">
        <v>811</v>
      </c>
    </row>
    <row r="12" spans="1:23" ht="4.5" customHeight="1" thickBot="1">
      <c r="A12" s="337"/>
      <c r="B12" s="338"/>
      <c r="C12" s="338"/>
      <c r="D12" s="337"/>
      <c r="E12" s="337"/>
      <c r="F12" s="337"/>
      <c r="G12" s="337"/>
      <c r="H12" s="337"/>
      <c r="I12" s="337"/>
      <c r="J12" s="337"/>
      <c r="K12" s="337"/>
      <c r="L12" s="338"/>
    </row>
    <row r="13" spans="1:23" ht="17.100000000000001" customHeight="1">
      <c r="A13" s="345"/>
      <c r="B13" s="345"/>
      <c r="C13" s="252" t="s">
        <v>884</v>
      </c>
      <c r="D13" s="350">
        <f>D14+D16+D29+D35+D38+D41+D43+D46+D48+D50+D53+D56+D59</f>
        <v>656998.74779148563</v>
      </c>
      <c r="E13" s="350">
        <f>E14+E16+E29+E35+E38+E41+E43+E46+E48+E50+E53+E56+E59</f>
        <v>656998.74779148563</v>
      </c>
      <c r="F13" s="350"/>
      <c r="G13" s="350">
        <f>G14+G16+G29+G35+G38+G41+G43+G46+G48+G50+G53+G56+G59</f>
        <v>656998.74779148563</v>
      </c>
      <c r="H13" s="365"/>
      <c r="I13" s="269"/>
      <c r="J13" s="269"/>
      <c r="K13" s="269"/>
      <c r="L13" s="269"/>
      <c r="N13" s="101"/>
    </row>
    <row r="14" spans="1:23" ht="17.100000000000001" customHeight="1">
      <c r="A14" s="352" t="s">
        <v>949</v>
      </c>
      <c r="B14" s="261"/>
      <c r="C14" s="345"/>
      <c r="D14" s="350">
        <f>SUM(D15)</f>
        <v>2473.0767278888002</v>
      </c>
      <c r="E14" s="350">
        <f>SUM(E15)</f>
        <v>2473.0767278888002</v>
      </c>
      <c r="F14" s="350"/>
      <c r="G14" s="350">
        <f>SUM(G15)</f>
        <v>2473.0767278888002</v>
      </c>
      <c r="H14" s="269"/>
      <c r="I14" s="269"/>
      <c r="J14" s="269"/>
      <c r="K14" s="269"/>
      <c r="L14" s="269"/>
    </row>
    <row r="15" spans="1:23" ht="17.100000000000001" customHeight="1">
      <c r="A15" s="366">
        <v>1</v>
      </c>
      <c r="B15" s="269" t="s">
        <v>767</v>
      </c>
      <c r="C15" s="345" t="s">
        <v>768</v>
      </c>
      <c r="D15" s="348">
        <v>2473.0767278888002</v>
      </c>
      <c r="E15" s="348">
        <v>2473.0767278888002</v>
      </c>
      <c r="F15" s="348"/>
      <c r="G15" s="348">
        <v>2473.0767278888002</v>
      </c>
      <c r="H15" s="349">
        <v>36274</v>
      </c>
      <c r="I15" s="349">
        <v>36274</v>
      </c>
      <c r="J15" s="349">
        <v>47446</v>
      </c>
      <c r="K15" s="367">
        <v>30</v>
      </c>
      <c r="L15" s="367">
        <v>6</v>
      </c>
    </row>
    <row r="16" spans="1:23" ht="17.100000000000001" customHeight="1">
      <c r="A16" s="352" t="s">
        <v>814</v>
      </c>
      <c r="B16" s="261"/>
      <c r="C16" s="345"/>
      <c r="D16" s="350">
        <f>SUM(D17:D28)</f>
        <v>159463.63124854519</v>
      </c>
      <c r="E16" s="350">
        <f>SUM(E17:E28)</f>
        <v>159463.63124854519</v>
      </c>
      <c r="F16" s="350"/>
      <c r="G16" s="350">
        <f>SUM(G17:G28)</f>
        <v>159463.63124854519</v>
      </c>
      <c r="H16" s="269"/>
      <c r="I16" s="269"/>
      <c r="J16" s="269"/>
      <c r="K16" s="269"/>
      <c r="L16" s="269"/>
    </row>
    <row r="17" spans="1:13" ht="17.100000000000001" customHeight="1">
      <c r="A17" s="366">
        <v>2</v>
      </c>
      <c r="B17" s="269" t="s">
        <v>131</v>
      </c>
      <c r="C17" s="261" t="s">
        <v>769</v>
      </c>
      <c r="D17" s="348">
        <v>20071.223318986598</v>
      </c>
      <c r="E17" s="348">
        <v>20071.223318986598</v>
      </c>
      <c r="F17" s="348"/>
      <c r="G17" s="348">
        <v>20071.223318986598</v>
      </c>
      <c r="H17" s="349">
        <v>37390</v>
      </c>
      <c r="I17" s="349">
        <v>37390</v>
      </c>
      <c r="J17" s="349">
        <v>46552</v>
      </c>
      <c r="K17" s="367">
        <v>25</v>
      </c>
      <c r="L17" s="367">
        <v>0</v>
      </c>
    </row>
    <row r="18" spans="1:13" ht="17.100000000000001" customHeight="1">
      <c r="A18" s="366">
        <v>3</v>
      </c>
      <c r="B18" s="269" t="s">
        <v>131</v>
      </c>
      <c r="C18" s="261" t="s">
        <v>770</v>
      </c>
      <c r="D18" s="348">
        <v>22619.0861117356</v>
      </c>
      <c r="E18" s="348">
        <v>22619.0861117356</v>
      </c>
      <c r="F18" s="348"/>
      <c r="G18" s="348">
        <v>22619.0861117356</v>
      </c>
      <c r="H18" s="349">
        <v>37324</v>
      </c>
      <c r="I18" s="349">
        <v>37324</v>
      </c>
      <c r="J18" s="349">
        <v>46486</v>
      </c>
      <c r="K18" s="367">
        <v>25</v>
      </c>
      <c r="L18" s="367">
        <v>0</v>
      </c>
    </row>
    <row r="19" spans="1:13" ht="17.100000000000001" customHeight="1">
      <c r="A19" s="366">
        <v>4</v>
      </c>
      <c r="B19" s="269" t="s">
        <v>131</v>
      </c>
      <c r="C19" s="261" t="s">
        <v>771</v>
      </c>
      <c r="D19" s="348">
        <v>6740.7151850282999</v>
      </c>
      <c r="E19" s="348">
        <v>6740.7151850282999</v>
      </c>
      <c r="F19" s="348"/>
      <c r="G19" s="348">
        <v>6740.7151850282999</v>
      </c>
      <c r="H19" s="349">
        <v>37799</v>
      </c>
      <c r="I19" s="349">
        <v>37769</v>
      </c>
      <c r="J19" s="349">
        <v>46932</v>
      </c>
      <c r="K19" s="367">
        <v>25</v>
      </c>
      <c r="L19" s="367">
        <v>0</v>
      </c>
    </row>
    <row r="20" spans="1:13" ht="17.100000000000001" customHeight="1">
      <c r="A20" s="366">
        <v>5</v>
      </c>
      <c r="B20" s="269" t="s">
        <v>131</v>
      </c>
      <c r="C20" s="261" t="s">
        <v>885</v>
      </c>
      <c r="D20" s="348">
        <v>8545.4086575615001</v>
      </c>
      <c r="E20" s="348">
        <v>8545.4086575615001</v>
      </c>
      <c r="F20" s="348"/>
      <c r="G20" s="348">
        <v>8545.4086575615001</v>
      </c>
      <c r="H20" s="349">
        <v>37165</v>
      </c>
      <c r="I20" s="349">
        <v>37165</v>
      </c>
      <c r="J20" s="349">
        <v>46328</v>
      </c>
      <c r="K20" s="367">
        <v>25</v>
      </c>
      <c r="L20" s="367">
        <v>0</v>
      </c>
      <c r="M20" s="101"/>
    </row>
    <row r="21" spans="1:13" ht="17.100000000000001" customHeight="1">
      <c r="A21" s="366">
        <v>6</v>
      </c>
      <c r="B21" s="269" t="s">
        <v>139</v>
      </c>
      <c r="C21" s="261" t="s">
        <v>773</v>
      </c>
      <c r="D21" s="348">
        <v>12239.7122916274</v>
      </c>
      <c r="E21" s="348">
        <v>12239.7122916274</v>
      </c>
      <c r="F21" s="348"/>
      <c r="G21" s="348">
        <v>12239.7122916274</v>
      </c>
      <c r="H21" s="349">
        <v>36686</v>
      </c>
      <c r="I21" s="349">
        <v>36686</v>
      </c>
      <c r="J21" s="349">
        <v>45992</v>
      </c>
      <c r="K21" s="367">
        <v>25</v>
      </c>
      <c r="L21" s="367">
        <v>0</v>
      </c>
    </row>
    <row r="22" spans="1:13" ht="17.100000000000001" customHeight="1">
      <c r="A22" s="366">
        <v>7</v>
      </c>
      <c r="B22" s="269" t="s">
        <v>131</v>
      </c>
      <c r="C22" s="261" t="s">
        <v>886</v>
      </c>
      <c r="D22" s="348">
        <v>20650.108093097198</v>
      </c>
      <c r="E22" s="348">
        <v>20650.108093097198</v>
      </c>
      <c r="F22" s="348"/>
      <c r="G22" s="348">
        <v>20650.108093097198</v>
      </c>
      <c r="H22" s="349">
        <v>37342</v>
      </c>
      <c r="I22" s="349">
        <v>37342</v>
      </c>
      <c r="J22" s="349">
        <v>46504</v>
      </c>
      <c r="K22" s="367">
        <v>25</v>
      </c>
      <c r="L22" s="367">
        <v>0</v>
      </c>
    </row>
    <row r="23" spans="1:13" ht="17.100000000000001" customHeight="1">
      <c r="A23" s="366">
        <v>8</v>
      </c>
      <c r="B23" s="269" t="s">
        <v>131</v>
      </c>
      <c r="C23" s="261" t="s">
        <v>887</v>
      </c>
      <c r="D23" s="348">
        <v>11451.1749045536</v>
      </c>
      <c r="E23" s="348">
        <v>11451.1749045536</v>
      </c>
      <c r="F23" s="348"/>
      <c r="G23" s="348">
        <v>11451.1749045536</v>
      </c>
      <c r="H23" s="349">
        <v>37898</v>
      </c>
      <c r="I23" s="349">
        <v>37898</v>
      </c>
      <c r="J23" s="349">
        <v>47063</v>
      </c>
      <c r="K23" s="367">
        <v>25</v>
      </c>
      <c r="L23" s="367">
        <v>0</v>
      </c>
    </row>
    <row r="24" spans="1:13" ht="17.100000000000001" customHeight="1">
      <c r="A24" s="366">
        <v>9</v>
      </c>
      <c r="B24" s="269" t="s">
        <v>131</v>
      </c>
      <c r="C24" s="261" t="s">
        <v>888</v>
      </c>
      <c r="D24" s="348">
        <v>15098.483097655801</v>
      </c>
      <c r="E24" s="348">
        <v>15098.483097655801</v>
      </c>
      <c r="F24" s="348"/>
      <c r="G24" s="348">
        <v>15098.483097655801</v>
      </c>
      <c r="H24" s="349">
        <v>37274</v>
      </c>
      <c r="I24" s="349">
        <v>37274</v>
      </c>
      <c r="J24" s="349">
        <v>46405</v>
      </c>
      <c r="K24" s="367">
        <v>24</v>
      </c>
      <c r="L24" s="367">
        <v>11</v>
      </c>
    </row>
    <row r="25" spans="1:13" ht="17.100000000000001" customHeight="1">
      <c r="A25" s="366">
        <v>10</v>
      </c>
      <c r="B25" s="269" t="s">
        <v>131</v>
      </c>
      <c r="C25" s="261" t="s">
        <v>889</v>
      </c>
      <c r="D25" s="348">
        <v>9115.3752792817995</v>
      </c>
      <c r="E25" s="348">
        <v>9115.3752792817995</v>
      </c>
      <c r="F25" s="348"/>
      <c r="G25" s="348">
        <v>9115.3752792817995</v>
      </c>
      <c r="H25" s="349">
        <v>37822</v>
      </c>
      <c r="I25" s="349">
        <v>37822</v>
      </c>
      <c r="J25" s="349">
        <v>46954</v>
      </c>
      <c r="K25" s="367">
        <v>24</v>
      </c>
      <c r="L25" s="367">
        <v>11</v>
      </c>
    </row>
    <row r="26" spans="1:13" ht="17.100000000000001" customHeight="1">
      <c r="A26" s="366">
        <v>11</v>
      </c>
      <c r="B26" s="269" t="s">
        <v>131</v>
      </c>
      <c r="C26" s="261" t="s">
        <v>778</v>
      </c>
      <c r="D26" s="348">
        <v>8581.0483323371009</v>
      </c>
      <c r="E26" s="348">
        <v>8581.0483323371009</v>
      </c>
      <c r="F26" s="348"/>
      <c r="G26" s="348">
        <v>8581.0483323371009</v>
      </c>
      <c r="H26" s="349">
        <v>37214</v>
      </c>
      <c r="I26" s="349">
        <v>37214</v>
      </c>
      <c r="J26" s="349">
        <v>46345</v>
      </c>
      <c r="K26" s="367">
        <v>24</v>
      </c>
      <c r="L26" s="367">
        <v>11</v>
      </c>
    </row>
    <row r="27" spans="1:13" ht="17.100000000000001" customHeight="1">
      <c r="A27" s="366">
        <v>12</v>
      </c>
      <c r="B27" s="269" t="s">
        <v>131</v>
      </c>
      <c r="C27" s="261" t="s">
        <v>779</v>
      </c>
      <c r="D27" s="348">
        <v>22079.345769209001</v>
      </c>
      <c r="E27" s="348">
        <v>22079.345769209001</v>
      </c>
      <c r="F27" s="348"/>
      <c r="G27" s="348">
        <v>22079.345769209001</v>
      </c>
      <c r="H27" s="349">
        <v>37240</v>
      </c>
      <c r="I27" s="349">
        <v>37240</v>
      </c>
      <c r="J27" s="349">
        <v>46371</v>
      </c>
      <c r="K27" s="367">
        <v>25</v>
      </c>
      <c r="L27" s="367">
        <v>0</v>
      </c>
    </row>
    <row r="28" spans="1:13" ht="17.100000000000001" customHeight="1">
      <c r="A28" s="366">
        <v>13</v>
      </c>
      <c r="B28" s="269" t="s">
        <v>767</v>
      </c>
      <c r="C28" s="261" t="s">
        <v>890</v>
      </c>
      <c r="D28" s="348">
        <v>2271.9502074713</v>
      </c>
      <c r="E28" s="348">
        <v>2271.9502074713</v>
      </c>
      <c r="F28" s="348"/>
      <c r="G28" s="348">
        <v>2271.9502074713</v>
      </c>
      <c r="H28" s="349">
        <v>36433</v>
      </c>
      <c r="I28" s="349">
        <v>36433</v>
      </c>
      <c r="J28" s="349">
        <v>45756</v>
      </c>
      <c r="K28" s="367">
        <v>25</v>
      </c>
      <c r="L28" s="367">
        <v>7</v>
      </c>
    </row>
    <row r="29" spans="1:13" ht="17.100000000000001" customHeight="1">
      <c r="A29" s="352" t="s">
        <v>815</v>
      </c>
      <c r="B29" s="261"/>
      <c r="C29" s="345"/>
      <c r="D29" s="350">
        <f>SUM(D30:D34)</f>
        <v>126501.67111298029</v>
      </c>
      <c r="E29" s="350">
        <f>SUM(E30:E34)</f>
        <v>126501.67111298029</v>
      </c>
      <c r="F29" s="350"/>
      <c r="G29" s="350">
        <f>SUM(G30:G34)</f>
        <v>126501.67111298029</v>
      </c>
      <c r="H29" s="269"/>
      <c r="I29" s="269"/>
      <c r="J29" s="269"/>
      <c r="K29" s="269"/>
      <c r="L29" s="269"/>
    </row>
    <row r="30" spans="1:13" ht="17.100000000000001" customHeight="1">
      <c r="A30" s="366">
        <v>15</v>
      </c>
      <c r="B30" s="269" t="s">
        <v>131</v>
      </c>
      <c r="C30" s="345" t="s">
        <v>781</v>
      </c>
      <c r="D30" s="348">
        <v>42753.108792430605</v>
      </c>
      <c r="E30" s="348">
        <v>42753.108792430605</v>
      </c>
      <c r="F30" s="348"/>
      <c r="G30" s="348">
        <v>42753.108792430605</v>
      </c>
      <c r="H30" s="349">
        <v>37979</v>
      </c>
      <c r="I30" s="349">
        <v>37979</v>
      </c>
      <c r="J30" s="349">
        <v>47116</v>
      </c>
      <c r="K30" s="367">
        <v>24</v>
      </c>
      <c r="L30" s="367">
        <v>11</v>
      </c>
    </row>
    <row r="31" spans="1:13" ht="17.100000000000001" customHeight="1">
      <c r="A31" s="366">
        <v>16</v>
      </c>
      <c r="B31" s="269" t="s">
        <v>131</v>
      </c>
      <c r="C31" s="345" t="s">
        <v>891</v>
      </c>
      <c r="D31" s="348">
        <v>9763.8249155306003</v>
      </c>
      <c r="E31" s="348">
        <v>9763.8249155306003</v>
      </c>
      <c r="F31" s="348"/>
      <c r="G31" s="348">
        <v>9763.8249155306003</v>
      </c>
      <c r="H31" s="349">
        <v>37873</v>
      </c>
      <c r="I31" s="349">
        <v>37873</v>
      </c>
      <c r="J31" s="349">
        <v>47035</v>
      </c>
      <c r="K31" s="367">
        <v>25</v>
      </c>
      <c r="L31" s="367">
        <v>0</v>
      </c>
    </row>
    <row r="32" spans="1:13" ht="17.100000000000001" customHeight="1">
      <c r="A32" s="366">
        <v>17</v>
      </c>
      <c r="B32" s="269" t="s">
        <v>131</v>
      </c>
      <c r="C32" s="345" t="s">
        <v>783</v>
      </c>
      <c r="D32" s="348">
        <v>21828.813293283201</v>
      </c>
      <c r="E32" s="348">
        <v>21828.813293283201</v>
      </c>
      <c r="F32" s="348"/>
      <c r="G32" s="348">
        <v>21828.813293283201</v>
      </c>
      <c r="H32" s="349">
        <v>38464</v>
      </c>
      <c r="I32" s="349">
        <v>38464</v>
      </c>
      <c r="J32" s="349">
        <v>47625</v>
      </c>
      <c r="K32" s="367">
        <v>25</v>
      </c>
      <c r="L32" s="367">
        <v>0</v>
      </c>
    </row>
    <row r="33" spans="1:12" ht="17.100000000000001" customHeight="1">
      <c r="A33" s="366">
        <v>18</v>
      </c>
      <c r="B33" s="269" t="s">
        <v>131</v>
      </c>
      <c r="C33" s="345" t="s">
        <v>784</v>
      </c>
      <c r="D33" s="348">
        <v>15101.743421598499</v>
      </c>
      <c r="E33" s="348">
        <v>15101.743421598499</v>
      </c>
      <c r="F33" s="348"/>
      <c r="G33" s="348">
        <v>15101.743421598499</v>
      </c>
      <c r="H33" s="349">
        <v>38078</v>
      </c>
      <c r="I33" s="349">
        <v>38078</v>
      </c>
      <c r="J33" s="349">
        <v>47239</v>
      </c>
      <c r="K33" s="367">
        <v>25</v>
      </c>
      <c r="L33" s="367">
        <v>0</v>
      </c>
    </row>
    <row r="34" spans="1:12" ht="17.100000000000001" customHeight="1">
      <c r="A34" s="366">
        <v>19</v>
      </c>
      <c r="B34" s="269" t="s">
        <v>131</v>
      </c>
      <c r="C34" s="345" t="s">
        <v>892</v>
      </c>
      <c r="D34" s="348">
        <v>37054.1806901374</v>
      </c>
      <c r="E34" s="348">
        <v>37054.1806901374</v>
      </c>
      <c r="F34" s="348"/>
      <c r="G34" s="348">
        <v>37054.1806901374</v>
      </c>
      <c r="H34" s="349">
        <v>37764</v>
      </c>
      <c r="I34" s="349">
        <v>37764</v>
      </c>
      <c r="J34" s="349">
        <v>46927</v>
      </c>
      <c r="K34" s="367">
        <v>25</v>
      </c>
      <c r="L34" s="367">
        <v>0</v>
      </c>
    </row>
    <row r="35" spans="1:12" ht="17.100000000000001" customHeight="1">
      <c r="A35" s="352" t="s">
        <v>816</v>
      </c>
      <c r="B35" s="261"/>
      <c r="C35" s="345"/>
      <c r="D35" s="350">
        <f>SUM(D36:D37)</f>
        <v>87405.618650617893</v>
      </c>
      <c r="E35" s="350">
        <f>SUM(E36:E37)</f>
        <v>87405.618650617893</v>
      </c>
      <c r="F35" s="350"/>
      <c r="G35" s="350">
        <f>SUM(G36:G37)</f>
        <v>87405.618650617893</v>
      </c>
      <c r="H35" s="269"/>
      <c r="I35" s="269"/>
      <c r="J35" s="269"/>
      <c r="K35" s="269"/>
      <c r="L35" s="269"/>
    </row>
    <row r="36" spans="1:12" ht="17.100000000000001" customHeight="1">
      <c r="A36" s="366">
        <v>20</v>
      </c>
      <c r="B36" s="269" t="s">
        <v>131</v>
      </c>
      <c r="C36" s="345" t="s">
        <v>786</v>
      </c>
      <c r="D36" s="348">
        <v>34721.8881598839</v>
      </c>
      <c r="E36" s="348">
        <v>34721.8881598839</v>
      </c>
      <c r="F36" s="348"/>
      <c r="G36" s="348">
        <v>34721.8881598839</v>
      </c>
      <c r="H36" s="349">
        <v>39022</v>
      </c>
      <c r="I36" s="349">
        <v>39022</v>
      </c>
      <c r="J36" s="349">
        <v>48182</v>
      </c>
      <c r="K36" s="367">
        <v>25</v>
      </c>
      <c r="L36" s="367">
        <v>0</v>
      </c>
    </row>
    <row r="37" spans="1:12" ht="17.100000000000001" customHeight="1">
      <c r="A37" s="366">
        <v>21</v>
      </c>
      <c r="B37" s="269" t="s">
        <v>131</v>
      </c>
      <c r="C37" s="345" t="s">
        <v>787</v>
      </c>
      <c r="D37" s="348">
        <v>52683.730490734</v>
      </c>
      <c r="E37" s="348">
        <v>52683.730490734</v>
      </c>
      <c r="F37" s="348"/>
      <c r="G37" s="348">
        <v>52683.730490734</v>
      </c>
      <c r="H37" s="349">
        <v>39234</v>
      </c>
      <c r="I37" s="349">
        <v>39234</v>
      </c>
      <c r="J37" s="349">
        <v>48396</v>
      </c>
      <c r="K37" s="367">
        <v>25</v>
      </c>
      <c r="L37" s="367">
        <v>0</v>
      </c>
    </row>
    <row r="38" spans="1:12" ht="17.100000000000001" customHeight="1">
      <c r="A38" s="352" t="s">
        <v>817</v>
      </c>
      <c r="B38" s="261"/>
      <c r="C38" s="345"/>
      <c r="D38" s="350">
        <f>SUM(D39:D40)</f>
        <v>43576.739472581998</v>
      </c>
      <c r="E38" s="350">
        <f>SUM(E39:E40)</f>
        <v>43576.739472581998</v>
      </c>
      <c r="F38" s="350"/>
      <c r="G38" s="350">
        <f>SUM(G39:G40)</f>
        <v>43576.739472581998</v>
      </c>
      <c r="H38" s="269"/>
      <c r="I38" s="269"/>
      <c r="J38" s="269"/>
      <c r="K38" s="269"/>
      <c r="L38" s="269"/>
    </row>
    <row r="39" spans="1:12" ht="17.100000000000001" customHeight="1">
      <c r="A39" s="366">
        <v>24</v>
      </c>
      <c r="B39" s="269" t="s">
        <v>131</v>
      </c>
      <c r="C39" s="345" t="s">
        <v>788</v>
      </c>
      <c r="D39" s="348">
        <v>17739.798364529499</v>
      </c>
      <c r="E39" s="348">
        <v>17739.798364529499</v>
      </c>
      <c r="F39" s="348"/>
      <c r="G39" s="348">
        <v>17739.798364529499</v>
      </c>
      <c r="H39" s="349">
        <v>38443</v>
      </c>
      <c r="I39" s="349">
        <v>38443</v>
      </c>
      <c r="J39" s="349">
        <v>47604</v>
      </c>
      <c r="K39" s="367">
        <v>25</v>
      </c>
      <c r="L39" s="367">
        <v>0</v>
      </c>
    </row>
    <row r="40" spans="1:12" ht="17.100000000000001" customHeight="1">
      <c r="A40" s="366">
        <v>25</v>
      </c>
      <c r="B40" s="269" t="s">
        <v>131</v>
      </c>
      <c r="C40" s="345" t="s">
        <v>893</v>
      </c>
      <c r="D40" s="348">
        <v>25836.941108052499</v>
      </c>
      <c r="E40" s="348">
        <v>25836.941108052499</v>
      </c>
      <c r="F40" s="348"/>
      <c r="G40" s="348">
        <v>25836.941108052499</v>
      </c>
      <c r="H40" s="349">
        <v>38961</v>
      </c>
      <c r="I40" s="349">
        <v>38961</v>
      </c>
      <c r="J40" s="349">
        <v>48122</v>
      </c>
      <c r="K40" s="367">
        <v>25</v>
      </c>
      <c r="L40" s="367">
        <v>0</v>
      </c>
    </row>
    <row r="41" spans="1:12" ht="17.100000000000001" customHeight="1">
      <c r="A41" s="352" t="s">
        <v>819</v>
      </c>
      <c r="B41" s="261"/>
      <c r="C41" s="345"/>
      <c r="D41" s="350">
        <f>SUM(D42)</f>
        <v>24360.3950705444</v>
      </c>
      <c r="E41" s="350">
        <f>SUM(E42)</f>
        <v>24360.3950705444</v>
      </c>
      <c r="F41" s="350"/>
      <c r="G41" s="350">
        <f>SUM(G42)</f>
        <v>24360.3950705444</v>
      </c>
      <c r="H41" s="269"/>
      <c r="I41" s="269"/>
      <c r="J41" s="269"/>
      <c r="K41" s="269"/>
      <c r="L41" s="269"/>
    </row>
    <row r="42" spans="1:12" ht="17.100000000000001" customHeight="1">
      <c r="A42" s="366">
        <v>26</v>
      </c>
      <c r="B42" s="269" t="s">
        <v>131</v>
      </c>
      <c r="C42" s="345" t="s">
        <v>894</v>
      </c>
      <c r="D42" s="348">
        <v>24360.3950705444</v>
      </c>
      <c r="E42" s="348">
        <v>24360.3950705444</v>
      </c>
      <c r="F42" s="348"/>
      <c r="G42" s="348">
        <v>24360.3950705444</v>
      </c>
      <c r="H42" s="349">
        <v>38869</v>
      </c>
      <c r="I42" s="349">
        <v>38869</v>
      </c>
      <c r="J42" s="349">
        <v>48030</v>
      </c>
      <c r="K42" s="367">
        <v>25</v>
      </c>
      <c r="L42" s="367">
        <v>0</v>
      </c>
    </row>
    <row r="43" spans="1:12" ht="17.100000000000001" customHeight="1">
      <c r="A43" s="352" t="s">
        <v>824</v>
      </c>
      <c r="B43" s="345"/>
      <c r="C43" s="345"/>
      <c r="D43" s="346">
        <f>SUM(D44:D45)</f>
        <v>43387.305400593505</v>
      </c>
      <c r="E43" s="346">
        <f>SUM(E44:E45)</f>
        <v>43387.305400593505</v>
      </c>
      <c r="F43" s="346"/>
      <c r="G43" s="346">
        <f>SUM(G44:G45)</f>
        <v>43387.305400593505</v>
      </c>
      <c r="H43" s="269"/>
      <c r="I43" s="269"/>
      <c r="J43" s="269"/>
      <c r="K43" s="269"/>
      <c r="L43" s="269"/>
    </row>
    <row r="44" spans="1:12" ht="17.100000000000001" customHeight="1">
      <c r="A44" s="366">
        <v>28</v>
      </c>
      <c r="B44" s="269" t="s">
        <v>197</v>
      </c>
      <c r="C44" s="345" t="s">
        <v>895</v>
      </c>
      <c r="D44" s="348">
        <v>13614.7596550662</v>
      </c>
      <c r="E44" s="348">
        <v>13614.7596550662</v>
      </c>
      <c r="F44" s="348"/>
      <c r="G44" s="348">
        <v>13614.7596550662</v>
      </c>
      <c r="H44" s="349">
        <v>41487</v>
      </c>
      <c r="I44" s="349">
        <v>41486</v>
      </c>
      <c r="J44" s="349">
        <v>50587</v>
      </c>
      <c r="K44" s="367">
        <v>24</v>
      </c>
      <c r="L44" s="367">
        <v>11</v>
      </c>
    </row>
    <row r="45" spans="1:12" ht="17.100000000000001" customHeight="1">
      <c r="A45" s="366">
        <v>29</v>
      </c>
      <c r="B45" s="269" t="s">
        <v>197</v>
      </c>
      <c r="C45" s="345" t="s">
        <v>230</v>
      </c>
      <c r="D45" s="348">
        <v>29772.545745527303</v>
      </c>
      <c r="E45" s="348">
        <v>29772.545745527303</v>
      </c>
      <c r="F45" s="348"/>
      <c r="G45" s="348">
        <v>29772.545745527303</v>
      </c>
      <c r="H45" s="349">
        <v>40392</v>
      </c>
      <c r="I45" s="349">
        <v>40389</v>
      </c>
      <c r="J45" s="349">
        <v>49151</v>
      </c>
      <c r="K45" s="367">
        <v>23</v>
      </c>
      <c r="L45" s="367">
        <v>10</v>
      </c>
    </row>
    <row r="46" spans="1:12" ht="17.100000000000001" customHeight="1">
      <c r="A46" s="352" t="s">
        <v>830</v>
      </c>
      <c r="B46" s="345"/>
      <c r="C46" s="345"/>
      <c r="D46" s="368">
        <f>SUM(D47)</f>
        <v>1533.2492063744</v>
      </c>
      <c r="E46" s="368">
        <f>SUM(E47)</f>
        <v>1533.2492063744</v>
      </c>
      <c r="F46" s="368"/>
      <c r="G46" s="368">
        <f>SUM(G47)</f>
        <v>1533.2492063744</v>
      </c>
      <c r="H46" s="269"/>
      <c r="I46" s="269"/>
      <c r="J46" s="269"/>
      <c r="K46" s="269"/>
      <c r="L46" s="269"/>
    </row>
    <row r="47" spans="1:12" ht="17.100000000000001" customHeight="1">
      <c r="A47" s="366">
        <v>31</v>
      </c>
      <c r="B47" s="269" t="s">
        <v>792</v>
      </c>
      <c r="C47" s="345" t="s">
        <v>896</v>
      </c>
      <c r="D47" s="348">
        <v>1533.2492063744</v>
      </c>
      <c r="E47" s="348">
        <v>1533.2492063744</v>
      </c>
      <c r="F47" s="348"/>
      <c r="G47" s="348">
        <v>1533.2492063744</v>
      </c>
      <c r="H47" s="349">
        <v>41186</v>
      </c>
      <c r="I47" s="349">
        <v>41185</v>
      </c>
      <c r="J47" s="349">
        <v>50041</v>
      </c>
      <c r="K47" s="367">
        <v>24</v>
      </c>
      <c r="L47" s="367">
        <v>2</v>
      </c>
    </row>
    <row r="48" spans="1:12" ht="17.100000000000001" customHeight="1">
      <c r="A48" s="352" t="s">
        <v>831</v>
      </c>
      <c r="B48" s="345"/>
      <c r="C48" s="345"/>
      <c r="D48" s="368">
        <f>SUM(D49)</f>
        <v>2295.0755830151002</v>
      </c>
      <c r="E48" s="368">
        <f>SUM(E49)</f>
        <v>2295.0755830151002</v>
      </c>
      <c r="F48" s="368"/>
      <c r="G48" s="368">
        <f>SUM(G49)</f>
        <v>2295.0755830151002</v>
      </c>
      <c r="H48" s="269"/>
      <c r="I48" s="269"/>
      <c r="J48" s="269"/>
      <c r="K48" s="269"/>
      <c r="L48" s="269"/>
    </row>
    <row r="49" spans="1:12" ht="17.100000000000001" customHeight="1">
      <c r="A49" s="366">
        <v>33</v>
      </c>
      <c r="B49" s="269" t="s">
        <v>792</v>
      </c>
      <c r="C49" s="261" t="s">
        <v>897</v>
      </c>
      <c r="D49" s="348">
        <v>2295.0755830151002</v>
      </c>
      <c r="E49" s="348">
        <v>2295.0755830151002</v>
      </c>
      <c r="F49" s="348"/>
      <c r="G49" s="348">
        <v>2295.0755830151002</v>
      </c>
      <c r="H49" s="349">
        <v>41179</v>
      </c>
      <c r="I49" s="349">
        <v>41178</v>
      </c>
      <c r="J49" s="349">
        <v>47774</v>
      </c>
      <c r="K49" s="367">
        <v>18</v>
      </c>
      <c r="L49" s="367">
        <v>0</v>
      </c>
    </row>
    <row r="50" spans="1:12" ht="17.100000000000001" customHeight="1">
      <c r="A50" s="352" t="s">
        <v>834</v>
      </c>
      <c r="B50" s="345"/>
      <c r="C50" s="345"/>
      <c r="D50" s="346">
        <f>SUM(D51:D52)</f>
        <v>12210.127781104798</v>
      </c>
      <c r="E50" s="346">
        <f>SUM(E51:E52)</f>
        <v>12210.127781104798</v>
      </c>
      <c r="F50" s="346"/>
      <c r="G50" s="346">
        <f>SUM(G51:G52)</f>
        <v>12210.127781104798</v>
      </c>
      <c r="H50" s="269"/>
      <c r="I50" s="269"/>
      <c r="J50" s="269"/>
      <c r="K50" s="269"/>
      <c r="L50" s="269"/>
    </row>
    <row r="51" spans="1:12" ht="17.100000000000001" customHeight="1">
      <c r="A51" s="366">
        <v>34</v>
      </c>
      <c r="B51" s="269" t="s">
        <v>792</v>
      </c>
      <c r="C51" s="345" t="s">
        <v>898</v>
      </c>
      <c r="D51" s="348">
        <v>5466.1805304995996</v>
      </c>
      <c r="E51" s="348">
        <v>5466.1805304995996</v>
      </c>
      <c r="F51" s="348"/>
      <c r="G51" s="348">
        <v>5466.1805304995996</v>
      </c>
      <c r="H51" s="349">
        <v>40939</v>
      </c>
      <c r="I51" s="349">
        <v>40938</v>
      </c>
      <c r="J51" s="349">
        <v>48579</v>
      </c>
      <c r="K51" s="367">
        <v>20</v>
      </c>
      <c r="L51" s="367">
        <v>10</v>
      </c>
    </row>
    <row r="52" spans="1:12" ht="17.100000000000001" customHeight="1">
      <c r="A52" s="366">
        <v>36</v>
      </c>
      <c r="B52" s="269" t="s">
        <v>131</v>
      </c>
      <c r="C52" s="345" t="s">
        <v>899</v>
      </c>
      <c r="D52" s="348">
        <v>6743.9472506051998</v>
      </c>
      <c r="E52" s="348">
        <v>6743.9472506051998</v>
      </c>
      <c r="F52" s="348"/>
      <c r="G52" s="348">
        <v>6743.9472506051998</v>
      </c>
      <c r="H52" s="349">
        <v>42751</v>
      </c>
      <c r="I52" s="349">
        <v>42749</v>
      </c>
      <c r="J52" s="349">
        <v>51517</v>
      </c>
      <c r="K52" s="367">
        <v>24</v>
      </c>
      <c r="L52" s="367">
        <v>0</v>
      </c>
    </row>
    <row r="53" spans="1:12" ht="17.100000000000001" customHeight="1">
      <c r="A53" s="352" t="s">
        <v>845</v>
      </c>
      <c r="B53" s="345"/>
      <c r="C53" s="345"/>
      <c r="D53" s="346">
        <f>SUM(D54:D55)</f>
        <v>27581.799369566001</v>
      </c>
      <c r="E53" s="346">
        <f>SUM(E54:E55)</f>
        <v>27581.799369566001</v>
      </c>
      <c r="F53" s="346"/>
      <c r="G53" s="346">
        <f>SUM(G54:G55)</f>
        <v>27581.799369566001</v>
      </c>
      <c r="H53" s="269"/>
      <c r="I53" s="269"/>
      <c r="J53" s="269"/>
      <c r="K53" s="269"/>
      <c r="L53" s="269"/>
    </row>
    <row r="54" spans="1:12" ht="17.100000000000001" customHeight="1">
      <c r="A54" s="366">
        <v>38</v>
      </c>
      <c r="B54" s="269" t="s">
        <v>131</v>
      </c>
      <c r="C54" s="345" t="s">
        <v>900</v>
      </c>
      <c r="D54" s="348">
        <v>23485.850569285001</v>
      </c>
      <c r="E54" s="348">
        <v>23485.850569285001</v>
      </c>
      <c r="F54" s="348"/>
      <c r="G54" s="348">
        <v>23485.850569285001</v>
      </c>
      <c r="H54" s="349">
        <v>44166</v>
      </c>
      <c r="I54" s="349">
        <v>44165</v>
      </c>
      <c r="J54" s="349">
        <v>54056</v>
      </c>
      <c r="K54" s="367">
        <v>27</v>
      </c>
      <c r="L54" s="367">
        <v>0</v>
      </c>
    </row>
    <row r="55" spans="1:12" ht="17.100000000000001" customHeight="1">
      <c r="A55" s="366">
        <v>40</v>
      </c>
      <c r="B55" s="269" t="s">
        <v>792</v>
      </c>
      <c r="C55" s="345" t="s">
        <v>901</v>
      </c>
      <c r="D55" s="348">
        <v>4095.9488002809999</v>
      </c>
      <c r="E55" s="348">
        <v>4095.9488002809999</v>
      </c>
      <c r="F55" s="348"/>
      <c r="G55" s="348">
        <v>4095.9488002809999</v>
      </c>
      <c r="H55" s="349">
        <v>43099</v>
      </c>
      <c r="I55" s="349">
        <v>43069</v>
      </c>
      <c r="J55" s="349">
        <v>50769</v>
      </c>
      <c r="K55" s="367">
        <v>21</v>
      </c>
      <c r="L55" s="367">
        <v>0</v>
      </c>
    </row>
    <row r="56" spans="1:12" ht="17.100000000000001" customHeight="1">
      <c r="A56" s="352" t="s">
        <v>846</v>
      </c>
      <c r="B56" s="345"/>
      <c r="C56" s="345"/>
      <c r="D56" s="346">
        <f>SUM(D57:D58)</f>
        <v>45462.982551904599</v>
      </c>
      <c r="E56" s="346">
        <f>SUM(E57:E58)</f>
        <v>45462.982551904599</v>
      </c>
      <c r="F56" s="346"/>
      <c r="G56" s="346">
        <f>SUM(G57:G58)</f>
        <v>45462.982551904599</v>
      </c>
      <c r="H56" s="269"/>
      <c r="I56" s="269"/>
      <c r="J56" s="269"/>
      <c r="K56" s="269"/>
      <c r="L56" s="269"/>
    </row>
    <row r="57" spans="1:12" ht="17.100000000000001" customHeight="1">
      <c r="A57" s="366">
        <v>42</v>
      </c>
      <c r="B57" s="269" t="s">
        <v>131</v>
      </c>
      <c r="C57" s="345" t="s">
        <v>799</v>
      </c>
      <c r="D57" s="348">
        <v>25213.398743153601</v>
      </c>
      <c r="E57" s="348">
        <v>25213.398743153601</v>
      </c>
      <c r="F57" s="348"/>
      <c r="G57" s="348">
        <v>25213.398743153601</v>
      </c>
      <c r="H57" s="349">
        <v>43861</v>
      </c>
      <c r="I57" s="349">
        <v>43832</v>
      </c>
      <c r="J57" s="349">
        <v>53695</v>
      </c>
      <c r="K57" s="367">
        <v>27</v>
      </c>
      <c r="L57" s="367">
        <v>0</v>
      </c>
    </row>
    <row r="58" spans="1:12" ht="17.100000000000001" customHeight="1">
      <c r="A58" s="366">
        <v>43</v>
      </c>
      <c r="B58" s="269" t="s">
        <v>131</v>
      </c>
      <c r="C58" s="345" t="s">
        <v>800</v>
      </c>
      <c r="D58" s="348">
        <v>20249.583808750998</v>
      </c>
      <c r="E58" s="348">
        <v>20249.583808750998</v>
      </c>
      <c r="F58" s="348"/>
      <c r="G58" s="348">
        <v>20249.583808750998</v>
      </c>
      <c r="H58" s="349">
        <v>43922</v>
      </c>
      <c r="I58" s="349">
        <v>43920</v>
      </c>
      <c r="J58" s="349">
        <v>53812</v>
      </c>
      <c r="K58" s="367">
        <v>27</v>
      </c>
      <c r="L58" s="367">
        <v>0</v>
      </c>
    </row>
    <row r="59" spans="1:12" ht="17.100000000000001" customHeight="1">
      <c r="A59" s="352" t="s">
        <v>848</v>
      </c>
      <c r="B59" s="261"/>
      <c r="C59" s="345"/>
      <c r="D59" s="350">
        <f>SUM(D60:D61)</f>
        <v>80747.075615768714</v>
      </c>
      <c r="E59" s="350">
        <f>SUM(E60:E61)</f>
        <v>80747.075615768714</v>
      </c>
      <c r="F59" s="350"/>
      <c r="G59" s="350">
        <f>SUM(G60:G61)</f>
        <v>80747.075615768714</v>
      </c>
      <c r="H59" s="269"/>
      <c r="I59" s="269"/>
      <c r="J59" s="269"/>
      <c r="K59" s="269"/>
      <c r="L59" s="269"/>
    </row>
    <row r="60" spans="1:12" ht="17.100000000000001" customHeight="1">
      <c r="A60" s="366">
        <v>45</v>
      </c>
      <c r="B60" s="269" t="s">
        <v>131</v>
      </c>
      <c r="C60" s="261" t="s">
        <v>801</v>
      </c>
      <c r="D60" s="348">
        <v>9296.7300566624999</v>
      </c>
      <c r="E60" s="348">
        <v>9296.7300566624999</v>
      </c>
      <c r="F60" s="348"/>
      <c r="G60" s="348">
        <v>9296.7300566624999</v>
      </c>
      <c r="H60" s="349">
        <v>44075</v>
      </c>
      <c r="I60" s="349">
        <v>44073</v>
      </c>
      <c r="J60" s="349">
        <v>53571</v>
      </c>
      <c r="K60" s="367">
        <v>26</v>
      </c>
      <c r="L60" s="367">
        <v>0</v>
      </c>
    </row>
    <row r="61" spans="1:12" ht="17.100000000000001" customHeight="1" thickBot="1">
      <c r="A61" s="326">
        <v>303</v>
      </c>
      <c r="B61" s="326" t="s">
        <v>851</v>
      </c>
      <c r="C61" s="369" t="s">
        <v>902</v>
      </c>
      <c r="D61" s="355">
        <v>71450.345559106208</v>
      </c>
      <c r="E61" s="355">
        <v>71450.345559106208</v>
      </c>
      <c r="F61" s="355"/>
      <c r="G61" s="355">
        <v>71450.345559106208</v>
      </c>
      <c r="H61" s="356">
        <v>45076</v>
      </c>
      <c r="I61" s="356">
        <v>45075</v>
      </c>
      <c r="J61" s="356">
        <v>53841</v>
      </c>
      <c r="K61" s="370">
        <v>24</v>
      </c>
      <c r="L61" s="370">
        <v>0</v>
      </c>
    </row>
    <row r="62" spans="1:12" ht="13.5" customHeight="1">
      <c r="A62" s="238" t="s">
        <v>924</v>
      </c>
      <c r="B62" s="244"/>
      <c r="C62" s="244"/>
      <c r="D62" s="357"/>
      <c r="E62" s="357"/>
      <c r="F62" s="357"/>
      <c r="G62" s="357"/>
      <c r="H62" s="333"/>
      <c r="I62" s="333"/>
      <c r="J62" s="358"/>
      <c r="K62" s="359"/>
      <c r="L62" s="359"/>
    </row>
    <row r="63" spans="1:12" s="50" customFormat="1" ht="12.95" customHeight="1">
      <c r="A63" s="416" t="s">
        <v>903</v>
      </c>
      <c r="B63" s="416"/>
      <c r="C63" s="416"/>
      <c r="D63" s="416"/>
      <c r="E63" s="416"/>
      <c r="F63" s="416"/>
      <c r="G63" s="416"/>
      <c r="H63" s="416"/>
      <c r="I63" s="416"/>
      <c r="J63" s="416"/>
      <c r="K63" s="416"/>
      <c r="L63" s="416"/>
    </row>
    <row r="64" spans="1:12" s="50" customFormat="1" ht="12.95" customHeight="1">
      <c r="A64" s="419" t="s">
        <v>944</v>
      </c>
      <c r="B64" s="419"/>
      <c r="C64" s="419"/>
      <c r="D64" s="419"/>
      <c r="E64" s="419"/>
      <c r="F64" s="419"/>
      <c r="G64" s="419"/>
      <c r="H64" s="419"/>
      <c r="I64" s="419"/>
      <c r="J64" s="419"/>
      <c r="K64" s="419"/>
      <c r="L64" s="125"/>
    </row>
    <row r="65" spans="1:12" s="50" customFormat="1" ht="12.95" customHeight="1">
      <c r="A65" s="244" t="s">
        <v>953</v>
      </c>
      <c r="B65" s="244"/>
      <c r="C65" s="244"/>
      <c r="D65" s="244"/>
      <c r="E65" s="244"/>
      <c r="F65" s="244"/>
      <c r="G65" s="244"/>
      <c r="H65" s="244"/>
      <c r="I65" s="244"/>
      <c r="J65" s="244"/>
      <c r="K65" s="125"/>
      <c r="L65" s="125"/>
    </row>
    <row r="66" spans="1:12" s="50" customFormat="1" ht="12.95" customHeight="1">
      <c r="A66" s="416" t="s">
        <v>904</v>
      </c>
      <c r="B66" s="416"/>
      <c r="C66" s="416"/>
      <c r="D66" s="416"/>
      <c r="E66" s="416"/>
      <c r="F66" s="416"/>
      <c r="G66" s="416"/>
      <c r="H66" s="416"/>
      <c r="I66" s="416"/>
      <c r="J66" s="416"/>
      <c r="K66" s="416"/>
      <c r="L66" s="416"/>
    </row>
    <row r="67" spans="1:12" s="50" customFormat="1" ht="12.95" customHeight="1">
      <c r="A67" s="419" t="s">
        <v>89</v>
      </c>
      <c r="B67" s="419"/>
      <c r="C67" s="419"/>
      <c r="D67" s="419"/>
      <c r="E67" s="419"/>
      <c r="F67" s="419"/>
      <c r="G67" s="419"/>
      <c r="H67" s="419"/>
      <c r="I67" s="419"/>
      <c r="J67" s="419"/>
      <c r="K67" s="419"/>
      <c r="L67" s="125"/>
    </row>
    <row r="68" spans="1:12" ht="12.75" customHeight="1">
      <c r="A68" s="244"/>
      <c r="B68" s="244"/>
      <c r="C68" s="244"/>
      <c r="D68" s="360"/>
      <c r="E68" s="333"/>
      <c r="F68" s="333"/>
      <c r="G68" s="333"/>
      <c r="H68" s="333"/>
      <c r="I68" s="333"/>
      <c r="J68" s="242"/>
      <c r="K68" s="242"/>
      <c r="L68" s="125"/>
    </row>
    <row r="69" spans="1:12" ht="12.75" customHeight="1">
      <c r="A69" s="102"/>
      <c r="E69" s="90"/>
      <c r="F69" s="90"/>
      <c r="G69" s="90"/>
      <c r="H69" s="90"/>
      <c r="I69" s="90"/>
      <c r="J69" s="104"/>
      <c r="K69" s="104"/>
    </row>
    <row r="70" spans="1:12" ht="12.75" customHeight="1">
      <c r="A70" s="102"/>
      <c r="E70" s="90"/>
      <c r="F70" s="90"/>
      <c r="G70" s="90"/>
      <c r="H70" s="90"/>
      <c r="I70" s="90"/>
      <c r="J70" s="104"/>
      <c r="K70" s="104"/>
    </row>
    <row r="71" spans="1:12" ht="12.75" customHeight="1">
      <c r="A71" s="102"/>
      <c r="E71" s="90"/>
      <c r="F71" s="90"/>
      <c r="G71" s="90"/>
      <c r="H71" s="90"/>
      <c r="I71" s="90"/>
      <c r="J71" s="104"/>
      <c r="K71" s="104"/>
    </row>
    <row r="72" spans="1:12" ht="12.75" customHeight="1">
      <c r="A72" s="102"/>
      <c r="E72" s="90"/>
      <c r="F72" s="90"/>
      <c r="G72" s="90"/>
      <c r="H72" s="90"/>
      <c r="I72" s="90"/>
      <c r="J72" s="104"/>
      <c r="K72" s="104"/>
    </row>
    <row r="73" spans="1:12" ht="12.75" customHeight="1">
      <c r="A73" s="102"/>
      <c r="E73" s="90"/>
      <c r="F73" s="90"/>
      <c r="G73" s="90"/>
      <c r="H73" s="90"/>
      <c r="I73" s="90"/>
      <c r="J73" s="104"/>
      <c r="K73" s="104"/>
    </row>
    <row r="74" spans="1:12">
      <c r="A74" s="102"/>
      <c r="E74" s="90"/>
      <c r="F74" s="90"/>
      <c r="G74" s="90"/>
      <c r="H74" s="90"/>
      <c r="I74" s="90"/>
      <c r="J74" s="104"/>
      <c r="K74" s="104"/>
    </row>
    <row r="75" spans="1:12">
      <c r="A75" s="102"/>
      <c r="B75" s="102"/>
      <c r="E75" s="93"/>
      <c r="F75" s="93"/>
      <c r="G75" s="93"/>
      <c r="H75" s="93"/>
      <c r="I75" s="93"/>
      <c r="J75" s="93"/>
      <c r="K75" s="91"/>
    </row>
    <row r="76" spans="1:12">
      <c r="A76" s="421"/>
      <c r="B76" s="421"/>
      <c r="C76" s="422"/>
      <c r="D76" s="422"/>
      <c r="E76" s="422"/>
      <c r="F76" s="422"/>
      <c r="G76" s="422"/>
      <c r="H76" s="422"/>
      <c r="I76" s="422"/>
      <c r="J76" s="422"/>
      <c r="K76" s="422"/>
    </row>
    <row r="84" spans="1:12" ht="12.75" customHeight="1"/>
    <row r="85" spans="1:12" ht="12.75" customHeight="1"/>
    <row r="86" spans="1:12" ht="12.75" customHeight="1"/>
    <row r="87" spans="1:12" ht="12.75" customHeight="1"/>
    <row r="88" spans="1:12" ht="12.75" customHeight="1">
      <c r="A88" s="55"/>
      <c r="B88" s="55"/>
      <c r="C88" s="55"/>
      <c r="D88" s="105"/>
      <c r="E88" s="55"/>
      <c r="F88" s="55"/>
      <c r="G88" s="55"/>
      <c r="H88" s="55"/>
      <c r="I88" s="55"/>
      <c r="J88" s="55"/>
      <c r="K88" s="106"/>
      <c r="L88" s="106"/>
    </row>
    <row r="89" spans="1:12" ht="12.75" customHeight="1">
      <c r="A89" s="55"/>
      <c r="B89" s="55"/>
      <c r="C89" s="55"/>
      <c r="D89" s="105"/>
      <c r="E89" s="55"/>
      <c r="F89" s="55"/>
      <c r="G89" s="55"/>
      <c r="H89" s="55"/>
      <c r="I89" s="55"/>
      <c r="J89" s="55"/>
      <c r="K89" s="106"/>
      <c r="L89" s="106"/>
    </row>
    <row r="90" spans="1:12" ht="12.75" customHeight="1">
      <c r="A90" s="55"/>
      <c r="B90" s="50"/>
      <c r="C90" s="50"/>
      <c r="D90" s="105"/>
      <c r="E90" s="55"/>
      <c r="F90" s="55"/>
      <c r="G90" s="55"/>
      <c r="H90" s="55"/>
      <c r="I90" s="55"/>
      <c r="J90" s="55"/>
      <c r="K90" s="106"/>
      <c r="L90" s="106"/>
    </row>
    <row r="91" spans="1:12" ht="12.75" customHeight="1">
      <c r="A91" s="55"/>
      <c r="B91" s="50"/>
      <c r="C91" s="50"/>
      <c r="D91" s="105"/>
      <c r="E91" s="55"/>
      <c r="F91" s="55"/>
      <c r="G91" s="55"/>
      <c r="H91" s="55"/>
      <c r="I91" s="55"/>
      <c r="J91" s="55"/>
      <c r="K91" s="106"/>
      <c r="L91" s="106"/>
    </row>
    <row r="92" spans="1:12" ht="12.75" customHeight="1">
      <c r="A92" s="55"/>
      <c r="B92" s="50"/>
      <c r="C92" s="50"/>
      <c r="D92" s="105"/>
      <c r="E92" s="55"/>
      <c r="F92" s="55"/>
      <c r="G92" s="55"/>
      <c r="H92" s="55"/>
      <c r="I92" s="55"/>
      <c r="J92" s="55"/>
      <c r="K92" s="106"/>
      <c r="L92" s="106"/>
    </row>
    <row r="93" spans="1:12" ht="12.75" customHeight="1">
      <c r="A93" s="55"/>
      <c r="B93" s="50"/>
      <c r="C93" s="50"/>
      <c r="D93" s="105"/>
      <c r="E93" s="55"/>
      <c r="F93" s="55"/>
      <c r="G93" s="55"/>
      <c r="H93" s="55"/>
      <c r="I93" s="55"/>
      <c r="J93" s="55"/>
      <c r="K93" s="106"/>
      <c r="L93" s="106"/>
    </row>
    <row r="94" spans="1:12" ht="12.75" customHeight="1">
      <c r="A94" s="55"/>
      <c r="B94" s="50"/>
      <c r="C94" s="50"/>
      <c r="D94" s="105"/>
      <c r="E94" s="55"/>
      <c r="F94" s="55"/>
      <c r="G94" s="55"/>
      <c r="H94" s="55"/>
      <c r="I94" s="55"/>
      <c r="J94" s="55"/>
      <c r="K94" s="106"/>
      <c r="L94" s="106"/>
    </row>
    <row r="95" spans="1:12" ht="12.75" customHeight="1">
      <c r="A95" s="55"/>
      <c r="B95" s="50"/>
      <c r="C95" s="50"/>
      <c r="D95" s="105"/>
      <c r="E95" s="55"/>
      <c r="F95" s="55"/>
      <c r="G95" s="55"/>
      <c r="H95" s="55"/>
      <c r="I95" s="55"/>
      <c r="J95" s="55"/>
      <c r="K95" s="106"/>
      <c r="L95" s="106"/>
    </row>
    <row r="96" spans="1:12" ht="12.75" customHeight="1">
      <c r="A96" s="55"/>
      <c r="B96" s="50"/>
      <c r="C96" s="50"/>
      <c r="D96" s="105"/>
      <c r="E96" s="55"/>
      <c r="F96" s="55"/>
      <c r="G96" s="55"/>
      <c r="H96" s="55"/>
      <c r="I96" s="55"/>
      <c r="J96" s="55"/>
      <c r="K96" s="106"/>
      <c r="L96" s="106"/>
    </row>
    <row r="97" spans="1:12" ht="12.75" customHeight="1">
      <c r="A97" s="55"/>
      <c r="B97" s="50"/>
      <c r="C97" s="50"/>
      <c r="D97" s="105"/>
      <c r="E97" s="55"/>
      <c r="F97" s="55"/>
      <c r="G97" s="55"/>
      <c r="H97" s="55"/>
      <c r="I97" s="55"/>
      <c r="J97" s="55"/>
      <c r="K97" s="106"/>
      <c r="L97" s="106"/>
    </row>
    <row r="98" spans="1:12" ht="12.75" customHeight="1">
      <c r="A98" s="55"/>
      <c r="B98" s="50"/>
      <c r="C98" s="50"/>
      <c r="D98" s="105"/>
      <c r="E98" s="55"/>
      <c r="F98" s="55"/>
      <c r="G98" s="55"/>
      <c r="H98" s="55"/>
      <c r="I98" s="55"/>
      <c r="J98" s="55"/>
      <c r="K98" s="106"/>
      <c r="L98" s="106"/>
    </row>
    <row r="99" spans="1:12" ht="12.75" customHeight="1">
      <c r="A99" s="55"/>
      <c r="B99" s="50"/>
      <c r="C99" s="50"/>
      <c r="D99" s="105"/>
      <c r="E99" s="55"/>
      <c r="F99" s="55"/>
      <c r="G99" s="55"/>
      <c r="H99" s="55"/>
      <c r="I99" s="55"/>
      <c r="J99" s="55"/>
      <c r="K99" s="106"/>
      <c r="L99" s="106"/>
    </row>
    <row r="100" spans="1:12" ht="12.75" customHeight="1">
      <c r="A100" s="55"/>
      <c r="B100" s="50"/>
      <c r="C100" s="50"/>
      <c r="D100" s="105"/>
      <c r="E100" s="55"/>
      <c r="F100" s="55"/>
      <c r="G100" s="55"/>
      <c r="H100" s="55"/>
      <c r="I100" s="55"/>
      <c r="J100" s="55"/>
      <c r="K100" s="106"/>
      <c r="L100" s="106"/>
    </row>
    <row r="101" spans="1:12" ht="12.75" customHeight="1">
      <c r="A101" s="55"/>
      <c r="B101" s="50"/>
      <c r="C101" s="50"/>
      <c r="D101" s="105"/>
      <c r="E101" s="55"/>
      <c r="F101" s="55"/>
      <c r="G101" s="55"/>
      <c r="H101" s="55"/>
      <c r="I101" s="55"/>
      <c r="J101" s="55"/>
      <c r="K101" s="106"/>
      <c r="L101" s="106"/>
    </row>
    <row r="102" spans="1:12" ht="12.75" customHeight="1">
      <c r="A102" s="55"/>
      <c r="B102" s="50"/>
      <c r="C102" s="50"/>
      <c r="D102" s="105"/>
      <c r="E102" s="55"/>
      <c r="F102" s="55"/>
      <c r="G102" s="55"/>
      <c r="H102" s="55"/>
      <c r="I102" s="55"/>
      <c r="J102" s="55"/>
      <c r="K102" s="106"/>
      <c r="L102" s="106"/>
    </row>
    <row r="103" spans="1:12" ht="12.75" customHeight="1">
      <c r="A103" s="55"/>
      <c r="B103" s="50"/>
      <c r="C103" s="50"/>
      <c r="D103" s="105"/>
      <c r="E103" s="55"/>
      <c r="F103" s="55"/>
      <c r="G103" s="55"/>
      <c r="H103" s="55"/>
      <c r="I103" s="55"/>
      <c r="J103" s="55"/>
      <c r="K103" s="106"/>
      <c r="L103" s="106"/>
    </row>
    <row r="104" spans="1:12" ht="12.75" customHeight="1">
      <c r="A104" s="55"/>
      <c r="B104" s="50"/>
      <c r="C104" s="50"/>
      <c r="D104" s="105"/>
      <c r="E104" s="55"/>
      <c r="F104" s="55"/>
      <c r="G104" s="55"/>
      <c r="H104" s="55"/>
      <c r="I104" s="55"/>
      <c r="J104" s="55"/>
      <c r="K104" s="106"/>
      <c r="L104" s="106"/>
    </row>
    <row r="105" spans="1:12" ht="12.75" customHeight="1">
      <c r="A105" s="55"/>
      <c r="B105" s="50"/>
      <c r="C105" s="50"/>
      <c r="D105" s="105"/>
      <c r="E105" s="55"/>
      <c r="F105" s="55"/>
      <c r="G105" s="55"/>
      <c r="H105" s="55"/>
      <c r="I105" s="55"/>
      <c r="J105" s="55"/>
      <c r="K105" s="106"/>
      <c r="L105" s="106"/>
    </row>
    <row r="106" spans="1:12" ht="12.75" customHeight="1">
      <c r="A106" s="55"/>
      <c r="B106" s="50"/>
      <c r="C106" s="50"/>
      <c r="D106" s="105"/>
      <c r="E106" s="55"/>
      <c r="F106" s="55"/>
      <c r="G106" s="55"/>
      <c r="H106" s="55"/>
      <c r="I106" s="55"/>
      <c r="J106" s="55"/>
      <c r="K106" s="106"/>
      <c r="L106" s="106"/>
    </row>
    <row r="107" spans="1:12" ht="12.75" customHeight="1">
      <c r="A107" s="55"/>
      <c r="B107" s="50"/>
      <c r="C107" s="50"/>
      <c r="D107" s="105"/>
      <c r="E107" s="55"/>
      <c r="F107" s="55"/>
      <c r="G107" s="55"/>
      <c r="H107" s="55"/>
      <c r="I107" s="55"/>
      <c r="J107" s="55"/>
      <c r="K107" s="106"/>
      <c r="L107" s="106"/>
    </row>
    <row r="108" spans="1:12" ht="12.75" customHeight="1">
      <c r="A108" s="55"/>
      <c r="B108" s="50"/>
      <c r="C108" s="50"/>
      <c r="D108" s="105"/>
      <c r="E108" s="55"/>
      <c r="F108" s="55"/>
      <c r="G108" s="55"/>
      <c r="H108" s="55"/>
      <c r="I108" s="55"/>
      <c r="J108" s="55"/>
      <c r="K108" s="106"/>
      <c r="L108" s="106"/>
    </row>
    <row r="109" spans="1:12" ht="12.75" customHeight="1">
      <c r="A109" s="55"/>
      <c r="B109" s="50"/>
      <c r="C109" s="50"/>
      <c r="D109" s="105"/>
      <c r="E109" s="55"/>
      <c r="F109" s="55"/>
      <c r="G109" s="55"/>
      <c r="H109" s="55"/>
      <c r="I109" s="55"/>
      <c r="J109" s="55"/>
      <c r="K109" s="106"/>
      <c r="L109" s="106"/>
    </row>
    <row r="110" spans="1:12" ht="12.75" customHeight="1">
      <c r="A110" s="55"/>
      <c r="B110" s="50"/>
      <c r="C110" s="50"/>
      <c r="D110" s="105"/>
      <c r="E110" s="55"/>
      <c r="F110" s="55"/>
      <c r="G110" s="55"/>
      <c r="H110" s="55"/>
      <c r="I110" s="55"/>
      <c r="J110" s="55"/>
      <c r="K110" s="106"/>
      <c r="L110" s="106"/>
    </row>
    <row r="111" spans="1:12" ht="12.75" customHeight="1">
      <c r="A111" s="55"/>
      <c r="B111" s="50"/>
      <c r="C111" s="50"/>
      <c r="D111" s="105"/>
      <c r="E111" s="55"/>
      <c r="F111" s="55"/>
      <c r="G111" s="55"/>
      <c r="H111" s="55"/>
      <c r="I111" s="55"/>
      <c r="J111" s="55"/>
      <c r="K111" s="106"/>
      <c r="L111" s="106"/>
    </row>
    <row r="112" spans="1:12" ht="12.75" customHeight="1">
      <c r="A112" s="55"/>
      <c r="B112" s="50"/>
      <c r="C112" s="50"/>
      <c r="D112" s="105"/>
      <c r="E112" s="55"/>
      <c r="F112" s="55"/>
      <c r="G112" s="55"/>
      <c r="H112" s="55"/>
      <c r="I112" s="55"/>
      <c r="J112" s="55"/>
      <c r="K112" s="106"/>
      <c r="L112" s="106"/>
    </row>
    <row r="113" spans="1:12" ht="12.75" customHeight="1">
      <c r="A113" s="55"/>
      <c r="B113" s="50"/>
      <c r="C113" s="50"/>
      <c r="D113" s="105"/>
      <c r="E113" s="55"/>
      <c r="F113" s="55"/>
      <c r="G113" s="55"/>
      <c r="H113" s="55"/>
      <c r="I113" s="55"/>
      <c r="J113" s="55"/>
      <c r="K113" s="106"/>
      <c r="L113" s="106"/>
    </row>
    <row r="114" spans="1:12" ht="12.75" customHeight="1">
      <c r="A114" s="55"/>
      <c r="B114" s="50"/>
      <c r="C114" s="50"/>
      <c r="D114" s="105"/>
      <c r="E114" s="55"/>
      <c r="F114" s="55"/>
      <c r="G114" s="55"/>
      <c r="H114" s="55"/>
      <c r="I114" s="55"/>
      <c r="J114" s="55"/>
      <c r="K114" s="106"/>
      <c r="L114" s="106"/>
    </row>
    <row r="115" spans="1:12" ht="12.75" customHeight="1">
      <c r="A115" s="55"/>
      <c r="B115" s="50"/>
      <c r="C115" s="50"/>
      <c r="D115" s="105"/>
      <c r="E115" s="55"/>
      <c r="F115" s="55"/>
      <c r="G115" s="55"/>
      <c r="H115" s="55"/>
      <c r="I115" s="55"/>
      <c r="J115" s="55"/>
      <c r="K115" s="106"/>
      <c r="L115" s="106"/>
    </row>
    <row r="116" spans="1:12" ht="12.75" customHeight="1">
      <c r="A116" s="55"/>
      <c r="B116" s="50"/>
      <c r="C116" s="50"/>
      <c r="D116" s="105"/>
      <c r="E116" s="55"/>
      <c r="F116" s="55"/>
      <c r="G116" s="55"/>
      <c r="H116" s="55"/>
      <c r="I116" s="55"/>
      <c r="J116" s="55"/>
      <c r="K116" s="106"/>
      <c r="L116" s="106"/>
    </row>
    <row r="117" spans="1:12" ht="12.75" customHeight="1">
      <c r="A117" s="55"/>
      <c r="B117" s="50"/>
      <c r="C117" s="50"/>
      <c r="D117" s="105"/>
      <c r="E117" s="55"/>
      <c r="F117" s="55"/>
      <c r="G117" s="55"/>
      <c r="H117" s="55"/>
      <c r="I117" s="55"/>
      <c r="J117" s="55"/>
      <c r="K117" s="106"/>
      <c r="L117" s="106"/>
    </row>
    <row r="118" spans="1:12" ht="12.75" customHeight="1">
      <c r="A118" s="55"/>
      <c r="B118" s="50"/>
      <c r="C118" s="50"/>
      <c r="D118" s="105"/>
      <c r="E118" s="55"/>
      <c r="F118" s="55"/>
      <c r="G118" s="55"/>
      <c r="H118" s="55"/>
      <c r="I118" s="55"/>
      <c r="J118" s="55"/>
      <c r="K118" s="106"/>
      <c r="L118" s="106"/>
    </row>
    <row r="119" spans="1:12" ht="12.75" customHeight="1">
      <c r="A119" s="55"/>
      <c r="B119" s="50"/>
      <c r="C119" s="50"/>
      <c r="D119" s="105"/>
      <c r="E119" s="55"/>
      <c r="F119" s="55"/>
      <c r="G119" s="55"/>
      <c r="H119" s="55"/>
      <c r="I119" s="55"/>
      <c r="J119" s="55"/>
      <c r="K119" s="106"/>
      <c r="L119" s="106"/>
    </row>
    <row r="120" spans="1:12" ht="12.75" customHeight="1">
      <c r="A120" s="55"/>
      <c r="B120" s="50"/>
      <c r="C120" s="50"/>
      <c r="D120" s="105"/>
      <c r="E120" s="55"/>
      <c r="F120" s="55"/>
      <c r="G120" s="55"/>
      <c r="H120" s="55"/>
      <c r="I120" s="55"/>
      <c r="J120" s="55"/>
      <c r="K120" s="106"/>
      <c r="L120" s="106"/>
    </row>
    <row r="121" spans="1:12" ht="12.75" customHeight="1">
      <c r="A121" s="55"/>
      <c r="B121" s="50"/>
      <c r="C121" s="50"/>
      <c r="D121" s="105"/>
      <c r="E121" s="55"/>
      <c r="F121" s="55"/>
      <c r="G121" s="55"/>
      <c r="H121" s="55"/>
      <c r="I121" s="55"/>
      <c r="J121" s="55"/>
      <c r="K121" s="106"/>
      <c r="L121" s="106"/>
    </row>
    <row r="122" spans="1:12">
      <c r="A122" s="55"/>
      <c r="B122" s="50"/>
      <c r="C122" s="50"/>
      <c r="D122" s="105"/>
      <c r="E122" s="55"/>
      <c r="F122" s="55"/>
      <c r="G122" s="55"/>
      <c r="H122" s="55"/>
      <c r="I122" s="55"/>
      <c r="J122" s="55"/>
      <c r="K122" s="106"/>
      <c r="L122" s="106"/>
    </row>
    <row r="123" spans="1:12">
      <c r="A123" s="55"/>
      <c r="B123" s="50"/>
      <c r="C123" s="50"/>
      <c r="D123" s="105"/>
      <c r="E123" s="55"/>
      <c r="F123" s="55"/>
      <c r="G123" s="55"/>
      <c r="H123" s="55"/>
      <c r="I123" s="55"/>
      <c r="J123" s="55"/>
      <c r="K123" s="106"/>
      <c r="L123" s="106"/>
    </row>
    <row r="124" spans="1:12" ht="12.75" customHeight="1">
      <c r="A124" s="55"/>
      <c r="B124" s="50"/>
      <c r="C124" s="50"/>
      <c r="D124" s="105"/>
      <c r="E124" s="55"/>
      <c r="F124" s="55"/>
      <c r="G124" s="55"/>
      <c r="H124" s="55"/>
      <c r="I124" s="55"/>
      <c r="J124" s="55"/>
      <c r="K124" s="106"/>
      <c r="L124" s="106"/>
    </row>
    <row r="125" spans="1:12" ht="12.75" customHeight="1">
      <c r="A125" s="55"/>
      <c r="B125" s="50"/>
      <c r="C125" s="50"/>
      <c r="D125" s="105"/>
      <c r="E125" s="55"/>
      <c r="F125" s="55"/>
      <c r="G125" s="55"/>
      <c r="H125" s="55"/>
      <c r="I125" s="55"/>
      <c r="J125" s="55"/>
      <c r="K125" s="106"/>
      <c r="L125" s="106"/>
    </row>
    <row r="126" spans="1:12" ht="12.75" customHeight="1">
      <c r="A126" s="55"/>
      <c r="B126" s="50"/>
      <c r="C126" s="50"/>
      <c r="D126" s="105"/>
      <c r="E126" s="55"/>
      <c r="F126" s="55"/>
      <c r="G126" s="55"/>
      <c r="H126" s="55"/>
      <c r="I126" s="55"/>
      <c r="J126" s="55"/>
      <c r="K126" s="106"/>
      <c r="L126" s="106"/>
    </row>
    <row r="127" spans="1:12" ht="12.75" customHeight="1">
      <c r="A127" s="55"/>
      <c r="B127" s="50"/>
      <c r="C127" s="50"/>
      <c r="D127" s="105"/>
      <c r="E127" s="55"/>
      <c r="F127" s="55"/>
      <c r="G127" s="55"/>
      <c r="H127" s="55"/>
      <c r="I127" s="55"/>
      <c r="J127" s="55"/>
      <c r="K127" s="106"/>
      <c r="L127" s="106"/>
    </row>
    <row r="128" spans="1:12" ht="12.75" customHeight="1">
      <c r="A128" s="55"/>
      <c r="B128" s="55"/>
      <c r="C128" s="55"/>
      <c r="D128" s="105"/>
      <c r="E128" s="55"/>
      <c r="F128" s="55"/>
      <c r="G128" s="55"/>
      <c r="H128" s="55"/>
      <c r="I128" s="55"/>
      <c r="J128" s="55"/>
      <c r="K128" s="106"/>
      <c r="L128" s="106"/>
    </row>
    <row r="129" spans="1:12" ht="12.75" customHeight="1">
      <c r="A129" s="55"/>
      <c r="B129" s="55"/>
      <c r="C129" s="55"/>
      <c r="D129" s="105"/>
      <c r="E129" s="55"/>
      <c r="F129" s="55"/>
      <c r="G129" s="55"/>
      <c r="H129" s="55"/>
      <c r="I129" s="55"/>
      <c r="J129" s="55"/>
      <c r="K129" s="106"/>
      <c r="L129" s="106"/>
    </row>
    <row r="130" spans="1:12" ht="12.75" customHeight="1">
      <c r="A130" s="55"/>
      <c r="B130" s="50"/>
      <c r="C130" s="50"/>
      <c r="D130" s="105"/>
      <c r="E130" s="55"/>
      <c r="F130" s="55"/>
      <c r="G130" s="55"/>
      <c r="H130" s="55"/>
      <c r="I130" s="55"/>
      <c r="J130" s="55"/>
      <c r="K130" s="106"/>
      <c r="L130" s="106"/>
    </row>
    <row r="131" spans="1:12" ht="12.75" customHeight="1">
      <c r="A131" s="55"/>
      <c r="B131" s="50"/>
      <c r="C131" s="50"/>
      <c r="D131" s="105"/>
      <c r="E131" s="55"/>
      <c r="F131" s="55"/>
      <c r="G131" s="55"/>
      <c r="H131" s="55"/>
      <c r="I131" s="55"/>
      <c r="J131" s="55"/>
      <c r="K131" s="106"/>
      <c r="L131" s="106"/>
    </row>
    <row r="132" spans="1:12" ht="12.75" customHeight="1">
      <c r="A132" s="55"/>
      <c r="B132" s="50"/>
      <c r="C132" s="50"/>
      <c r="D132" s="105"/>
      <c r="E132" s="55"/>
      <c r="F132" s="55"/>
      <c r="G132" s="55"/>
      <c r="H132" s="55"/>
      <c r="I132" s="55"/>
      <c r="J132" s="55"/>
      <c r="K132" s="106"/>
      <c r="L132" s="106"/>
    </row>
    <row r="133" spans="1:12" ht="12.75" customHeight="1">
      <c r="A133" s="55"/>
      <c r="B133" s="50"/>
      <c r="C133" s="50"/>
      <c r="D133" s="105"/>
      <c r="E133" s="55"/>
      <c r="F133" s="55"/>
      <c r="G133" s="55"/>
      <c r="H133" s="55"/>
      <c r="I133" s="55"/>
      <c r="J133" s="55"/>
      <c r="K133" s="106"/>
      <c r="L133" s="106"/>
    </row>
    <row r="134" spans="1:12" ht="12.75" customHeight="1">
      <c r="A134" s="55"/>
      <c r="B134" s="50"/>
      <c r="C134" s="50"/>
      <c r="D134" s="105"/>
      <c r="E134" s="55"/>
      <c r="F134" s="55"/>
      <c r="G134" s="55"/>
      <c r="H134" s="55"/>
      <c r="I134" s="55"/>
      <c r="J134" s="55"/>
      <c r="K134" s="106"/>
      <c r="L134" s="106"/>
    </row>
    <row r="135" spans="1:12" ht="12.75" customHeight="1">
      <c r="A135" s="55"/>
      <c r="B135" s="50"/>
      <c r="C135" s="50"/>
      <c r="D135" s="105"/>
      <c r="E135" s="55"/>
      <c r="F135" s="55"/>
      <c r="G135" s="55"/>
      <c r="H135" s="55"/>
      <c r="I135" s="55"/>
      <c r="J135" s="55"/>
      <c r="K135" s="106"/>
      <c r="L135" s="106"/>
    </row>
    <row r="136" spans="1:12" ht="12.75" customHeight="1">
      <c r="A136" s="55"/>
      <c r="B136" s="50"/>
      <c r="C136" s="50"/>
      <c r="D136" s="105"/>
      <c r="E136" s="55"/>
      <c r="F136" s="55"/>
      <c r="G136" s="55"/>
      <c r="H136" s="55"/>
      <c r="I136" s="55"/>
      <c r="J136" s="55"/>
      <c r="K136" s="106"/>
      <c r="L136" s="106"/>
    </row>
    <row r="137" spans="1:12" ht="12.75" customHeight="1">
      <c r="A137" s="55"/>
      <c r="B137" s="50"/>
      <c r="C137" s="50"/>
      <c r="D137" s="105"/>
      <c r="E137" s="55"/>
      <c r="F137" s="55"/>
      <c r="G137" s="55"/>
      <c r="H137" s="55"/>
      <c r="I137" s="55"/>
      <c r="J137" s="55"/>
      <c r="K137" s="106"/>
      <c r="L137" s="106"/>
    </row>
    <row r="138" spans="1:12" ht="12.75" customHeight="1">
      <c r="A138" s="55"/>
      <c r="B138" s="50"/>
      <c r="C138" s="50"/>
      <c r="D138" s="105"/>
      <c r="E138" s="55"/>
      <c r="F138" s="55"/>
      <c r="G138" s="55"/>
      <c r="H138" s="55"/>
      <c r="I138" s="55"/>
      <c r="J138" s="55"/>
      <c r="K138" s="106"/>
      <c r="L138" s="106"/>
    </row>
    <row r="139" spans="1:12" ht="12.75" customHeight="1">
      <c r="A139" s="55"/>
      <c r="B139" s="50"/>
      <c r="C139" s="50"/>
      <c r="D139" s="105"/>
      <c r="E139" s="55"/>
      <c r="F139" s="55"/>
      <c r="G139" s="55"/>
      <c r="H139" s="55"/>
      <c r="I139" s="55"/>
      <c r="J139" s="55"/>
      <c r="K139" s="106"/>
      <c r="L139" s="106"/>
    </row>
    <row r="140" spans="1:12" ht="12.75" customHeight="1">
      <c r="A140" s="55"/>
      <c r="B140" s="50"/>
      <c r="C140" s="50"/>
      <c r="D140" s="105"/>
      <c r="E140" s="55"/>
      <c r="F140" s="55"/>
      <c r="G140" s="55"/>
      <c r="H140" s="55"/>
      <c r="I140" s="55"/>
      <c r="J140" s="55"/>
      <c r="K140" s="106"/>
      <c r="L140" s="106"/>
    </row>
    <row r="141" spans="1:12" ht="12.75" customHeight="1">
      <c r="A141" s="55"/>
      <c r="B141" s="50"/>
      <c r="C141" s="50"/>
      <c r="D141" s="105"/>
      <c r="E141" s="55"/>
      <c r="F141" s="55"/>
      <c r="G141" s="55"/>
      <c r="H141" s="55"/>
      <c r="I141" s="55"/>
      <c r="J141" s="55"/>
      <c r="K141" s="106"/>
      <c r="L141" s="106"/>
    </row>
    <row r="142" spans="1:12" ht="12.75" customHeight="1">
      <c r="A142" s="55"/>
      <c r="B142" s="50"/>
      <c r="C142" s="50"/>
      <c r="D142" s="105"/>
      <c r="E142" s="55"/>
      <c r="F142" s="55"/>
      <c r="G142" s="55"/>
      <c r="H142" s="55"/>
      <c r="I142" s="55"/>
      <c r="J142" s="55"/>
      <c r="K142" s="106"/>
      <c r="L142" s="106"/>
    </row>
    <row r="143" spans="1:12" ht="12.75" customHeight="1">
      <c r="A143" s="55"/>
      <c r="B143" s="50"/>
      <c r="C143" s="50"/>
      <c r="D143" s="105"/>
      <c r="E143" s="55"/>
      <c r="F143" s="55"/>
      <c r="G143" s="55"/>
      <c r="H143" s="55"/>
      <c r="I143" s="55"/>
      <c r="J143" s="55"/>
      <c r="K143" s="106"/>
      <c r="L143" s="106"/>
    </row>
    <row r="144" spans="1:12" ht="12.75" customHeight="1">
      <c r="A144" s="55"/>
      <c r="B144" s="50"/>
      <c r="C144" s="50"/>
      <c r="D144" s="105"/>
      <c r="E144" s="55"/>
      <c r="F144" s="55"/>
      <c r="G144" s="55"/>
      <c r="H144" s="55"/>
      <c r="I144" s="55"/>
      <c r="J144" s="55"/>
      <c r="K144" s="106"/>
      <c r="L144" s="106"/>
    </row>
    <row r="145" spans="1:12" ht="12.75" customHeight="1">
      <c r="A145" s="55"/>
      <c r="B145" s="50"/>
      <c r="C145" s="50"/>
      <c r="D145" s="105"/>
      <c r="E145" s="55"/>
      <c r="F145" s="55"/>
      <c r="G145" s="55"/>
      <c r="H145" s="55"/>
      <c r="I145" s="55"/>
      <c r="J145" s="55"/>
      <c r="K145" s="106"/>
      <c r="L145" s="106"/>
    </row>
    <row r="146" spans="1:12">
      <c r="A146" s="55"/>
      <c r="B146" s="50"/>
      <c r="C146" s="50"/>
      <c r="D146" s="105"/>
      <c r="E146" s="55"/>
      <c r="F146" s="55"/>
      <c r="G146" s="55"/>
      <c r="H146" s="55"/>
      <c r="I146" s="55"/>
      <c r="J146" s="55"/>
      <c r="K146" s="106"/>
      <c r="L146" s="106"/>
    </row>
    <row r="147" spans="1:12">
      <c r="A147" s="55"/>
      <c r="B147" s="50"/>
      <c r="C147" s="50"/>
      <c r="D147" s="105"/>
      <c r="E147" s="55"/>
      <c r="F147" s="55"/>
      <c r="G147" s="55"/>
      <c r="H147" s="55"/>
      <c r="I147" s="55"/>
      <c r="J147" s="55"/>
      <c r="K147" s="106"/>
      <c r="L147" s="106"/>
    </row>
    <row r="148" spans="1:12">
      <c r="A148" s="55"/>
      <c r="B148" s="50"/>
      <c r="C148" s="50"/>
      <c r="D148" s="105"/>
      <c r="E148" s="55"/>
      <c r="F148" s="55"/>
      <c r="G148" s="55"/>
      <c r="H148" s="55"/>
      <c r="I148" s="55"/>
      <c r="J148" s="55"/>
      <c r="K148" s="106"/>
      <c r="L148" s="106"/>
    </row>
    <row r="149" spans="1:12">
      <c r="A149" s="55" t="s">
        <v>905</v>
      </c>
      <c r="B149" s="50"/>
      <c r="C149" s="50"/>
      <c r="D149" s="105"/>
      <c r="E149" s="55"/>
      <c r="F149" s="55"/>
      <c r="G149" s="55"/>
      <c r="H149" s="55"/>
      <c r="I149" s="55"/>
      <c r="J149" s="55"/>
      <c r="K149" s="106"/>
      <c r="L149" s="106"/>
    </row>
    <row r="150" spans="1:12">
      <c r="A150" s="55"/>
      <c r="B150" s="50"/>
      <c r="C150" s="50"/>
      <c r="D150" s="105"/>
      <c r="E150" s="55"/>
      <c r="F150" s="55"/>
      <c r="G150" s="55"/>
      <c r="H150" s="55"/>
      <c r="I150" s="55"/>
      <c r="J150" s="55"/>
      <c r="K150" s="106"/>
      <c r="L150" s="106"/>
    </row>
    <row r="151" spans="1:12">
      <c r="A151" s="55"/>
      <c r="B151" s="50"/>
      <c r="C151" s="50"/>
      <c r="D151" s="105"/>
      <c r="E151" s="55"/>
      <c r="F151" s="55"/>
      <c r="G151" s="55"/>
      <c r="H151" s="55"/>
      <c r="I151" s="55"/>
      <c r="J151" s="55"/>
      <c r="K151" s="106"/>
      <c r="L151" s="106"/>
    </row>
    <row r="156" spans="1:12" ht="12.75" customHeight="1"/>
    <row r="157" spans="1:12" ht="12.75" customHeight="1"/>
    <row r="158" spans="1:12" ht="12.75" customHeight="1"/>
    <row r="159" spans="1:12" ht="12.75" customHeight="1"/>
    <row r="160" spans="1:12" ht="12.75" customHeight="1">
      <c r="A160" s="55"/>
      <c r="B160" s="55"/>
      <c r="C160" s="55"/>
      <c r="D160" s="105"/>
      <c r="E160" s="55"/>
      <c r="F160" s="55"/>
      <c r="G160" s="55"/>
      <c r="H160" s="55"/>
      <c r="I160" s="55"/>
      <c r="J160" s="55"/>
      <c r="K160" s="106"/>
      <c r="L160" s="106"/>
    </row>
    <row r="161" spans="1:12" ht="12.75" customHeight="1">
      <c r="A161" s="55"/>
      <c r="B161" s="55"/>
      <c r="C161" s="55"/>
      <c r="D161" s="105"/>
      <c r="E161" s="55"/>
      <c r="F161" s="55"/>
      <c r="G161" s="55"/>
      <c r="H161" s="55"/>
      <c r="I161" s="55"/>
      <c r="J161" s="55"/>
      <c r="K161" s="106"/>
      <c r="L161" s="106"/>
    </row>
    <row r="162" spans="1:12" ht="12.75" customHeight="1">
      <c r="A162" s="55"/>
      <c r="B162" s="50"/>
      <c r="C162" s="50"/>
      <c r="D162" s="105"/>
      <c r="E162" s="55"/>
      <c r="F162" s="55"/>
      <c r="G162" s="55"/>
      <c r="H162" s="55"/>
      <c r="I162" s="55"/>
      <c r="J162" s="55"/>
      <c r="K162" s="106"/>
      <c r="L162" s="106"/>
    </row>
    <row r="163" spans="1:12" ht="12.75" customHeight="1">
      <c r="A163" s="55"/>
      <c r="B163" s="50"/>
      <c r="C163" s="50"/>
      <c r="D163" s="105"/>
      <c r="E163" s="55"/>
      <c r="F163" s="55"/>
      <c r="G163" s="55"/>
      <c r="H163" s="55"/>
      <c r="I163" s="55"/>
      <c r="J163" s="55"/>
      <c r="K163" s="106"/>
      <c r="L163" s="106"/>
    </row>
    <row r="164" spans="1:12" ht="12.75" customHeight="1">
      <c r="A164" s="55"/>
      <c r="B164" s="50"/>
      <c r="C164" s="50"/>
      <c r="D164" s="105"/>
      <c r="E164" s="55"/>
      <c r="F164" s="55"/>
      <c r="G164" s="55"/>
      <c r="H164" s="55"/>
      <c r="I164" s="55"/>
      <c r="J164" s="55"/>
      <c r="K164" s="106"/>
      <c r="L164" s="106"/>
    </row>
    <row r="165" spans="1:12" ht="12.75" customHeight="1">
      <c r="A165" s="55"/>
      <c r="B165" s="50"/>
      <c r="C165" s="50"/>
      <c r="D165" s="105"/>
      <c r="E165" s="55"/>
      <c r="F165" s="55"/>
      <c r="G165" s="55"/>
      <c r="H165" s="55"/>
      <c r="I165" s="55"/>
      <c r="J165" s="55"/>
      <c r="K165" s="106"/>
      <c r="L165" s="106"/>
    </row>
    <row r="166" spans="1:12" ht="12.75" customHeight="1">
      <c r="A166" s="55"/>
      <c r="B166" s="50"/>
      <c r="C166" s="50"/>
      <c r="D166" s="105"/>
      <c r="E166" s="55"/>
      <c r="F166" s="55"/>
      <c r="G166" s="55"/>
      <c r="H166" s="55"/>
      <c r="I166" s="55"/>
      <c r="J166" s="55"/>
      <c r="K166" s="106"/>
      <c r="L166" s="106"/>
    </row>
    <row r="167" spans="1:12" ht="12.75" customHeight="1">
      <c r="A167" s="55"/>
      <c r="B167" s="50"/>
      <c r="C167" s="50"/>
      <c r="D167" s="105"/>
      <c r="E167" s="55"/>
      <c r="F167" s="55"/>
      <c r="G167" s="55"/>
      <c r="H167" s="55"/>
      <c r="I167" s="55"/>
      <c r="J167" s="55"/>
      <c r="K167" s="106"/>
      <c r="L167" s="106"/>
    </row>
    <row r="168" spans="1:12" ht="12.75" customHeight="1">
      <c r="A168" s="55"/>
      <c r="B168" s="50"/>
      <c r="C168" s="50"/>
      <c r="D168" s="105"/>
      <c r="E168" s="55"/>
      <c r="F168" s="55"/>
      <c r="G168" s="55"/>
      <c r="H168" s="55"/>
      <c r="I168" s="55"/>
      <c r="J168" s="55"/>
      <c r="K168" s="106"/>
      <c r="L168" s="106"/>
    </row>
    <row r="169" spans="1:12" ht="12.75" customHeight="1">
      <c r="A169" s="55"/>
      <c r="B169" s="50"/>
      <c r="C169" s="50"/>
      <c r="D169" s="105"/>
      <c r="E169" s="55"/>
      <c r="F169" s="55"/>
      <c r="G169" s="55"/>
      <c r="H169" s="55"/>
      <c r="I169" s="55"/>
      <c r="J169" s="55"/>
      <c r="K169" s="106"/>
      <c r="L169" s="106"/>
    </row>
    <row r="170" spans="1:12">
      <c r="A170" s="55"/>
      <c r="B170" s="50"/>
      <c r="C170" s="50"/>
      <c r="D170" s="105"/>
      <c r="E170" s="55"/>
      <c r="F170" s="55"/>
      <c r="G170" s="55"/>
      <c r="H170" s="55"/>
      <c r="I170" s="55"/>
      <c r="J170" s="55"/>
      <c r="K170" s="106"/>
      <c r="L170" s="106"/>
    </row>
    <row r="171" spans="1:12">
      <c r="A171" s="55"/>
      <c r="B171" s="50"/>
      <c r="C171" s="50"/>
      <c r="D171" s="105"/>
      <c r="E171" s="55"/>
      <c r="F171" s="55"/>
      <c r="G171" s="55"/>
      <c r="H171" s="55"/>
      <c r="I171" s="55"/>
      <c r="J171" s="55"/>
      <c r="K171" s="106"/>
      <c r="L171" s="106"/>
    </row>
    <row r="172" spans="1:12" ht="12.75" customHeight="1">
      <c r="A172" s="55"/>
      <c r="B172" s="50"/>
      <c r="C172" s="50"/>
      <c r="D172" s="105"/>
      <c r="E172" s="55"/>
      <c r="F172" s="55"/>
      <c r="G172" s="55"/>
      <c r="H172" s="55"/>
      <c r="I172" s="55"/>
      <c r="J172" s="55"/>
      <c r="K172" s="106"/>
      <c r="L172" s="106"/>
    </row>
    <row r="173" spans="1:12" ht="12.75" customHeight="1">
      <c r="A173" s="55"/>
      <c r="B173" s="50"/>
      <c r="C173" s="50"/>
      <c r="D173" s="105"/>
      <c r="E173" s="55"/>
      <c r="F173" s="55"/>
      <c r="G173" s="55"/>
      <c r="H173" s="55"/>
      <c r="I173" s="55"/>
      <c r="J173" s="55"/>
      <c r="K173" s="106"/>
      <c r="L173" s="106"/>
    </row>
    <row r="174" spans="1:12" ht="12.75" customHeight="1">
      <c r="A174" s="55"/>
      <c r="B174" s="50"/>
      <c r="C174" s="50"/>
      <c r="D174" s="105"/>
      <c r="E174" s="55"/>
      <c r="F174" s="55"/>
      <c r="G174" s="55"/>
      <c r="H174" s="55"/>
      <c r="I174" s="55"/>
      <c r="J174" s="55"/>
      <c r="K174" s="106"/>
      <c r="L174" s="106"/>
    </row>
    <row r="175" spans="1:12" ht="12.75" customHeight="1">
      <c r="A175" s="55"/>
      <c r="B175" s="50"/>
      <c r="C175" s="50"/>
      <c r="D175" s="105"/>
      <c r="E175" s="55"/>
      <c r="F175" s="55"/>
      <c r="G175" s="55"/>
      <c r="H175" s="55"/>
      <c r="I175" s="55"/>
      <c r="J175" s="55"/>
      <c r="K175" s="106"/>
      <c r="L175" s="106"/>
    </row>
    <row r="176" spans="1:12" ht="12.75" customHeight="1">
      <c r="A176" s="55"/>
      <c r="B176" s="55"/>
      <c r="C176" s="55"/>
      <c r="D176" s="105"/>
      <c r="E176" s="55"/>
      <c r="F176" s="55"/>
      <c r="G176" s="55"/>
      <c r="H176" s="55"/>
      <c r="I176" s="55"/>
      <c r="J176" s="55"/>
      <c r="K176" s="106"/>
      <c r="L176" s="106"/>
    </row>
    <row r="177" spans="1:12" ht="12.75" customHeight="1">
      <c r="A177" s="55"/>
      <c r="B177" s="55"/>
      <c r="C177" s="55"/>
      <c r="D177" s="105"/>
      <c r="E177" s="55"/>
      <c r="F177" s="55"/>
      <c r="G177" s="55"/>
      <c r="H177" s="55"/>
      <c r="I177" s="55"/>
      <c r="J177" s="55"/>
      <c r="K177" s="106"/>
      <c r="L177" s="106"/>
    </row>
    <row r="178" spans="1:12" ht="12.75" customHeight="1">
      <c r="A178" s="55"/>
      <c r="B178" s="50"/>
      <c r="C178" s="50"/>
      <c r="D178" s="105"/>
      <c r="E178" s="55"/>
      <c r="F178" s="55"/>
      <c r="G178" s="55"/>
      <c r="H178" s="55"/>
      <c r="I178" s="55"/>
      <c r="J178" s="55"/>
      <c r="K178" s="106"/>
      <c r="L178" s="106"/>
    </row>
    <row r="179" spans="1:12" ht="12.75" customHeight="1">
      <c r="A179" s="55"/>
      <c r="B179" s="50"/>
      <c r="C179" s="50"/>
      <c r="D179" s="105"/>
      <c r="E179" s="55"/>
      <c r="F179" s="55"/>
      <c r="G179" s="55"/>
      <c r="H179" s="55"/>
      <c r="I179" s="55"/>
      <c r="J179" s="55"/>
      <c r="K179" s="106"/>
      <c r="L179" s="106"/>
    </row>
    <row r="180" spans="1:12" ht="12.75" customHeight="1">
      <c r="A180" s="55"/>
      <c r="B180" s="50"/>
      <c r="C180" s="50"/>
      <c r="D180" s="105"/>
      <c r="E180" s="55"/>
      <c r="F180" s="55"/>
      <c r="G180" s="55"/>
      <c r="H180" s="55"/>
      <c r="I180" s="55"/>
      <c r="J180" s="55"/>
      <c r="K180" s="106"/>
      <c r="L180" s="106"/>
    </row>
    <row r="181" spans="1:12" ht="12.75" customHeight="1">
      <c r="A181" s="55"/>
      <c r="B181" s="50"/>
      <c r="C181" s="50"/>
      <c r="D181" s="105"/>
      <c r="E181" s="55"/>
      <c r="F181" s="55"/>
      <c r="G181" s="55"/>
      <c r="H181" s="55"/>
      <c r="I181" s="55"/>
      <c r="J181" s="55"/>
      <c r="K181" s="106"/>
      <c r="L181" s="106"/>
    </row>
    <row r="182" spans="1:12" ht="12.75" customHeight="1">
      <c r="A182" s="55"/>
      <c r="B182" s="50"/>
      <c r="C182" s="50"/>
      <c r="D182" s="105"/>
      <c r="E182" s="55"/>
      <c r="F182" s="55"/>
      <c r="G182" s="55"/>
      <c r="H182" s="55"/>
      <c r="I182" s="55"/>
      <c r="J182" s="55"/>
      <c r="K182" s="106"/>
      <c r="L182" s="106"/>
    </row>
    <row r="183" spans="1:12" ht="12.75" customHeight="1">
      <c r="A183" s="55"/>
      <c r="B183" s="50"/>
      <c r="C183" s="50"/>
      <c r="D183" s="105"/>
      <c r="E183" s="55"/>
      <c r="F183" s="55"/>
      <c r="G183" s="55"/>
      <c r="H183" s="55"/>
      <c r="I183" s="55"/>
      <c r="J183" s="55"/>
      <c r="K183" s="106"/>
      <c r="L183" s="106"/>
    </row>
    <row r="184" spans="1:12" ht="12.75" customHeight="1">
      <c r="A184" s="55"/>
      <c r="B184" s="50"/>
      <c r="C184" s="50"/>
      <c r="D184" s="105"/>
      <c r="E184" s="55"/>
      <c r="F184" s="55"/>
      <c r="G184" s="55"/>
      <c r="H184" s="55"/>
      <c r="I184" s="55"/>
      <c r="J184" s="55"/>
      <c r="K184" s="106"/>
      <c r="L184" s="106"/>
    </row>
    <row r="185" spans="1:12" ht="12.75" customHeight="1">
      <c r="A185" s="55"/>
      <c r="B185" s="50"/>
      <c r="C185" s="50"/>
      <c r="D185" s="105"/>
      <c r="E185" s="55"/>
      <c r="F185" s="55"/>
      <c r="G185" s="55"/>
      <c r="H185" s="55"/>
      <c r="I185" s="55"/>
      <c r="J185" s="55"/>
      <c r="K185" s="106"/>
      <c r="L185" s="106"/>
    </row>
    <row r="186" spans="1:12" ht="12.75" customHeight="1">
      <c r="A186" s="55"/>
      <c r="B186" s="50"/>
      <c r="C186" s="50"/>
      <c r="D186" s="105"/>
      <c r="E186" s="55"/>
      <c r="F186" s="55"/>
      <c r="G186" s="55"/>
      <c r="H186" s="55"/>
      <c r="I186" s="55"/>
      <c r="J186" s="55"/>
      <c r="K186" s="106"/>
      <c r="L186" s="106"/>
    </row>
    <row r="187" spans="1:12" ht="12.75" customHeight="1">
      <c r="A187" s="55"/>
      <c r="B187" s="50"/>
      <c r="C187" s="50"/>
      <c r="D187" s="105"/>
      <c r="E187" s="55"/>
      <c r="F187" s="55"/>
      <c r="G187" s="55"/>
      <c r="H187" s="55"/>
      <c r="I187" s="55"/>
      <c r="J187" s="55"/>
      <c r="K187" s="106"/>
      <c r="L187" s="106"/>
    </row>
    <row r="188" spans="1:12" ht="12.75" customHeight="1">
      <c r="A188" s="55"/>
      <c r="B188" s="50"/>
      <c r="C188" s="50"/>
      <c r="D188" s="105"/>
      <c r="E188" s="55"/>
      <c r="F188" s="55"/>
      <c r="G188" s="55"/>
      <c r="H188" s="55"/>
      <c r="I188" s="55"/>
      <c r="J188" s="55"/>
      <c r="K188" s="106"/>
      <c r="L188" s="106"/>
    </row>
    <row r="189" spans="1:12" ht="12.75" customHeight="1">
      <c r="A189" s="55"/>
      <c r="B189" s="50"/>
      <c r="C189" s="50"/>
      <c r="D189" s="105"/>
      <c r="E189" s="55"/>
      <c r="F189" s="55"/>
      <c r="G189" s="55"/>
      <c r="H189" s="55"/>
      <c r="I189" s="55"/>
      <c r="J189" s="55"/>
      <c r="K189" s="106"/>
      <c r="L189" s="106"/>
    </row>
    <row r="190" spans="1:12" ht="12.75" customHeight="1">
      <c r="A190" s="55"/>
      <c r="B190" s="50"/>
      <c r="C190" s="50"/>
      <c r="D190" s="105"/>
      <c r="E190" s="55"/>
      <c r="F190" s="55"/>
      <c r="G190" s="55"/>
      <c r="H190" s="55"/>
      <c r="I190" s="55"/>
      <c r="J190" s="55"/>
      <c r="K190" s="106"/>
      <c r="L190" s="106"/>
    </row>
    <row r="191" spans="1:12" ht="12.75" customHeight="1">
      <c r="A191" s="55"/>
      <c r="B191" s="50"/>
      <c r="C191" s="50"/>
      <c r="D191" s="105"/>
      <c r="E191" s="55"/>
      <c r="F191" s="55"/>
      <c r="G191" s="55"/>
      <c r="H191" s="55"/>
      <c r="I191" s="55"/>
      <c r="J191" s="55"/>
      <c r="K191" s="106"/>
      <c r="L191" s="106"/>
    </row>
    <row r="192" spans="1:12" ht="12.75" customHeight="1">
      <c r="A192" s="55"/>
      <c r="B192" s="50"/>
      <c r="C192" s="50"/>
      <c r="D192" s="105"/>
      <c r="E192" s="55"/>
      <c r="F192" s="55"/>
      <c r="G192" s="55"/>
      <c r="H192" s="55"/>
      <c r="I192" s="55"/>
      <c r="J192" s="55"/>
      <c r="K192" s="106"/>
      <c r="L192" s="106"/>
    </row>
    <row r="193" spans="1:12" ht="12.75" customHeight="1">
      <c r="A193" s="55"/>
      <c r="B193" s="50"/>
      <c r="C193" s="50"/>
      <c r="D193" s="105"/>
      <c r="E193" s="55"/>
      <c r="F193" s="55"/>
      <c r="G193" s="55"/>
      <c r="H193" s="55"/>
      <c r="I193" s="55"/>
      <c r="J193" s="55"/>
      <c r="K193" s="106"/>
      <c r="L193" s="106"/>
    </row>
    <row r="194" spans="1:12" ht="12.75" customHeight="1">
      <c r="A194" s="55"/>
      <c r="B194" s="50"/>
      <c r="C194" s="50"/>
      <c r="D194" s="105"/>
      <c r="E194" s="55"/>
      <c r="F194" s="55"/>
      <c r="G194" s="55"/>
      <c r="H194" s="55"/>
      <c r="I194" s="55"/>
      <c r="J194" s="55"/>
      <c r="K194" s="106"/>
      <c r="L194" s="106"/>
    </row>
    <row r="195" spans="1:12" ht="12.75" customHeight="1">
      <c r="A195" s="55"/>
      <c r="B195" s="50"/>
      <c r="C195" s="50"/>
      <c r="D195" s="105"/>
      <c r="E195" s="55"/>
      <c r="F195" s="55"/>
      <c r="G195" s="55"/>
      <c r="H195" s="55"/>
      <c r="I195" s="55"/>
      <c r="J195" s="55"/>
      <c r="K195" s="106"/>
      <c r="L195" s="106"/>
    </row>
    <row r="196" spans="1:12">
      <c r="A196" s="55"/>
      <c r="B196" s="50"/>
      <c r="C196" s="50"/>
      <c r="D196" s="105"/>
      <c r="E196" s="55"/>
      <c r="F196" s="55"/>
      <c r="G196" s="55"/>
      <c r="H196" s="55"/>
      <c r="I196" s="55"/>
      <c r="J196" s="55"/>
      <c r="K196" s="106"/>
      <c r="L196" s="106"/>
    </row>
    <row r="197" spans="1:12">
      <c r="A197" s="55"/>
      <c r="B197" s="50"/>
      <c r="C197" s="50"/>
      <c r="D197" s="105"/>
      <c r="E197" s="55"/>
      <c r="F197" s="55"/>
      <c r="G197" s="55"/>
      <c r="H197" s="55"/>
      <c r="I197" s="55"/>
      <c r="J197" s="55"/>
      <c r="K197" s="106"/>
      <c r="L197" s="106"/>
    </row>
    <row r="198" spans="1:12" ht="12.75" customHeight="1">
      <c r="A198" s="55"/>
      <c r="B198" s="50"/>
      <c r="C198" s="50"/>
      <c r="D198" s="105"/>
      <c r="E198" s="55"/>
      <c r="F198" s="55"/>
      <c r="G198" s="55"/>
      <c r="H198" s="55"/>
      <c r="I198" s="55"/>
      <c r="J198" s="55"/>
      <c r="K198" s="106"/>
      <c r="L198" s="106"/>
    </row>
    <row r="199" spans="1:12" ht="12.75" customHeight="1">
      <c r="A199" s="55"/>
      <c r="B199" s="50"/>
      <c r="C199" s="50"/>
      <c r="D199" s="105"/>
      <c r="E199" s="55"/>
      <c r="F199" s="55"/>
      <c r="G199" s="55"/>
      <c r="H199" s="55"/>
      <c r="I199" s="55"/>
      <c r="J199" s="55"/>
      <c r="K199" s="106"/>
      <c r="L199" s="106"/>
    </row>
    <row r="200" spans="1:12" ht="12.75" customHeight="1">
      <c r="A200" s="55"/>
      <c r="B200" s="50"/>
      <c r="C200" s="50"/>
      <c r="D200" s="105"/>
      <c r="E200" s="55"/>
      <c r="F200" s="55"/>
      <c r="G200" s="55"/>
      <c r="H200" s="55"/>
      <c r="I200" s="55"/>
      <c r="J200" s="55"/>
      <c r="K200" s="106"/>
      <c r="L200" s="106"/>
    </row>
    <row r="201" spans="1:12" ht="12.75" customHeight="1">
      <c r="A201" s="55"/>
      <c r="B201" s="50"/>
      <c r="C201" s="50"/>
      <c r="D201" s="105"/>
      <c r="E201" s="55"/>
      <c r="F201" s="55"/>
      <c r="G201" s="55"/>
      <c r="H201" s="55"/>
      <c r="I201" s="55"/>
      <c r="J201" s="55"/>
      <c r="K201" s="106"/>
      <c r="L201" s="106"/>
    </row>
    <row r="202" spans="1:12" ht="12.75" customHeight="1">
      <c r="A202" s="55"/>
      <c r="B202" s="55"/>
      <c r="C202" s="55"/>
      <c r="D202" s="105"/>
      <c r="E202" s="55"/>
      <c r="F202" s="55"/>
      <c r="G202" s="55"/>
      <c r="H202" s="55"/>
      <c r="I202" s="55"/>
      <c r="J202" s="55"/>
      <c r="K202" s="106"/>
      <c r="L202" s="106"/>
    </row>
    <row r="203" spans="1:12" ht="12.75" customHeight="1">
      <c r="A203" s="55"/>
      <c r="B203" s="55"/>
      <c r="C203" s="55"/>
      <c r="D203" s="105"/>
      <c r="E203" s="55"/>
      <c r="F203" s="55"/>
      <c r="G203" s="55"/>
      <c r="H203" s="55"/>
      <c r="I203" s="55"/>
      <c r="J203" s="55"/>
      <c r="K203" s="106"/>
      <c r="L203" s="106"/>
    </row>
    <row r="204" spans="1:12" ht="12.75" customHeight="1">
      <c r="A204" s="55"/>
      <c r="B204" s="50"/>
      <c r="C204" s="50"/>
      <c r="D204" s="105"/>
      <c r="E204" s="55"/>
      <c r="F204" s="55"/>
      <c r="G204" s="55"/>
      <c r="H204" s="55"/>
      <c r="I204" s="55"/>
      <c r="J204" s="55"/>
      <c r="K204" s="106"/>
      <c r="L204" s="106"/>
    </row>
    <row r="205" spans="1:12" ht="12.75" customHeight="1">
      <c r="A205" s="55"/>
      <c r="B205" s="50"/>
      <c r="C205" s="50"/>
      <c r="D205" s="105"/>
      <c r="E205" s="55"/>
      <c r="F205" s="55"/>
      <c r="G205" s="55"/>
      <c r="H205" s="55"/>
      <c r="I205" s="55"/>
      <c r="J205" s="55"/>
      <c r="K205" s="106"/>
      <c r="L205" s="106"/>
    </row>
    <row r="206" spans="1:12" ht="12.75" customHeight="1">
      <c r="A206" s="55"/>
      <c r="B206" s="50"/>
      <c r="C206" s="50"/>
      <c r="D206" s="105"/>
      <c r="E206" s="55"/>
      <c r="F206" s="55"/>
      <c r="G206" s="55"/>
      <c r="H206" s="55"/>
      <c r="I206" s="55"/>
      <c r="J206" s="55"/>
      <c r="K206" s="106"/>
      <c r="L206" s="106"/>
    </row>
    <row r="207" spans="1:12" ht="12.75" customHeight="1">
      <c r="A207" s="55"/>
      <c r="B207" s="50"/>
      <c r="C207" s="50"/>
      <c r="D207" s="105"/>
      <c r="E207" s="55"/>
      <c r="F207" s="55"/>
      <c r="G207" s="55"/>
      <c r="H207" s="55"/>
      <c r="I207" s="55"/>
      <c r="J207" s="55"/>
      <c r="K207" s="106"/>
      <c r="L207" s="106"/>
    </row>
    <row r="208" spans="1:12" ht="12.75" customHeight="1">
      <c r="A208" s="55"/>
      <c r="B208" s="50"/>
      <c r="C208" s="50"/>
      <c r="D208" s="105"/>
      <c r="E208" s="55"/>
      <c r="F208" s="55"/>
      <c r="G208" s="55"/>
      <c r="H208" s="55"/>
      <c r="I208" s="55"/>
      <c r="J208" s="55"/>
      <c r="K208" s="106"/>
      <c r="L208" s="106"/>
    </row>
    <row r="209" spans="1:12" ht="12.75" customHeight="1">
      <c r="A209" s="55"/>
      <c r="B209" s="50"/>
      <c r="C209" s="50"/>
      <c r="D209" s="105"/>
      <c r="E209" s="55"/>
      <c r="F209" s="55"/>
      <c r="G209" s="55"/>
      <c r="H209" s="55"/>
      <c r="I209" s="55"/>
      <c r="J209" s="55"/>
      <c r="K209" s="106"/>
      <c r="L209" s="106"/>
    </row>
    <row r="210" spans="1:12" ht="12.75" customHeight="1">
      <c r="A210" s="55"/>
      <c r="B210" s="50"/>
      <c r="C210" s="50"/>
      <c r="D210" s="105"/>
      <c r="E210" s="55"/>
      <c r="F210" s="55"/>
      <c r="G210" s="55"/>
      <c r="H210" s="55"/>
      <c r="I210" s="55"/>
      <c r="J210" s="55"/>
      <c r="K210" s="106"/>
      <c r="L210" s="106"/>
    </row>
    <row r="211" spans="1:12" ht="12.75" customHeight="1">
      <c r="A211" s="55"/>
      <c r="B211" s="50"/>
      <c r="C211" s="50"/>
      <c r="D211" s="105"/>
      <c r="E211" s="55"/>
      <c r="F211" s="55"/>
      <c r="G211" s="55"/>
      <c r="H211" s="55"/>
      <c r="I211" s="55"/>
      <c r="J211" s="55"/>
      <c r="K211" s="106"/>
      <c r="L211" s="106"/>
    </row>
    <row r="212" spans="1:12" ht="12.75" customHeight="1">
      <c r="A212" s="55"/>
      <c r="B212" s="50"/>
      <c r="C212" s="50"/>
      <c r="D212" s="105"/>
      <c r="E212" s="55"/>
      <c r="F212" s="55"/>
      <c r="G212" s="55"/>
      <c r="H212" s="55"/>
      <c r="I212" s="55"/>
      <c r="J212" s="55"/>
      <c r="K212" s="106"/>
      <c r="L212" s="106"/>
    </row>
    <row r="213" spans="1:12" ht="12.75" customHeight="1">
      <c r="A213" s="55"/>
      <c r="B213" s="50"/>
      <c r="C213" s="50"/>
      <c r="D213" s="105"/>
      <c r="E213" s="55"/>
      <c r="F213" s="55"/>
      <c r="G213" s="55"/>
      <c r="H213" s="55"/>
      <c r="I213" s="55"/>
      <c r="J213" s="55"/>
      <c r="K213" s="106"/>
      <c r="L213" s="106"/>
    </row>
    <row r="214" spans="1:12" ht="12.75" customHeight="1">
      <c r="A214" s="55"/>
      <c r="B214" s="50"/>
      <c r="C214" s="50"/>
      <c r="D214" s="105"/>
      <c r="E214" s="55"/>
      <c r="F214" s="55"/>
      <c r="G214" s="55"/>
      <c r="H214" s="55"/>
      <c r="I214" s="55"/>
      <c r="J214" s="55"/>
      <c r="K214" s="106"/>
      <c r="L214" s="106"/>
    </row>
    <row r="215" spans="1:12" ht="12.75" customHeight="1">
      <c r="A215" s="55"/>
      <c r="B215" s="50"/>
      <c r="C215" s="50"/>
      <c r="D215" s="105"/>
      <c r="E215" s="55"/>
      <c r="F215" s="55"/>
      <c r="G215" s="55"/>
      <c r="H215" s="55"/>
      <c r="I215" s="55"/>
      <c r="J215" s="55"/>
      <c r="K215" s="106"/>
      <c r="L215" s="106"/>
    </row>
    <row r="216" spans="1:12" ht="12.75" customHeight="1">
      <c r="A216" s="55"/>
      <c r="B216" s="50"/>
      <c r="C216" s="50"/>
      <c r="D216" s="105"/>
      <c r="E216" s="55"/>
      <c r="F216" s="55"/>
      <c r="G216" s="55"/>
      <c r="H216" s="55"/>
      <c r="I216" s="55"/>
      <c r="J216" s="55"/>
      <c r="K216" s="106"/>
      <c r="L216" s="106"/>
    </row>
    <row r="217" spans="1:12" ht="12.75" customHeight="1">
      <c r="A217" s="55"/>
      <c r="B217" s="50"/>
      <c r="C217" s="50"/>
      <c r="D217" s="105"/>
      <c r="E217" s="55"/>
      <c r="F217" s="55"/>
      <c r="G217" s="55"/>
      <c r="H217" s="55"/>
      <c r="I217" s="55"/>
      <c r="J217" s="55"/>
      <c r="K217" s="106"/>
      <c r="L217" s="106"/>
    </row>
    <row r="218" spans="1:12" ht="12.75" customHeight="1">
      <c r="A218" s="55"/>
      <c r="B218" s="50"/>
      <c r="C218" s="50"/>
      <c r="D218" s="105"/>
      <c r="E218" s="55"/>
      <c r="F218" s="55"/>
      <c r="G218" s="55"/>
      <c r="H218" s="55"/>
      <c r="I218" s="55"/>
      <c r="J218" s="55"/>
      <c r="K218" s="106"/>
      <c r="L218" s="106"/>
    </row>
    <row r="219" spans="1:12" ht="12.75" customHeight="1">
      <c r="A219" s="55"/>
      <c r="B219" s="50"/>
      <c r="C219" s="50"/>
      <c r="D219" s="105"/>
      <c r="E219" s="55"/>
      <c r="F219" s="55"/>
      <c r="G219" s="55"/>
      <c r="H219" s="55"/>
      <c r="I219" s="55"/>
      <c r="J219" s="55"/>
      <c r="K219" s="106"/>
      <c r="L219" s="106"/>
    </row>
    <row r="220" spans="1:12" ht="12.75" customHeight="1">
      <c r="A220" s="55"/>
      <c r="B220" s="50"/>
      <c r="C220" s="50"/>
      <c r="D220" s="105"/>
      <c r="E220" s="55"/>
      <c r="F220" s="55"/>
      <c r="G220" s="55"/>
      <c r="H220" s="55"/>
      <c r="I220" s="55"/>
      <c r="J220" s="55"/>
      <c r="K220" s="106"/>
      <c r="L220" s="106"/>
    </row>
    <row r="221" spans="1:12" ht="12.75" customHeight="1">
      <c r="A221" s="55"/>
      <c r="B221" s="50"/>
      <c r="C221" s="50"/>
      <c r="D221" s="105"/>
      <c r="E221" s="55"/>
      <c r="F221" s="55"/>
      <c r="G221" s="55"/>
      <c r="H221" s="55"/>
      <c r="I221" s="55"/>
      <c r="J221" s="55"/>
      <c r="K221" s="106"/>
      <c r="L221" s="106"/>
    </row>
    <row r="222" spans="1:12" ht="12.75" customHeight="1">
      <c r="A222" s="55"/>
      <c r="B222" s="50"/>
      <c r="C222" s="50"/>
      <c r="D222" s="105"/>
      <c r="E222" s="55"/>
      <c r="F222" s="55"/>
      <c r="G222" s="55"/>
      <c r="H222" s="55"/>
      <c r="I222" s="55"/>
      <c r="J222" s="55"/>
      <c r="K222" s="106"/>
      <c r="L222" s="106"/>
    </row>
    <row r="223" spans="1:12" ht="12.75" customHeight="1">
      <c r="A223" s="55"/>
      <c r="B223" s="50"/>
      <c r="C223" s="50"/>
      <c r="D223" s="105"/>
      <c r="E223" s="55"/>
      <c r="F223" s="55"/>
      <c r="G223" s="55"/>
      <c r="H223" s="55"/>
      <c r="I223" s="55"/>
      <c r="J223" s="55"/>
      <c r="K223" s="106"/>
      <c r="L223" s="106"/>
    </row>
    <row r="224" spans="1:12" ht="12.75" customHeight="1">
      <c r="A224" s="55"/>
      <c r="B224" s="50"/>
      <c r="C224" s="50"/>
      <c r="D224" s="105"/>
      <c r="E224" s="55"/>
      <c r="F224" s="55"/>
      <c r="G224" s="55"/>
      <c r="H224" s="55"/>
      <c r="I224" s="55"/>
      <c r="J224" s="55"/>
      <c r="K224" s="106"/>
      <c r="L224" s="106"/>
    </row>
    <row r="225" spans="1:12" ht="12.75" customHeight="1">
      <c r="A225" s="55"/>
      <c r="B225" s="50"/>
      <c r="C225" s="50"/>
      <c r="D225" s="105"/>
      <c r="E225" s="55"/>
      <c r="F225" s="55"/>
      <c r="G225" s="55"/>
      <c r="H225" s="55"/>
      <c r="I225" s="55"/>
      <c r="J225" s="55"/>
      <c r="K225" s="106"/>
      <c r="L225" s="106"/>
    </row>
    <row r="226" spans="1:12" ht="12.75" customHeight="1">
      <c r="A226" s="55"/>
      <c r="B226" s="50"/>
      <c r="C226" s="50"/>
      <c r="D226" s="105"/>
      <c r="E226" s="55"/>
      <c r="F226" s="55"/>
      <c r="G226" s="55"/>
      <c r="H226" s="55"/>
      <c r="I226" s="55"/>
      <c r="J226" s="55"/>
      <c r="K226" s="106"/>
      <c r="L226" s="106"/>
    </row>
    <row r="227" spans="1:12" ht="12.75" customHeight="1">
      <c r="A227" s="55"/>
      <c r="B227" s="50"/>
      <c r="C227" s="50"/>
      <c r="D227" s="105"/>
      <c r="E227" s="55"/>
      <c r="F227" s="55"/>
      <c r="G227" s="55"/>
      <c r="H227" s="55"/>
      <c r="I227" s="55"/>
      <c r="J227" s="55"/>
      <c r="K227" s="106"/>
      <c r="L227" s="106"/>
    </row>
    <row r="228" spans="1:12" ht="12.75" customHeight="1">
      <c r="A228" s="55"/>
      <c r="B228" s="50"/>
      <c r="C228" s="50"/>
      <c r="D228" s="105"/>
      <c r="E228" s="55"/>
      <c r="F228" s="55"/>
      <c r="G228" s="55"/>
      <c r="H228" s="55"/>
      <c r="I228" s="55"/>
      <c r="J228" s="55"/>
      <c r="K228" s="106"/>
      <c r="L228" s="106"/>
    </row>
    <row r="229" spans="1:12" ht="12.75" customHeight="1">
      <c r="A229" s="55"/>
      <c r="B229" s="50"/>
      <c r="C229" s="50"/>
      <c r="D229" s="105"/>
      <c r="E229" s="55"/>
      <c r="F229" s="55"/>
      <c r="G229" s="55"/>
      <c r="H229" s="55"/>
      <c r="I229" s="55"/>
      <c r="J229" s="55"/>
      <c r="K229" s="106"/>
      <c r="L229" s="106"/>
    </row>
    <row r="230" spans="1:12" ht="12.75" customHeight="1">
      <c r="A230" s="55"/>
      <c r="B230" s="50"/>
      <c r="C230" s="50"/>
      <c r="D230" s="105"/>
      <c r="E230" s="55"/>
      <c r="F230" s="55"/>
      <c r="G230" s="55"/>
      <c r="H230" s="55"/>
      <c r="I230" s="55"/>
      <c r="J230" s="55"/>
      <c r="K230" s="106"/>
      <c r="L230" s="106"/>
    </row>
    <row r="231" spans="1:12" ht="12.75" customHeight="1">
      <c r="A231" s="55"/>
      <c r="B231" s="50"/>
      <c r="C231" s="50"/>
      <c r="D231" s="105"/>
      <c r="E231" s="55"/>
      <c r="F231" s="55"/>
      <c r="G231" s="55"/>
      <c r="H231" s="55"/>
      <c r="I231" s="55"/>
      <c r="J231" s="55"/>
      <c r="K231" s="106"/>
      <c r="L231" s="106"/>
    </row>
    <row r="232" spans="1:12">
      <c r="A232" s="55"/>
      <c r="B232" s="50"/>
      <c r="C232" s="50"/>
      <c r="D232" s="105"/>
      <c r="E232" s="55"/>
      <c r="F232" s="55"/>
      <c r="G232" s="55"/>
      <c r="H232" s="55"/>
      <c r="I232" s="55"/>
      <c r="J232" s="55"/>
      <c r="K232" s="106"/>
      <c r="L232" s="106"/>
    </row>
    <row r="233" spans="1:12">
      <c r="A233" s="55"/>
      <c r="B233" s="50"/>
      <c r="C233" s="50"/>
      <c r="D233" s="105"/>
      <c r="E233" s="55"/>
      <c r="F233" s="55"/>
      <c r="G233" s="55"/>
      <c r="H233" s="55"/>
      <c r="I233" s="55"/>
      <c r="J233" s="55"/>
      <c r="K233" s="106"/>
      <c r="L233" s="106"/>
    </row>
    <row r="234" spans="1:12">
      <c r="A234" s="55"/>
      <c r="B234" s="50"/>
      <c r="C234" s="50"/>
      <c r="D234" s="105"/>
      <c r="E234" s="55"/>
      <c r="F234" s="55"/>
      <c r="G234" s="55"/>
      <c r="H234" s="55"/>
      <c r="I234" s="55"/>
      <c r="J234" s="55"/>
      <c r="K234" s="106"/>
      <c r="L234" s="106"/>
    </row>
    <row r="235" spans="1:12">
      <c r="A235" s="55"/>
      <c r="B235" s="50"/>
      <c r="C235" s="50"/>
      <c r="D235" s="105"/>
      <c r="E235" s="55"/>
      <c r="F235" s="55"/>
      <c r="G235" s="55"/>
      <c r="H235" s="55"/>
      <c r="I235" s="55"/>
      <c r="J235" s="55"/>
      <c r="K235" s="106"/>
      <c r="L235" s="106"/>
    </row>
    <row r="236" spans="1:12">
      <c r="A236" s="55"/>
      <c r="B236" s="50"/>
      <c r="C236" s="50"/>
      <c r="D236" s="105"/>
      <c r="E236" s="55"/>
      <c r="F236" s="55"/>
      <c r="G236" s="55"/>
      <c r="H236" s="55"/>
      <c r="I236" s="55"/>
      <c r="J236" s="55"/>
      <c r="K236" s="106"/>
      <c r="L236" s="106"/>
    </row>
    <row r="237" spans="1:12">
      <c r="A237" s="55"/>
      <c r="B237" s="50"/>
      <c r="C237" s="50"/>
      <c r="D237" s="105"/>
      <c r="E237" s="55"/>
      <c r="F237" s="55"/>
      <c r="G237" s="55"/>
      <c r="H237" s="55"/>
      <c r="I237" s="55"/>
      <c r="J237" s="55"/>
      <c r="K237" s="106"/>
      <c r="L237" s="106"/>
    </row>
    <row r="238" spans="1:12">
      <c r="A238" s="55"/>
      <c r="B238" s="55"/>
      <c r="C238" s="55"/>
      <c r="D238" s="105"/>
      <c r="E238" s="55"/>
      <c r="F238" s="55"/>
      <c r="G238" s="55"/>
      <c r="H238" s="55"/>
      <c r="I238" s="55"/>
      <c r="J238" s="55"/>
      <c r="K238" s="106"/>
      <c r="L238" s="106"/>
    </row>
    <row r="243" spans="1:12" ht="12.75" customHeight="1"/>
    <row r="244" spans="1:12" ht="12.75" customHeight="1"/>
    <row r="245" spans="1:12" ht="12.75" customHeight="1"/>
    <row r="246" spans="1:12" ht="12.75" customHeight="1"/>
    <row r="247" spans="1:12" ht="12.75" customHeight="1">
      <c r="A247" s="55"/>
      <c r="B247" s="55"/>
      <c r="C247" s="55"/>
      <c r="D247" s="105"/>
      <c r="E247" s="55"/>
      <c r="F247" s="55"/>
      <c r="G247" s="55"/>
      <c r="H247" s="55"/>
      <c r="I247" s="55"/>
      <c r="J247" s="55"/>
      <c r="K247" s="106"/>
      <c r="L247" s="106"/>
    </row>
    <row r="248" spans="1:12" ht="12.75" customHeight="1">
      <c r="A248" s="55"/>
      <c r="B248" s="55"/>
      <c r="C248" s="55"/>
      <c r="D248" s="105"/>
      <c r="E248" s="55"/>
      <c r="F248" s="55"/>
      <c r="G248" s="55"/>
      <c r="H248" s="55"/>
      <c r="I248" s="55"/>
      <c r="J248" s="55"/>
      <c r="K248" s="106"/>
      <c r="L248" s="106"/>
    </row>
    <row r="249" spans="1:12" ht="12.75" customHeight="1">
      <c r="A249" s="106"/>
      <c r="B249" s="50"/>
      <c r="C249" s="50"/>
      <c r="D249" s="105"/>
      <c r="E249" s="55"/>
      <c r="F249" s="55"/>
      <c r="G249" s="55"/>
      <c r="H249" s="55"/>
      <c r="I249" s="55"/>
      <c r="J249" s="55"/>
      <c r="K249" s="106"/>
      <c r="L249" s="106"/>
    </row>
    <row r="250" spans="1:12" ht="12.75" customHeight="1">
      <c r="A250" s="106"/>
      <c r="B250" s="50"/>
      <c r="C250" s="50"/>
      <c r="D250" s="105"/>
      <c r="E250" s="55"/>
      <c r="F250" s="55"/>
      <c r="G250" s="55"/>
      <c r="H250" s="55"/>
      <c r="I250" s="55"/>
      <c r="J250" s="55"/>
      <c r="K250" s="106"/>
      <c r="L250" s="106"/>
    </row>
    <row r="251" spans="1:12" ht="12.75" customHeight="1">
      <c r="A251" s="106"/>
      <c r="B251" s="50"/>
      <c r="C251" s="50"/>
      <c r="D251" s="105"/>
      <c r="E251" s="55"/>
      <c r="F251" s="55"/>
      <c r="G251" s="55"/>
      <c r="H251" s="55"/>
      <c r="I251" s="55"/>
      <c r="J251" s="55"/>
      <c r="K251" s="106"/>
      <c r="L251" s="106"/>
    </row>
    <row r="252" spans="1:12" ht="12.75" customHeight="1">
      <c r="A252" s="106"/>
      <c r="B252" s="50"/>
      <c r="C252" s="50"/>
      <c r="D252" s="105"/>
      <c r="E252" s="55"/>
      <c r="F252" s="55"/>
      <c r="G252" s="55"/>
      <c r="H252" s="55"/>
      <c r="I252" s="55"/>
      <c r="J252" s="55"/>
      <c r="K252" s="106"/>
      <c r="L252" s="106"/>
    </row>
    <row r="253" spans="1:12" ht="12.75" customHeight="1">
      <c r="A253" s="106"/>
      <c r="B253" s="50"/>
      <c r="C253" s="50"/>
      <c r="D253" s="105"/>
      <c r="E253" s="55"/>
      <c r="F253" s="55"/>
      <c r="G253" s="55"/>
      <c r="H253" s="55"/>
      <c r="I253" s="55"/>
      <c r="J253" s="55"/>
      <c r="K253" s="106"/>
      <c r="L253" s="106"/>
    </row>
    <row r="254" spans="1:12" ht="12.75" customHeight="1">
      <c r="A254" s="106"/>
      <c r="B254" s="50"/>
      <c r="C254" s="50"/>
      <c r="D254" s="105"/>
      <c r="E254" s="55"/>
      <c r="F254" s="55"/>
      <c r="G254" s="55"/>
      <c r="H254" s="55"/>
      <c r="I254" s="55"/>
      <c r="J254" s="55"/>
      <c r="K254" s="106"/>
      <c r="L254" s="106"/>
    </row>
    <row r="255" spans="1:12" ht="12.75" customHeight="1">
      <c r="A255" s="106"/>
      <c r="B255" s="50"/>
      <c r="C255" s="50"/>
      <c r="D255" s="105"/>
      <c r="E255" s="55"/>
      <c r="F255" s="55"/>
      <c r="G255" s="55"/>
      <c r="H255" s="55"/>
      <c r="I255" s="55"/>
      <c r="J255" s="55"/>
      <c r="K255" s="106"/>
      <c r="L255" s="106"/>
    </row>
    <row r="256" spans="1:12" ht="12.75" customHeight="1">
      <c r="A256" s="106"/>
      <c r="B256" s="50"/>
      <c r="C256" s="50"/>
      <c r="D256" s="105"/>
      <c r="E256" s="55"/>
      <c r="F256" s="55"/>
      <c r="G256" s="55"/>
      <c r="H256" s="55"/>
      <c r="I256" s="55"/>
      <c r="J256" s="55"/>
      <c r="K256" s="106"/>
      <c r="L256" s="106"/>
    </row>
    <row r="257" spans="1:12" ht="12.75" customHeight="1">
      <c r="A257" s="106"/>
      <c r="B257" s="50"/>
      <c r="C257" s="50"/>
      <c r="D257" s="105"/>
      <c r="E257" s="55"/>
      <c r="F257" s="55"/>
      <c r="G257" s="55"/>
      <c r="H257" s="55"/>
      <c r="I257" s="55"/>
      <c r="J257" s="55"/>
      <c r="K257" s="106"/>
      <c r="L257" s="106"/>
    </row>
    <row r="258" spans="1:12" ht="12.75" customHeight="1">
      <c r="A258" s="106"/>
      <c r="B258" s="50"/>
      <c r="C258" s="50"/>
      <c r="D258" s="105"/>
      <c r="E258" s="55"/>
      <c r="F258" s="55"/>
      <c r="G258" s="55"/>
      <c r="H258" s="55"/>
      <c r="I258" s="55"/>
      <c r="J258" s="55"/>
      <c r="K258" s="106"/>
      <c r="L258" s="106"/>
    </row>
    <row r="259" spans="1:12" ht="12.75" customHeight="1">
      <c r="A259" s="106"/>
      <c r="B259" s="50"/>
      <c r="C259" s="50"/>
      <c r="D259" s="105"/>
      <c r="E259" s="55"/>
      <c r="F259" s="55"/>
      <c r="G259" s="55"/>
      <c r="H259" s="55"/>
      <c r="I259" s="55"/>
      <c r="J259" s="55"/>
      <c r="K259" s="106"/>
      <c r="L259" s="106"/>
    </row>
    <row r="260" spans="1:12" ht="12.75" customHeight="1">
      <c r="A260" s="106"/>
      <c r="B260" s="50"/>
      <c r="C260" s="50"/>
      <c r="D260" s="105"/>
      <c r="E260" s="55"/>
      <c r="F260" s="55"/>
      <c r="G260" s="55"/>
      <c r="H260" s="55"/>
      <c r="I260" s="55"/>
      <c r="J260" s="55"/>
      <c r="K260" s="106"/>
      <c r="L260" s="106"/>
    </row>
    <row r="261" spans="1:12" ht="12.75" customHeight="1">
      <c r="A261" s="106"/>
      <c r="B261" s="50"/>
      <c r="C261" s="50"/>
      <c r="D261" s="105"/>
      <c r="E261" s="55"/>
      <c r="F261" s="55"/>
      <c r="G261" s="55"/>
      <c r="H261" s="55"/>
      <c r="I261" s="55"/>
      <c r="J261" s="55"/>
      <c r="K261" s="106"/>
      <c r="L261" s="106"/>
    </row>
    <row r="262" spans="1:12" ht="12.75" customHeight="1">
      <c r="A262" s="106"/>
      <c r="B262" s="50"/>
      <c r="C262" s="50"/>
      <c r="D262" s="105"/>
      <c r="E262" s="55"/>
      <c r="F262" s="55"/>
      <c r="G262" s="55"/>
      <c r="H262" s="55"/>
      <c r="I262" s="55"/>
      <c r="J262" s="55"/>
      <c r="K262" s="106"/>
      <c r="L262" s="106"/>
    </row>
    <row r="263" spans="1:12" ht="12.75" customHeight="1">
      <c r="A263" s="106"/>
      <c r="B263" s="50"/>
      <c r="C263" s="50"/>
      <c r="D263" s="105"/>
      <c r="E263" s="55"/>
      <c r="F263" s="55"/>
      <c r="G263" s="55"/>
      <c r="H263" s="55"/>
      <c r="I263" s="55"/>
      <c r="J263" s="55"/>
      <c r="K263" s="106"/>
      <c r="L263" s="106"/>
    </row>
    <row r="264" spans="1:12" ht="12.75" customHeight="1">
      <c r="A264" s="106"/>
      <c r="B264" s="50"/>
      <c r="C264" s="50"/>
      <c r="D264" s="105"/>
      <c r="E264" s="55"/>
      <c r="F264" s="55"/>
      <c r="G264" s="55"/>
      <c r="H264" s="55"/>
      <c r="I264" s="55"/>
      <c r="J264" s="55"/>
      <c r="K264" s="106"/>
      <c r="L264" s="106"/>
    </row>
    <row r="265" spans="1:12" ht="12.75" customHeight="1">
      <c r="A265" s="106"/>
      <c r="B265" s="50"/>
      <c r="C265" s="50"/>
      <c r="D265" s="105"/>
      <c r="E265" s="55"/>
      <c r="F265" s="55"/>
      <c r="G265" s="55"/>
      <c r="H265" s="55"/>
      <c r="I265" s="55"/>
      <c r="J265" s="55"/>
      <c r="K265" s="106"/>
      <c r="L265" s="106"/>
    </row>
    <row r="266" spans="1:12" ht="12.75" customHeight="1">
      <c r="A266" s="106"/>
      <c r="B266" s="50"/>
      <c r="C266" s="50"/>
      <c r="D266" s="105"/>
      <c r="E266" s="55"/>
      <c r="F266" s="55"/>
      <c r="G266" s="55"/>
      <c r="H266" s="55"/>
      <c r="I266" s="55"/>
      <c r="J266" s="55"/>
      <c r="K266" s="106"/>
      <c r="L266" s="106"/>
    </row>
    <row r="267" spans="1:12">
      <c r="A267" s="106"/>
      <c r="B267" s="50"/>
      <c r="C267" s="50"/>
      <c r="D267" s="105"/>
      <c r="E267" s="55"/>
      <c r="F267" s="55"/>
      <c r="G267" s="55"/>
      <c r="H267" s="55"/>
      <c r="I267" s="55"/>
      <c r="J267" s="55"/>
      <c r="K267" s="106"/>
      <c r="L267" s="106"/>
    </row>
    <row r="268" spans="1:12">
      <c r="A268" s="106"/>
      <c r="B268" s="50"/>
      <c r="C268" s="50"/>
      <c r="D268" s="105"/>
      <c r="E268" s="55"/>
      <c r="F268" s="55"/>
      <c r="G268" s="55"/>
      <c r="H268" s="55"/>
      <c r="I268" s="55"/>
      <c r="J268" s="55"/>
      <c r="K268" s="106"/>
      <c r="L268" s="106"/>
    </row>
    <row r="269" spans="1:12">
      <c r="A269" s="106"/>
      <c r="B269" s="50"/>
      <c r="C269" s="50"/>
      <c r="D269" s="105"/>
      <c r="E269" s="55"/>
      <c r="F269" s="55"/>
      <c r="G269" s="55"/>
      <c r="H269" s="55"/>
      <c r="I269" s="55"/>
      <c r="J269" s="55"/>
      <c r="K269" s="106"/>
      <c r="L269" s="106"/>
    </row>
    <row r="270" spans="1:12">
      <c r="A270" s="106"/>
      <c r="B270" s="50"/>
      <c r="C270" s="50"/>
      <c r="D270" s="105"/>
      <c r="E270" s="55"/>
      <c r="F270" s="55"/>
      <c r="G270" s="55"/>
      <c r="H270" s="55"/>
      <c r="I270" s="55"/>
      <c r="J270" s="55"/>
      <c r="K270" s="106"/>
      <c r="L270" s="106"/>
    </row>
    <row r="271" spans="1:12">
      <c r="A271" s="106"/>
      <c r="B271" s="50"/>
      <c r="C271" s="50"/>
      <c r="D271" s="105"/>
      <c r="E271" s="55"/>
      <c r="F271" s="55"/>
      <c r="G271" s="55"/>
      <c r="H271" s="55"/>
      <c r="I271" s="55"/>
      <c r="J271" s="55"/>
      <c r="K271" s="106"/>
      <c r="L271" s="106"/>
    </row>
    <row r="272" spans="1:12">
      <c r="A272" s="106"/>
      <c r="B272" s="50"/>
      <c r="C272" s="50"/>
      <c r="D272" s="105"/>
      <c r="E272" s="55"/>
      <c r="F272" s="55"/>
      <c r="G272" s="55"/>
      <c r="H272" s="55"/>
      <c r="I272" s="55"/>
      <c r="J272" s="55"/>
      <c r="K272" s="106"/>
      <c r="L272" s="106"/>
    </row>
  </sheetData>
  <mergeCells count="20">
    <mergeCell ref="A76:K76"/>
    <mergeCell ref="J10:J11"/>
    <mergeCell ref="A63:L63"/>
    <mergeCell ref="A64:K64"/>
    <mergeCell ref="A66:L66"/>
    <mergeCell ref="A67:K67"/>
    <mergeCell ref="A9:A11"/>
    <mergeCell ref="B9:C11"/>
    <mergeCell ref="D9:E9"/>
    <mergeCell ref="K9:L10"/>
    <mergeCell ref="D10:D11"/>
    <mergeCell ref="E10:E11"/>
    <mergeCell ref="G10:G11"/>
    <mergeCell ref="H10:H11"/>
    <mergeCell ref="I10:I11"/>
    <mergeCell ref="A1:C1"/>
    <mergeCell ref="A2:L2"/>
    <mergeCell ref="A3:H3"/>
    <mergeCell ref="I3:L3"/>
    <mergeCell ref="M3:O3"/>
  </mergeCells>
  <printOptions horizontalCentered="1"/>
  <pageMargins left="0.39370078740157483" right="0.59055118110236227" top="0.59055118110236227" bottom="0.59055118110236227" header="0.19685039370078741" footer="0"/>
  <pageSetup scale="65" fitToHeight="0" orientation="landscape" r:id="rId1"/>
  <rowBreaks count="1" manualBreakCount="1">
    <brk id="4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Ava Fin-Fís</vt:lpstr>
      <vt:lpstr>Flujo Neto Inv Dir Oper</vt:lpstr>
      <vt:lpstr>Flujo Neto Inv Cond Oper</vt:lpstr>
      <vt:lpstr>Comp Inv Dir Oper</vt:lpstr>
      <vt:lpstr>Comp Inv Fin Dir Cond Costo Tot</vt:lpstr>
      <vt:lpstr>VPN Inv Fin Dir</vt:lpstr>
      <vt:lpstr>VPN Inv Fin Cond</vt:lpstr>
      <vt:lpstr>'Ava Fin-Fís'!Área_de_impresión</vt:lpstr>
      <vt:lpstr>'Comp Inv Dir Oper'!Área_de_impresión</vt:lpstr>
      <vt:lpstr>'Comp Inv Fin Dir Cond Costo Tot'!Área_de_impresión</vt:lpstr>
      <vt:lpstr>'Flujo Neto Inv Dir Oper'!Área_de_impresión</vt:lpstr>
      <vt:lpstr>'VPN Inv Fin Cond'!Área_de_impresión</vt:lpstr>
      <vt:lpstr>'VPN Inv Fin Dir'!Área_de_impresión</vt:lpstr>
      <vt:lpstr>'Ava Fin-Fís'!Títulos_a_imprimir</vt:lpstr>
      <vt:lpstr>'Comp Inv Dir Oper'!Títulos_a_imprimir</vt:lpstr>
      <vt:lpstr>'Comp Inv Fin Dir Cond Costo Tot'!Títulos_a_imprimir</vt:lpstr>
      <vt:lpstr>'Flujo Neto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Jata1959</cp:lastModifiedBy>
  <cp:lastPrinted>2022-07-23T03:16:29Z</cp:lastPrinted>
  <dcterms:created xsi:type="dcterms:W3CDTF">2022-07-22T01:07:41Z</dcterms:created>
  <dcterms:modified xsi:type="dcterms:W3CDTF">2022-07-25T18:57:20Z</dcterms:modified>
</cp:coreProperties>
</file>