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Anexos\exceles\"/>
    </mc:Choice>
  </mc:AlternateContent>
  <bookViews>
    <workbookView xWindow="-120" yWindow="-120" windowWidth="20730" windowHeight="11160"/>
  </bookViews>
  <sheets>
    <sheet name="AV FIS-FIN" sheetId="1" r:id="rId1"/>
    <sheet name="FN INV DIR OPER" sheetId="2" r:id="rId2"/>
    <sheet name="FN INV CON OPER" sheetId="3" r:id="rId3"/>
    <sheet name="COMP INV DIR OPER" sheetId="4" r:id="rId4"/>
    <sheet name="COMP DIR COND COST TOT" sheetId="5" r:id="rId5"/>
    <sheet name="VPN INV FIN DIR" sheetId="6" r:id="rId6"/>
    <sheet name="VPN INV FIN COND"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A">[1]FORMATO!#REF!</definedName>
    <definedName name="\B">#REF!</definedName>
    <definedName name="\C">#REF!</definedName>
    <definedName name="\G">#REF!</definedName>
    <definedName name="___TDC2001">'[2]Tipos de Cambio'!$C$4</definedName>
    <definedName name="___tdc20012">'[2]Tipos de Cambio'!$C$4</definedName>
    <definedName name="_Ene2001" localSheetId="4">#REF!</definedName>
    <definedName name="_Ene2001" localSheetId="3">#REF!</definedName>
    <definedName name="_Ene2001" localSheetId="2">#REF!</definedName>
    <definedName name="_Ene2001" localSheetId="6">#REF!</definedName>
    <definedName name="_Ene2001" localSheetId="5">#REF!</definedName>
    <definedName name="_Ene2001">#REF!</definedName>
    <definedName name="_Fill" hidden="1">#REF!</definedName>
    <definedName name="_xlnm._FilterDatabase" localSheetId="0" hidden="1">'AV FIS-FIN'!$C$17:$P$73</definedName>
    <definedName name="_xlnm._FilterDatabase" localSheetId="4" hidden="1">'COMP DIR COND COST TOT'!$A$15:$L$246</definedName>
    <definedName name="_xlnm._FilterDatabase">#REF!</definedName>
    <definedName name="_Key1" hidden="1">#REF!</definedName>
    <definedName name="_Key2" hidden="1">#REF!</definedName>
    <definedName name="_Order1" hidden="1">255</definedName>
    <definedName name="_Order2" hidden="1">0</definedName>
    <definedName name="_Parse_In" hidden="1">#REF!</definedName>
    <definedName name="_Sort" hidden="1">#REF!</definedName>
    <definedName name="_TC2001" localSheetId="4">#REF!</definedName>
    <definedName name="_TC2001" localSheetId="3">#REF!</definedName>
    <definedName name="_TC2001" localSheetId="2">#REF!</definedName>
    <definedName name="_TC2001" localSheetId="6">#REF!</definedName>
    <definedName name="_TC2001" localSheetId="5">#REF!</definedName>
    <definedName name="_TC2001">#REF!</definedName>
    <definedName name="_TDC2001" localSheetId="4">'[3]Tipos de Cambio'!$C$4</definedName>
    <definedName name="_TDC2001" localSheetId="3">'[3]Tipos de Cambio'!$C$4</definedName>
    <definedName name="_TDC2001" localSheetId="6">'[4]Tipos de Cambio'!$C$4</definedName>
    <definedName name="_TDC2001" localSheetId="5">'[4]Tipos de Cambio'!$C$4</definedName>
    <definedName name="_TDC2001">'[2]Tipos de Cambio'!$C$4</definedName>
    <definedName name="_tdc20012" localSheetId="4">'[3]Tipos de Cambio'!$C$4</definedName>
    <definedName name="_tdc20012" localSheetId="3">'[3]Tipos de Cambio'!$C$4</definedName>
    <definedName name="_tdc20012" localSheetId="6">'[3]Tipos de Cambio'!$C$4</definedName>
    <definedName name="_tdc20012" localSheetId="5">'[3]Tipos de Cambio'!$C$4</definedName>
    <definedName name="_tdc20012">'[2]Tipos de Cambio'!$C$4</definedName>
    <definedName name="a">#REF!</definedName>
    <definedName name="A_01_SEN">'[5]DGBSEN 03'!#REF!</definedName>
    <definedName name="A_02_CFE">'[5]DGBSEN 03'!#REF!</definedName>
    <definedName name="A_03_CLYF">'[5]DGBSEN 03'!#REF!</definedName>
    <definedName name="A_04_ADC">'[5]DGBSEN 03'!#REF!</definedName>
    <definedName name="A_05_VAPMAY">'[5]DGBSEN 03'!#REF!</definedName>
    <definedName name="A_06_VAPMEN">'[5]DGBSEN 03'!#REF!</definedName>
    <definedName name="A_07_TGASa">'[5]DGBSEN 03'!#REF!</definedName>
    <definedName name="A_08_TGASb">'[5]DGBSEN 03'!#REF!</definedName>
    <definedName name="A_09_CCOMB">'[5]DGBSEN 03'!#REF!</definedName>
    <definedName name="A_10_CINT">'[5]DGBSEN 03'!#REF!</definedName>
    <definedName name="A_11_PAISLADAS">'[5]DGBSEN 03'!#REF!</definedName>
    <definedName name="A_12_HIDROMAY">'[5]DGBSEN 03'!#REF!</definedName>
    <definedName name="A_13_HIDROMENa">'[5]DGBSEN 03'!#REF!</definedName>
    <definedName name="A_14_HIDROMENb">'[5]DGBSEN 03'!#REF!</definedName>
    <definedName name="A_15_HIDROMENc">'[5]DGBSEN 03'!#REF!</definedName>
    <definedName name="A_16_CARBONUCLEAR">'[5]DGBSEN 03'!#REF!</definedName>
    <definedName name="A_18_GEOEOLO">'[5]DGBSEN 03'!#REF!</definedName>
    <definedName name="Acum_2014_Condicionada">#REF!</definedName>
    <definedName name="Acum_2014_Directa">#REF!</definedName>
    <definedName name="Acum_2014_Total">#REF!</definedName>
    <definedName name="Acum_2016_Total">#REF!</definedName>
    <definedName name="Ahorros_OP">'[6]EVA 00'!$F$14</definedName>
    <definedName name="Anyo_de_referencia">[7]Oculta!$B$8</definedName>
    <definedName name="Anyo_fin_PEM">'[6]EVA 00'!$A$54</definedName>
    <definedName name="Anyo_inicio_PEM">'[6]EVA 00'!$A$22</definedName>
    <definedName name="AREA_DE_IMPRESI">#REF!</definedName>
    <definedName name="_xlnm.Print_Area" localSheetId="0">'AV FIS-FIN'!$C$4:$O$78</definedName>
    <definedName name="_xlnm.Print_Area" localSheetId="4">'COMP DIR COND COST TOT'!$A$4:$L$314</definedName>
    <definedName name="_xlnm.Print_Area" localSheetId="3">'COMP INV DIR OPER'!$A$4:$M$276</definedName>
    <definedName name="_xlnm.Print_Area" localSheetId="1">'FN INV DIR OPER'!$A$4:$O$290</definedName>
    <definedName name="_xlnm.Print_Area" localSheetId="6">'VPN INV FIN COND'!$A$4:$L$69</definedName>
    <definedName name="_xlnm.Print_Area" localSheetId="5">'VPN INV FIN DIR'!$A$4:$L$327</definedName>
    <definedName name="asadasd">#REF!</definedName>
    <definedName name="B_01_SEN">'[5]DGBSEN 03'!#REF!</definedName>
    <definedName name="B_02_CFE">'[5]DGBSEN 03'!#REF!</definedName>
    <definedName name="B_03_CLYF">'[5]DGBSEN 03'!#REF!</definedName>
    <definedName name="B_04_ADC">'[5]DGBSEN 03'!#REF!</definedName>
    <definedName name="B_05_VAPMAY">'[5]DGBSEN 03'!#REF!</definedName>
    <definedName name="B_06_VAPMEN">'[5]DGBSEN 03'!#REF!</definedName>
    <definedName name="B_07_TGASa">'[5]DGBSEN 03'!#REF!</definedName>
    <definedName name="B_08_TGASb">'[5]DGBSEN 03'!#REF!</definedName>
    <definedName name="B_09_CCOMB">'[5]DGBSEN 03'!#REF!</definedName>
    <definedName name="B_10_CINT">'[5]DGBSEN 03'!#REF!</definedName>
    <definedName name="B_11_PAISLADAS">'[5]DGBSEN 03'!#REF!</definedName>
    <definedName name="B_12_HIDROMAY">'[5]DGBSEN 03'!#REF!</definedName>
    <definedName name="B_13_HIDROMENa">'[5]DGBSEN 03'!#REF!</definedName>
    <definedName name="B_14_HIDROMENb">'[5]DGBSEN 03'!#REF!</definedName>
    <definedName name="B_15_HIDROMENc">'[5]DGBSEN 03'!#REF!</definedName>
    <definedName name="B_16_CARBONUCLEAR">'[5]DGBSEN 03'!#REF!</definedName>
    <definedName name="B_18_GEOEOLO">'[5]DGBSEN 03'!#REF!</definedName>
    <definedName name="Benef_Costo">'[6]EVA 00'!$I$11</definedName>
    <definedName name="CA_CARBON">'[5]DGBSEN 03'!#REF!</definedName>
    <definedName name="CA_EOLO">'[5]DGBSEN 03'!#REF!</definedName>
    <definedName name="CA_GEOTERM">'[5]DGBSEN 03'!#REF!</definedName>
    <definedName name="CA_HCARBUROS">'[5]DGBSEN 03'!#REF!</definedName>
    <definedName name="CA_HIDRO">'[5]DGBSEN 03'!#REF!</definedName>
    <definedName name="CA_NUCLEAR">'[5]DGBSEN 03'!#REF!</definedName>
    <definedName name="CA_RESUMENES">'[5]DGBSEN 03'!#REF!</definedName>
    <definedName name="CA_TIPO">'[5]DGBSEN 03'!#REF!</definedName>
    <definedName name="CA_TODO">'[5]DGBSEN 03'!#REF!</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[6]PEM!$H$1</definedName>
    <definedName name="cccc">#REF!</definedName>
    <definedName name="CFLL_EVA">'[6]EVA 00'!$S$18</definedName>
    <definedName name="Clase_obra">[6]PEM!$L$1</definedName>
    <definedName name="CMAA_EVA">'[6]EVA 00'!$S$13</definedName>
    <definedName name="CMAB_EVA">'[6]EVA 00'!$S$14</definedName>
    <definedName name="CMGN_EVA">'[6]EVA 00'!$S$16</definedName>
    <definedName name="CMPE_EVA">'[6]EVA 00'!$S$15</definedName>
    <definedName name="CMPM_EVA">'[6]EVA 00'!$S$17</definedName>
    <definedName name="Col_duracion">[6]PEM!$F$1</definedName>
    <definedName name="compromisos">#REF!</definedName>
    <definedName name="CONTIN">#REF!</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[6]PEM!$C$1</definedName>
    <definedName name="Costo_Total_Obra">[6]PEM!$D$1</definedName>
    <definedName name="cpnting">#REF!</definedName>
    <definedName name="CUADRO2">#REF!</definedName>
    <definedName name="cuah">#REF!</definedName>
    <definedName name="DAIN">#REF!</definedName>
    <definedName name="DAINA">#REF!</definedName>
    <definedName name="ddddd">#REF!</definedName>
    <definedName name="ddddde">#REF!</definedName>
    <definedName name="dec.fp.cp">'[8]Datos Base'!$E$34</definedName>
    <definedName name="dec.fp4">'[9]datos base'!$H$33</definedName>
    <definedName name="DGF">#REF!</definedName>
    <definedName name="DIFPROD">#REF!</definedName>
    <definedName name="DIFPRODAJE">#REF!</definedName>
    <definedName name="e3e">#REF!</definedName>
    <definedName name="edos">#REF!</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#REF!</definedName>
    <definedName name="estadosok">#REF!</definedName>
    <definedName name="fecha.inicio">'[8]Datos Base'!$E$47</definedName>
    <definedName name="FEOF">[7]Oculta!$B$7</definedName>
    <definedName name="FORM">#REF!</definedName>
    <definedName name="FORMATO">#REF!</definedName>
    <definedName name="fp.1">'[10]datos base'!$E$22</definedName>
    <definedName name="fp.2">'[8]Datos Base'!$F$22</definedName>
    <definedName name="fp.4">'[8]Datos Base'!$H$22</definedName>
    <definedName name="fpr.2">'[11]datos base'!$F$23</definedName>
    <definedName name="fpr.4">'[8]Datos Base'!$H$23</definedName>
    <definedName name="GB_CARBON">'[5]DGBSEN 03'!#REF!</definedName>
    <definedName name="GB_EOLO">'[5]DGBSEN 03'!#REF!</definedName>
    <definedName name="GB_GEOTERM">'[5]DGBSEN 03'!#REF!</definedName>
    <definedName name="GB_HCARBUROS">'[5]DGBSEN 03'!#REF!</definedName>
    <definedName name="GB_HIDRO">'[5]DGBSEN 03'!#REF!</definedName>
    <definedName name="GB_NUCLEAR">'[5]DGBSEN 03'!#REF!</definedName>
    <definedName name="GB_RESUMENES">'[5]DGBSEN 03'!#REF!</definedName>
    <definedName name="GB_TIPO">'[5]DGBSEN 03'!#REF!</definedName>
    <definedName name="GB_TODO">'[5]DGBSEN 03'!#REF!</definedName>
    <definedName name="GN_CARBON">'[5]DGBSEN 03'!#REF!</definedName>
    <definedName name="GN_EOLO">'[5]DGBSEN 03'!#REF!</definedName>
    <definedName name="GN_GEOTERM">'[5]DGBSEN 03'!#REF!</definedName>
    <definedName name="GN_HCARBUROS">'[5]DGBSEN 03'!#REF!</definedName>
    <definedName name="GN_HIDRO">'[5]DGBSEN 03'!#REF!</definedName>
    <definedName name="GN_NUCLEAR">'[5]DGBSEN 03'!#REF!</definedName>
    <definedName name="GN_RESUMENES">'[5]DGBSEN 03'!#REF!</definedName>
    <definedName name="GN_TIPO">'[5]DGBSEN 03'!#REF!</definedName>
    <definedName name="GN_TODO">'[5]DGBSEN 03'!#REF!</definedName>
    <definedName name="graficos">'[5]DGBSEN 03'!#REF!</definedName>
    <definedName name="Hasta_2015_Condicionada">#REF!</definedName>
    <definedName name="Hasta_2015_Directa">#REF!</definedName>
    <definedName name="Hasta_2015_Total">#REF!</definedName>
    <definedName name="iiiiiiiiii">#REF!</definedName>
    <definedName name="Imprimir_área_IM">#REF!</definedName>
    <definedName name="Inv_anyo_ref">'[6]EVA 00'!$H$22</definedName>
    <definedName name="JSGT" localSheetId="4" xml:space="preserve"> salida6</definedName>
    <definedName name="JSGT" xml:space="preserve"> salida6</definedName>
    <definedName name="kkkk" localSheetId="4" hidden="1">{#N/A,#N/A,FALSE,"TOT";#N/A,#N/A,FALSE,"PEP";#N/A,#N/A,FALSE,"REF";#N/A,#N/A,FALSE,"GAS";#N/A,#N/A,FALSE,"PET";#N/A,#N/A,FALSE,"COR"}</definedName>
    <definedName name="kkkk" hidden="1">{#N/A,#N/A,FALSE,"TOT";#N/A,#N/A,FALSE,"PEP";#N/A,#N/A,FALSE,"REF";#N/A,#N/A,FALSE,"GAS";#N/A,#N/A,FALSE,"PET";#N/A,#N/A,FALSE,"COR"}</definedName>
    <definedName name="liga" hidden="1">#REF!</definedName>
    <definedName name="liga1" hidden="1">#REF!</definedName>
    <definedName name="Longitud_obra">[6]PEM!$K$1</definedName>
    <definedName name="moneda.de">'[8]Datos Base'!$E$10</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'[5]DGBSEN 03'!#REF!</definedName>
    <definedName name="N_02_CFE">'[5]DGBSEN 03'!#REF!</definedName>
    <definedName name="N_03_CLYF">'[5]DGBSEN 03'!#REF!</definedName>
    <definedName name="N_04_ADC">'[5]DGBSEN 03'!#REF!</definedName>
    <definedName name="N_05_VAPMAY">'[5]DGBSEN 03'!#REF!</definedName>
    <definedName name="N_06_VAPMEN">'[5]DGBSEN 03'!#REF!</definedName>
    <definedName name="N_07_TGASa">'[5]DGBSEN 03'!#REF!</definedName>
    <definedName name="N_08_TGASb">'[5]DGBSEN 03'!#REF!</definedName>
    <definedName name="N_09_CCOMB">'[5]DGBSEN 03'!#REF!</definedName>
    <definedName name="N_10_CINT">'[5]DGBSEN 03'!#REF!</definedName>
    <definedName name="N_11_PAISLADAS">'[5]DGBSEN 03'!#REF!</definedName>
    <definedName name="N_12_HIDROMAY">'[5]DGBSEN 03'!#REF!</definedName>
    <definedName name="N_13_HIDROMENa">'[5]DGBSEN 03'!#REF!</definedName>
    <definedName name="N_14_HIDROMENb">'[5]DGBSEN 03'!#REF!</definedName>
    <definedName name="N_15_HIDROMENc">'[5]DGBSEN 03'!#REF!</definedName>
    <definedName name="N_16_CARBONUCLEAR">'[5]DGBSEN 03'!#REF!</definedName>
    <definedName name="N_18_GEOEOLO">'[5]DGBSEN 03'!#REF!</definedName>
    <definedName name="nada">[12]PEM!$C$1</definedName>
    <definedName name="nombre">'[13]datos base'!$I$2</definedName>
    <definedName name="Nombre_OP">[6]PEM!$A$1</definedName>
    <definedName name="Num_circuitos">[6]PEM!$J$1</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ss">#REF!</definedName>
    <definedName name="PATTY" hidden="1">#REF!</definedName>
    <definedName name="pesos">#REF!</definedName>
    <definedName name="PESOS2013">#REF!</definedName>
    <definedName name="pesssos">#REF!</definedName>
    <definedName name="piso">#REF!</definedName>
    <definedName name="PRODUCTOS" hidden="1">#REF!</definedName>
    <definedName name="rango">'[14]REPOMO 2007 4502 NOROESTE PCGA'!$B$1:$O$56,'[14]REPOMO 2007 4502 NOROESTE PCGA'!#REF!</definedName>
    <definedName name="RCA_ADC">'[5]DGBSEN 03'!#REF!</definedName>
    <definedName name="RCA_CFE">'[5]DGBSEN 03'!#REF!</definedName>
    <definedName name="RCA_LFC">'[5]DGBSEN 03'!#REF!</definedName>
    <definedName name="RCA_SEN">'[5]DGBSEN 03'!#REF!</definedName>
    <definedName name="Realizada_2015_Total">#REF!</definedName>
    <definedName name="Realizada_Condicionada_2015">#REF!</definedName>
    <definedName name="Realizada_Directa_2015">#REF!</definedName>
    <definedName name="Realizada_Total_2015">#REF!</definedName>
    <definedName name="Region_PEM">[7]Oculta!$B$5</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[6]PEM!$I$1</definedName>
    <definedName name="RGB_ADC">'[5]DGBSEN 03'!#REF!</definedName>
    <definedName name="RGB_CFE">'[5]DGBSEN 03'!#REF!</definedName>
    <definedName name="RGB_LFC">'[5]DGBSEN 03'!#REF!</definedName>
    <definedName name="RGB_SEN">'[5]DGBSEN 03'!#REF!</definedName>
    <definedName name="RGN_ADC">'[5]DGBSEN 03'!#REF!</definedName>
    <definedName name="RGN_CFE">'[5]DGBSEN 03'!#REF!</definedName>
    <definedName name="RGN_LFC">'[5]DGBSEN 03'!#REF!</definedName>
    <definedName name="RGN_SEN">'[5]DGBSEN 03'!#REF!</definedName>
    <definedName name="S">#REF!</definedName>
    <definedName name="salida" localSheetId="4" xml:space="preserve"> salida6</definedName>
    <definedName name="salida" xml:space="preserve"> salida6</definedName>
    <definedName name="sdesdewaad">#REF!</definedName>
    <definedName name="ssss">#REF!</definedName>
    <definedName name="TABLA">#REF!</definedName>
    <definedName name="tasa.real">'[8]Datos Base'!$E$12</definedName>
    <definedName name="Tension_Obra">[6]PEM!$E$1</definedName>
    <definedName name="Tipo_const_obra">[6]PEM!$G$1</definedName>
    <definedName name="Tipo_obra">[6]PEM!$M$1</definedName>
    <definedName name="TIR">'[6]EVA 00'!$M$11</definedName>
    <definedName name="_xlnm.Print_Titles" localSheetId="0">'AV FIS-FIN'!$4:$12</definedName>
    <definedName name="_xlnm.Print_Titles" localSheetId="4">'COMP DIR COND COST TOT'!$4:$11</definedName>
    <definedName name="_xlnm.Print_Titles" localSheetId="3">'COMP INV DIR OPER'!$4:$11</definedName>
    <definedName name="_xlnm.Print_Titles" localSheetId="1">'FN INV DIR OPER'!$4:$15</definedName>
    <definedName name="_xlnm.Print_Titles" localSheetId="6">'VPN INV FIN COND'!$4:$11</definedName>
    <definedName name="_xlnm.Print_Titles" localSheetId="5">'VPN INV FIN DIR'!$4:$11</definedName>
    <definedName name="Total_PEM">[6]PEM!$D$11</definedName>
    <definedName name="Total_presup">[6]PEM!$C$11</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VPN">'[6]EVA 00'!$K$11</definedName>
    <definedName name="VVVV">#REF!</definedName>
    <definedName name="vvvvvvvv">#REF!</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www">#REF!</definedName>
    <definedName name="wwwww">#REF!</definedName>
    <definedName name="Yuri">#REF!</definedName>
    <definedName name="zzzzz">#REF!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4" i="7" l="1"/>
  <c r="E14" i="7"/>
  <c r="G14" i="7"/>
  <c r="D16" i="7"/>
  <c r="E16" i="7"/>
  <c r="G16" i="7"/>
  <c r="D29" i="7"/>
  <c r="E29" i="7"/>
  <c r="G29" i="7"/>
  <c r="D35" i="7"/>
  <c r="E35" i="7"/>
  <c r="G35" i="7"/>
  <c r="D38" i="7"/>
  <c r="E38" i="7"/>
  <c r="G38" i="7"/>
  <c r="D41" i="7"/>
  <c r="E41" i="7"/>
  <c r="G41" i="7"/>
  <c r="D43" i="7"/>
  <c r="E43" i="7"/>
  <c r="G43" i="7"/>
  <c r="D46" i="7"/>
  <c r="E46" i="7"/>
  <c r="G46" i="7"/>
  <c r="D48" i="7"/>
  <c r="E48" i="7"/>
  <c r="G48" i="7"/>
  <c r="D50" i="7"/>
  <c r="E50" i="7"/>
  <c r="G50" i="7"/>
  <c r="D53" i="7"/>
  <c r="E53" i="7"/>
  <c r="G53" i="7"/>
  <c r="D56" i="7"/>
  <c r="E56" i="7"/>
  <c r="G56" i="7"/>
  <c r="D59" i="7"/>
  <c r="E59" i="7"/>
  <c r="G59" i="7"/>
  <c r="C61" i="7"/>
  <c r="D62" i="7"/>
  <c r="E62" i="7"/>
  <c r="G62" i="7"/>
  <c r="G315" i="6"/>
  <c r="E315" i="6"/>
  <c r="D315" i="6"/>
  <c r="G313" i="6"/>
  <c r="E313" i="6"/>
  <c r="D313" i="6"/>
  <c r="G301" i="6"/>
  <c r="E301" i="6"/>
  <c r="D301" i="6"/>
  <c r="G287" i="6"/>
  <c r="E287" i="6"/>
  <c r="D287" i="6"/>
  <c r="G277" i="6"/>
  <c r="E277" i="6"/>
  <c r="D277" i="6"/>
  <c r="G263" i="6"/>
  <c r="E263" i="6"/>
  <c r="D263" i="6"/>
  <c r="G248" i="6"/>
  <c r="E248" i="6"/>
  <c r="D248" i="6"/>
  <c r="G238" i="6"/>
  <c r="E238" i="6"/>
  <c r="D238" i="6"/>
  <c r="G234" i="6"/>
  <c r="E234" i="6"/>
  <c r="D234" i="6"/>
  <c r="G224" i="6"/>
  <c r="E224" i="6"/>
  <c r="D224" i="6"/>
  <c r="G213" i="6"/>
  <c r="E213" i="6"/>
  <c r="D213" i="6"/>
  <c r="G191" i="6"/>
  <c r="E191" i="6"/>
  <c r="D191" i="6"/>
  <c r="G166" i="6"/>
  <c r="E166" i="6"/>
  <c r="D166" i="6"/>
  <c r="G144" i="6"/>
  <c r="E144" i="6"/>
  <c r="D144" i="6"/>
  <c r="G134" i="6"/>
  <c r="E134" i="6"/>
  <c r="D134" i="6"/>
  <c r="G116" i="6"/>
  <c r="E116" i="6"/>
  <c r="D116" i="6"/>
  <c r="G77" i="6"/>
  <c r="E77" i="6"/>
  <c r="D77" i="6"/>
  <c r="G64" i="6"/>
  <c r="E64" i="6"/>
  <c r="D64" i="6"/>
  <c r="G53" i="6"/>
  <c r="E53" i="6"/>
  <c r="D53" i="6"/>
  <c r="G39" i="6"/>
  <c r="E39" i="6"/>
  <c r="D39" i="6"/>
  <c r="G30" i="6"/>
  <c r="E30" i="6"/>
  <c r="D30" i="6"/>
  <c r="G14" i="6"/>
  <c r="E14" i="6"/>
  <c r="D14" i="6"/>
  <c r="D13" i="7" l="1"/>
  <c r="G13" i="7"/>
  <c r="E13" i="7"/>
  <c r="D13" i="6"/>
  <c r="E13" i="6"/>
  <c r="G13" i="6"/>
  <c r="H311" i="5" l="1"/>
  <c r="I311" i="5" s="1"/>
  <c r="F311" i="5"/>
  <c r="H310" i="5"/>
  <c r="I310" i="5" s="1"/>
  <c r="F310" i="5"/>
  <c r="H309" i="5"/>
  <c r="I309" i="5" s="1"/>
  <c r="F309" i="5"/>
  <c r="H308" i="5"/>
  <c r="I308" i="5" s="1"/>
  <c r="F308" i="5"/>
  <c r="H307" i="5"/>
  <c r="I307" i="5" s="1"/>
  <c r="F307" i="5"/>
  <c r="H306" i="5"/>
  <c r="I306" i="5" s="1"/>
  <c r="F306" i="5"/>
  <c r="H305" i="5"/>
  <c r="I305" i="5" s="1"/>
  <c r="F305" i="5"/>
  <c r="H304" i="5"/>
  <c r="I304" i="5" s="1"/>
  <c r="F304" i="5"/>
  <c r="H303" i="5"/>
  <c r="I303" i="5" s="1"/>
  <c r="F303" i="5"/>
  <c r="H302" i="5"/>
  <c r="I302" i="5" s="1"/>
  <c r="F302" i="5"/>
  <c r="H301" i="5"/>
  <c r="I301" i="5" s="1"/>
  <c r="F301" i="5"/>
  <c r="H300" i="5"/>
  <c r="I300" i="5" s="1"/>
  <c r="F300" i="5"/>
  <c r="H299" i="5"/>
  <c r="I299" i="5" s="1"/>
  <c r="F299" i="5"/>
  <c r="H298" i="5"/>
  <c r="I298" i="5" s="1"/>
  <c r="F298" i="5"/>
  <c r="H297" i="5"/>
  <c r="I297" i="5" s="1"/>
  <c r="F297" i="5"/>
  <c r="H296" i="5"/>
  <c r="I296" i="5" s="1"/>
  <c r="F296" i="5"/>
  <c r="H295" i="5"/>
  <c r="I295" i="5" s="1"/>
  <c r="F295" i="5"/>
  <c r="H294" i="5"/>
  <c r="I294" i="5" s="1"/>
  <c r="F294" i="5"/>
  <c r="H293" i="5"/>
  <c r="I293" i="5" s="1"/>
  <c r="F293" i="5"/>
  <c r="H292" i="5"/>
  <c r="I292" i="5" s="1"/>
  <c r="F292" i="5"/>
  <c r="H291" i="5"/>
  <c r="I291" i="5" s="1"/>
  <c r="F291" i="5"/>
  <c r="H290" i="5"/>
  <c r="I290" i="5" s="1"/>
  <c r="F290" i="5"/>
  <c r="H289" i="5"/>
  <c r="I289" i="5" s="1"/>
  <c r="F289" i="5"/>
  <c r="H288" i="5"/>
  <c r="I288" i="5" s="1"/>
  <c r="F288" i="5"/>
  <c r="H287" i="5"/>
  <c r="I287" i="5" s="1"/>
  <c r="F287" i="5"/>
  <c r="H286" i="5"/>
  <c r="I286" i="5" s="1"/>
  <c r="F286" i="5"/>
  <c r="H285" i="5"/>
  <c r="I285" i="5" s="1"/>
  <c r="F285" i="5"/>
  <c r="H284" i="5"/>
  <c r="I284" i="5" s="1"/>
  <c r="F284" i="5"/>
  <c r="H283" i="5"/>
  <c r="I283" i="5" s="1"/>
  <c r="F283" i="5"/>
  <c r="H282" i="5"/>
  <c r="I282" i="5" s="1"/>
  <c r="F282" i="5"/>
  <c r="H281" i="5"/>
  <c r="I281" i="5" s="1"/>
  <c r="F281" i="5"/>
  <c r="H280" i="5"/>
  <c r="I280" i="5" s="1"/>
  <c r="F280" i="5"/>
  <c r="H279" i="5"/>
  <c r="I279" i="5" s="1"/>
  <c r="F279" i="5"/>
  <c r="H278" i="5"/>
  <c r="F278" i="5"/>
  <c r="L277" i="5"/>
  <c r="K277" i="5"/>
  <c r="G277" i="5"/>
  <c r="E277" i="5"/>
  <c r="F277" i="5" s="1"/>
  <c r="D277" i="5"/>
  <c r="H276" i="5"/>
  <c r="I276" i="5" s="1"/>
  <c r="F276" i="5"/>
  <c r="H275" i="5"/>
  <c r="I275" i="5" s="1"/>
  <c r="F275" i="5"/>
  <c r="H274" i="5"/>
  <c r="I274" i="5" s="1"/>
  <c r="F274" i="5"/>
  <c r="I273" i="5"/>
  <c r="H273" i="5"/>
  <c r="F273" i="5"/>
  <c r="H272" i="5"/>
  <c r="I272" i="5" s="1"/>
  <c r="F272" i="5"/>
  <c r="H271" i="5"/>
  <c r="I271" i="5" s="1"/>
  <c r="F271" i="5"/>
  <c r="H270" i="5"/>
  <c r="I270" i="5" s="1"/>
  <c r="F270" i="5"/>
  <c r="H269" i="5"/>
  <c r="I269" i="5" s="1"/>
  <c r="F269" i="5"/>
  <c r="H268" i="5"/>
  <c r="I268" i="5" s="1"/>
  <c r="F268" i="5"/>
  <c r="H267" i="5"/>
  <c r="I267" i="5" s="1"/>
  <c r="F267" i="5"/>
  <c r="H266" i="5"/>
  <c r="I266" i="5" s="1"/>
  <c r="F266" i="5"/>
  <c r="H265" i="5"/>
  <c r="I265" i="5" s="1"/>
  <c r="F265" i="5"/>
  <c r="H264" i="5"/>
  <c r="I264" i="5" s="1"/>
  <c r="F264" i="5"/>
  <c r="H263" i="5"/>
  <c r="I263" i="5" s="1"/>
  <c r="F263" i="5"/>
  <c r="H262" i="5"/>
  <c r="I262" i="5" s="1"/>
  <c r="F262" i="5"/>
  <c r="H261" i="5"/>
  <c r="I261" i="5" s="1"/>
  <c r="F261" i="5"/>
  <c r="H260" i="5"/>
  <c r="I260" i="5" s="1"/>
  <c r="F260" i="5"/>
  <c r="H259" i="5"/>
  <c r="I259" i="5" s="1"/>
  <c r="F259" i="5"/>
  <c r="H258" i="5"/>
  <c r="I258" i="5" s="1"/>
  <c r="F258" i="5"/>
  <c r="H257" i="5"/>
  <c r="I257" i="5" s="1"/>
  <c r="F257" i="5"/>
  <c r="H256" i="5"/>
  <c r="I256" i="5" s="1"/>
  <c r="F256" i="5"/>
  <c r="H255" i="5"/>
  <c r="I255" i="5" s="1"/>
  <c r="F255" i="5"/>
  <c r="H254" i="5"/>
  <c r="I254" i="5" s="1"/>
  <c r="F254" i="5"/>
  <c r="H253" i="5"/>
  <c r="I253" i="5" s="1"/>
  <c r="F253" i="5"/>
  <c r="H252" i="5"/>
  <c r="I252" i="5" s="1"/>
  <c r="F252" i="5"/>
  <c r="H251" i="5"/>
  <c r="I251" i="5" s="1"/>
  <c r="F251" i="5"/>
  <c r="H250" i="5"/>
  <c r="I250" i="5" s="1"/>
  <c r="F250" i="5"/>
  <c r="H249" i="5"/>
  <c r="I249" i="5" s="1"/>
  <c r="F249" i="5"/>
  <c r="H248" i="5"/>
  <c r="I248" i="5" s="1"/>
  <c r="F248" i="5"/>
  <c r="H247" i="5"/>
  <c r="I247" i="5" s="1"/>
  <c r="F247" i="5"/>
  <c r="H246" i="5"/>
  <c r="I246" i="5" s="1"/>
  <c r="F246" i="5"/>
  <c r="H245" i="5"/>
  <c r="I245" i="5" s="1"/>
  <c r="F245" i="5"/>
  <c r="I244" i="5"/>
  <c r="H244" i="5"/>
  <c r="F244" i="5"/>
  <c r="H243" i="5"/>
  <c r="I243" i="5" s="1"/>
  <c r="F243" i="5"/>
  <c r="H242" i="5"/>
  <c r="I242" i="5" s="1"/>
  <c r="F242" i="5"/>
  <c r="H241" i="5"/>
  <c r="I241" i="5" s="1"/>
  <c r="F241" i="5"/>
  <c r="H240" i="5"/>
  <c r="I240" i="5" s="1"/>
  <c r="F240" i="5"/>
  <c r="H239" i="5"/>
  <c r="I239" i="5" s="1"/>
  <c r="F239" i="5"/>
  <c r="H238" i="5"/>
  <c r="I238" i="5" s="1"/>
  <c r="F238" i="5"/>
  <c r="H237" i="5"/>
  <c r="I237" i="5" s="1"/>
  <c r="F237" i="5"/>
  <c r="H236" i="5"/>
  <c r="I236" i="5" s="1"/>
  <c r="F236" i="5"/>
  <c r="H235" i="5"/>
  <c r="I235" i="5" s="1"/>
  <c r="F235" i="5"/>
  <c r="H234" i="5"/>
  <c r="I234" i="5" s="1"/>
  <c r="F234" i="5"/>
  <c r="H233" i="5"/>
  <c r="I233" i="5" s="1"/>
  <c r="F233" i="5"/>
  <c r="H232" i="5"/>
  <c r="I232" i="5" s="1"/>
  <c r="F232" i="5"/>
  <c r="H231" i="5"/>
  <c r="I231" i="5" s="1"/>
  <c r="F231" i="5"/>
  <c r="H230" i="5"/>
  <c r="I230" i="5" s="1"/>
  <c r="F230" i="5"/>
  <c r="H229" i="5"/>
  <c r="I229" i="5" s="1"/>
  <c r="F229" i="5"/>
  <c r="H228" i="5"/>
  <c r="I228" i="5" s="1"/>
  <c r="F228" i="5"/>
  <c r="H227" i="5"/>
  <c r="I227" i="5" s="1"/>
  <c r="F227" i="5"/>
  <c r="H226" i="5"/>
  <c r="I226" i="5" s="1"/>
  <c r="F226" i="5"/>
  <c r="H225" i="5"/>
  <c r="I225" i="5" s="1"/>
  <c r="F225" i="5"/>
  <c r="H224" i="5"/>
  <c r="I224" i="5" s="1"/>
  <c r="F224" i="5"/>
  <c r="H223" i="5"/>
  <c r="I223" i="5" s="1"/>
  <c r="F223" i="5"/>
  <c r="H222" i="5"/>
  <c r="I222" i="5" s="1"/>
  <c r="F222" i="5"/>
  <c r="H221" i="5"/>
  <c r="I221" i="5" s="1"/>
  <c r="F221" i="5"/>
  <c r="H220" i="5"/>
  <c r="I220" i="5" s="1"/>
  <c r="F220" i="5"/>
  <c r="H219" i="5"/>
  <c r="I219" i="5" s="1"/>
  <c r="F219" i="5"/>
  <c r="H218" i="5"/>
  <c r="I218" i="5" s="1"/>
  <c r="F218" i="5"/>
  <c r="H217" i="5"/>
  <c r="I217" i="5" s="1"/>
  <c r="F217" i="5"/>
  <c r="H216" i="5"/>
  <c r="I216" i="5" s="1"/>
  <c r="F216" i="5"/>
  <c r="H215" i="5"/>
  <c r="I215" i="5" s="1"/>
  <c r="F215" i="5"/>
  <c r="H214" i="5"/>
  <c r="I214" i="5" s="1"/>
  <c r="F214" i="5"/>
  <c r="H213" i="5"/>
  <c r="I213" i="5" s="1"/>
  <c r="F213" i="5"/>
  <c r="H212" i="5"/>
  <c r="I212" i="5" s="1"/>
  <c r="F212" i="5"/>
  <c r="H211" i="5"/>
  <c r="I211" i="5" s="1"/>
  <c r="F211" i="5"/>
  <c r="H210" i="5"/>
  <c r="I210" i="5" s="1"/>
  <c r="F210" i="5"/>
  <c r="H209" i="5"/>
  <c r="I209" i="5" s="1"/>
  <c r="F209" i="5"/>
  <c r="H208" i="5"/>
  <c r="I208" i="5" s="1"/>
  <c r="F208" i="5"/>
  <c r="H207" i="5"/>
  <c r="I207" i="5" s="1"/>
  <c r="F207" i="5"/>
  <c r="H206" i="5"/>
  <c r="I206" i="5" s="1"/>
  <c r="F206" i="5"/>
  <c r="H205" i="5"/>
  <c r="I205" i="5" s="1"/>
  <c r="F205" i="5"/>
  <c r="H204" i="5"/>
  <c r="I204" i="5" s="1"/>
  <c r="F204" i="5"/>
  <c r="H203" i="5"/>
  <c r="I203" i="5" s="1"/>
  <c r="F203" i="5"/>
  <c r="H202" i="5"/>
  <c r="I202" i="5" s="1"/>
  <c r="F202" i="5"/>
  <c r="H201" i="5"/>
  <c r="I201" i="5" s="1"/>
  <c r="F201" i="5"/>
  <c r="H200" i="5"/>
  <c r="I200" i="5" s="1"/>
  <c r="F200" i="5"/>
  <c r="H199" i="5"/>
  <c r="I199" i="5" s="1"/>
  <c r="F199" i="5"/>
  <c r="H198" i="5"/>
  <c r="I198" i="5" s="1"/>
  <c r="F198" i="5"/>
  <c r="H197" i="5"/>
  <c r="I197" i="5" s="1"/>
  <c r="F197" i="5"/>
  <c r="H196" i="5"/>
  <c r="I196" i="5" s="1"/>
  <c r="F196" i="5"/>
  <c r="H195" i="5"/>
  <c r="I195" i="5" s="1"/>
  <c r="F195" i="5"/>
  <c r="H194" i="5"/>
  <c r="I194" i="5" s="1"/>
  <c r="F194" i="5"/>
  <c r="H193" i="5"/>
  <c r="I193" i="5" s="1"/>
  <c r="F193" i="5"/>
  <c r="H192" i="5"/>
  <c r="I192" i="5" s="1"/>
  <c r="F192" i="5"/>
  <c r="H191" i="5"/>
  <c r="I191" i="5" s="1"/>
  <c r="F191" i="5"/>
  <c r="H190" i="5"/>
  <c r="I190" i="5" s="1"/>
  <c r="F190" i="5"/>
  <c r="H189" i="5"/>
  <c r="I189" i="5" s="1"/>
  <c r="F189" i="5"/>
  <c r="H188" i="5"/>
  <c r="I188" i="5" s="1"/>
  <c r="F188" i="5"/>
  <c r="H187" i="5"/>
  <c r="I187" i="5" s="1"/>
  <c r="F187" i="5"/>
  <c r="H186" i="5"/>
  <c r="I186" i="5" s="1"/>
  <c r="F186" i="5"/>
  <c r="H185" i="5"/>
  <c r="I185" i="5" s="1"/>
  <c r="F185" i="5"/>
  <c r="H184" i="5"/>
  <c r="I184" i="5" s="1"/>
  <c r="F184" i="5"/>
  <c r="H183" i="5"/>
  <c r="I183" i="5" s="1"/>
  <c r="F183" i="5"/>
  <c r="H182" i="5"/>
  <c r="I182" i="5" s="1"/>
  <c r="F182" i="5"/>
  <c r="H181" i="5"/>
  <c r="I181" i="5" s="1"/>
  <c r="F181" i="5"/>
  <c r="H180" i="5"/>
  <c r="I180" i="5" s="1"/>
  <c r="F180" i="5"/>
  <c r="H179" i="5"/>
  <c r="I179" i="5" s="1"/>
  <c r="F179" i="5"/>
  <c r="H178" i="5"/>
  <c r="I178" i="5" s="1"/>
  <c r="F178" i="5"/>
  <c r="H177" i="5"/>
  <c r="I177" i="5" s="1"/>
  <c r="F177" i="5"/>
  <c r="H176" i="5"/>
  <c r="I176" i="5" s="1"/>
  <c r="F176" i="5"/>
  <c r="H175" i="5"/>
  <c r="I175" i="5" s="1"/>
  <c r="F175" i="5"/>
  <c r="H174" i="5"/>
  <c r="I174" i="5" s="1"/>
  <c r="F174" i="5"/>
  <c r="H173" i="5"/>
  <c r="I173" i="5" s="1"/>
  <c r="F173" i="5"/>
  <c r="H172" i="5"/>
  <c r="I172" i="5" s="1"/>
  <c r="F172" i="5"/>
  <c r="H171" i="5"/>
  <c r="I171" i="5" s="1"/>
  <c r="F171" i="5"/>
  <c r="H170" i="5"/>
  <c r="I170" i="5" s="1"/>
  <c r="F170" i="5"/>
  <c r="H169" i="5"/>
  <c r="I169" i="5" s="1"/>
  <c r="F169" i="5"/>
  <c r="H168" i="5"/>
  <c r="I168" i="5" s="1"/>
  <c r="F168" i="5"/>
  <c r="H167" i="5"/>
  <c r="I167" i="5" s="1"/>
  <c r="F167" i="5"/>
  <c r="H166" i="5"/>
  <c r="I166" i="5" s="1"/>
  <c r="F166" i="5"/>
  <c r="I165" i="5"/>
  <c r="H165" i="5"/>
  <c r="F165" i="5"/>
  <c r="H164" i="5"/>
  <c r="I164" i="5" s="1"/>
  <c r="F164" i="5"/>
  <c r="H163" i="5"/>
  <c r="I163" i="5" s="1"/>
  <c r="F163" i="5"/>
  <c r="H162" i="5"/>
  <c r="I162" i="5" s="1"/>
  <c r="F162" i="5"/>
  <c r="H161" i="5"/>
  <c r="I161" i="5" s="1"/>
  <c r="F161" i="5"/>
  <c r="H160" i="5"/>
  <c r="I160" i="5" s="1"/>
  <c r="F160" i="5"/>
  <c r="H159" i="5"/>
  <c r="I159" i="5" s="1"/>
  <c r="F159" i="5"/>
  <c r="H158" i="5"/>
  <c r="I158" i="5" s="1"/>
  <c r="F158" i="5"/>
  <c r="H157" i="5"/>
  <c r="I157" i="5" s="1"/>
  <c r="F157" i="5"/>
  <c r="H156" i="5"/>
  <c r="I156" i="5" s="1"/>
  <c r="F156" i="5"/>
  <c r="H155" i="5"/>
  <c r="I155" i="5" s="1"/>
  <c r="F155" i="5"/>
  <c r="H154" i="5"/>
  <c r="I154" i="5" s="1"/>
  <c r="F154" i="5"/>
  <c r="H153" i="5"/>
  <c r="I153" i="5" s="1"/>
  <c r="F153" i="5"/>
  <c r="H152" i="5"/>
  <c r="I152" i="5" s="1"/>
  <c r="F152" i="5"/>
  <c r="H151" i="5"/>
  <c r="I151" i="5" s="1"/>
  <c r="F151" i="5"/>
  <c r="H150" i="5"/>
  <c r="I150" i="5" s="1"/>
  <c r="F150" i="5"/>
  <c r="H149" i="5"/>
  <c r="I149" i="5" s="1"/>
  <c r="F149" i="5"/>
  <c r="H148" i="5"/>
  <c r="I148" i="5" s="1"/>
  <c r="F148" i="5"/>
  <c r="H147" i="5"/>
  <c r="I147" i="5" s="1"/>
  <c r="F147" i="5"/>
  <c r="H146" i="5"/>
  <c r="I146" i="5" s="1"/>
  <c r="F146" i="5"/>
  <c r="H145" i="5"/>
  <c r="I145" i="5" s="1"/>
  <c r="F145" i="5"/>
  <c r="H144" i="5"/>
  <c r="I144" i="5" s="1"/>
  <c r="F144" i="5"/>
  <c r="H143" i="5"/>
  <c r="I143" i="5" s="1"/>
  <c r="F143" i="5"/>
  <c r="H142" i="5"/>
  <c r="I142" i="5" s="1"/>
  <c r="F142" i="5"/>
  <c r="H141" i="5"/>
  <c r="I141" i="5" s="1"/>
  <c r="F141" i="5"/>
  <c r="H140" i="5"/>
  <c r="I140" i="5" s="1"/>
  <c r="F140" i="5"/>
  <c r="H139" i="5"/>
  <c r="I139" i="5" s="1"/>
  <c r="F139" i="5"/>
  <c r="H138" i="5"/>
  <c r="I138" i="5" s="1"/>
  <c r="F138" i="5"/>
  <c r="H137" i="5"/>
  <c r="I137" i="5" s="1"/>
  <c r="F137" i="5"/>
  <c r="H136" i="5"/>
  <c r="I136" i="5" s="1"/>
  <c r="F136" i="5"/>
  <c r="H135" i="5"/>
  <c r="I135" i="5" s="1"/>
  <c r="F135" i="5"/>
  <c r="H134" i="5"/>
  <c r="I134" i="5" s="1"/>
  <c r="F134" i="5"/>
  <c r="H133" i="5"/>
  <c r="I133" i="5" s="1"/>
  <c r="F133" i="5"/>
  <c r="H132" i="5"/>
  <c r="I132" i="5" s="1"/>
  <c r="F132" i="5"/>
  <c r="H131" i="5"/>
  <c r="I131" i="5" s="1"/>
  <c r="F131" i="5"/>
  <c r="H130" i="5"/>
  <c r="I130" i="5" s="1"/>
  <c r="F130" i="5"/>
  <c r="H129" i="5"/>
  <c r="I129" i="5" s="1"/>
  <c r="F129" i="5"/>
  <c r="H128" i="5"/>
  <c r="I128" i="5" s="1"/>
  <c r="F128" i="5"/>
  <c r="H127" i="5"/>
  <c r="I127" i="5" s="1"/>
  <c r="F127" i="5"/>
  <c r="H126" i="5"/>
  <c r="I126" i="5" s="1"/>
  <c r="F126" i="5"/>
  <c r="H125" i="5"/>
  <c r="I125" i="5" s="1"/>
  <c r="F125" i="5"/>
  <c r="H124" i="5"/>
  <c r="I124" i="5" s="1"/>
  <c r="F124" i="5"/>
  <c r="H123" i="5"/>
  <c r="I123" i="5" s="1"/>
  <c r="F123" i="5"/>
  <c r="H122" i="5"/>
  <c r="I122" i="5" s="1"/>
  <c r="F122" i="5"/>
  <c r="H121" i="5"/>
  <c r="I121" i="5" s="1"/>
  <c r="F121" i="5"/>
  <c r="H120" i="5"/>
  <c r="I120" i="5" s="1"/>
  <c r="F120" i="5"/>
  <c r="H119" i="5"/>
  <c r="I119" i="5" s="1"/>
  <c r="F119" i="5"/>
  <c r="H118" i="5"/>
  <c r="I118" i="5" s="1"/>
  <c r="F118" i="5"/>
  <c r="H117" i="5"/>
  <c r="I117" i="5" s="1"/>
  <c r="F117" i="5"/>
  <c r="H116" i="5"/>
  <c r="I116" i="5" s="1"/>
  <c r="F116" i="5"/>
  <c r="H115" i="5"/>
  <c r="I115" i="5" s="1"/>
  <c r="F115" i="5"/>
  <c r="H114" i="5"/>
  <c r="I114" i="5" s="1"/>
  <c r="F114" i="5"/>
  <c r="H113" i="5"/>
  <c r="I113" i="5" s="1"/>
  <c r="F113" i="5"/>
  <c r="H112" i="5"/>
  <c r="I112" i="5" s="1"/>
  <c r="F112" i="5"/>
  <c r="H111" i="5"/>
  <c r="I111" i="5" s="1"/>
  <c r="F111" i="5"/>
  <c r="H110" i="5"/>
  <c r="I110" i="5" s="1"/>
  <c r="F110" i="5"/>
  <c r="H109" i="5"/>
  <c r="I109" i="5" s="1"/>
  <c r="F109" i="5"/>
  <c r="H108" i="5"/>
  <c r="I108" i="5" s="1"/>
  <c r="F108" i="5"/>
  <c r="H107" i="5"/>
  <c r="I107" i="5" s="1"/>
  <c r="F107" i="5"/>
  <c r="H106" i="5"/>
  <c r="I106" i="5" s="1"/>
  <c r="F106" i="5"/>
  <c r="H105" i="5"/>
  <c r="I105" i="5" s="1"/>
  <c r="F105" i="5"/>
  <c r="H104" i="5"/>
  <c r="I104" i="5" s="1"/>
  <c r="F104" i="5"/>
  <c r="H103" i="5"/>
  <c r="I103" i="5" s="1"/>
  <c r="F103" i="5"/>
  <c r="H102" i="5"/>
  <c r="I102" i="5" s="1"/>
  <c r="F102" i="5"/>
  <c r="H101" i="5"/>
  <c r="I101" i="5" s="1"/>
  <c r="F101" i="5"/>
  <c r="H100" i="5"/>
  <c r="I100" i="5" s="1"/>
  <c r="F100" i="5"/>
  <c r="H99" i="5"/>
  <c r="I99" i="5" s="1"/>
  <c r="F99" i="5"/>
  <c r="H98" i="5"/>
  <c r="I98" i="5" s="1"/>
  <c r="F98" i="5"/>
  <c r="H97" i="5"/>
  <c r="I97" i="5" s="1"/>
  <c r="F97" i="5"/>
  <c r="H96" i="5"/>
  <c r="I96" i="5" s="1"/>
  <c r="F96" i="5"/>
  <c r="H95" i="5"/>
  <c r="I95" i="5" s="1"/>
  <c r="F95" i="5"/>
  <c r="H94" i="5"/>
  <c r="I94" i="5" s="1"/>
  <c r="F94" i="5"/>
  <c r="H93" i="5"/>
  <c r="I93" i="5" s="1"/>
  <c r="F93" i="5"/>
  <c r="H92" i="5"/>
  <c r="I92" i="5" s="1"/>
  <c r="F92" i="5"/>
  <c r="H91" i="5"/>
  <c r="I91" i="5" s="1"/>
  <c r="F91" i="5"/>
  <c r="H90" i="5"/>
  <c r="I90" i="5" s="1"/>
  <c r="F90" i="5"/>
  <c r="H89" i="5"/>
  <c r="I89" i="5" s="1"/>
  <c r="F89" i="5"/>
  <c r="H88" i="5"/>
  <c r="I88" i="5" s="1"/>
  <c r="F88" i="5"/>
  <c r="H87" i="5"/>
  <c r="I87" i="5" s="1"/>
  <c r="F87" i="5"/>
  <c r="H86" i="5"/>
  <c r="I86" i="5" s="1"/>
  <c r="F86" i="5"/>
  <c r="H85" i="5"/>
  <c r="I85" i="5" s="1"/>
  <c r="F85" i="5"/>
  <c r="H84" i="5"/>
  <c r="I84" i="5" s="1"/>
  <c r="F84" i="5"/>
  <c r="H83" i="5"/>
  <c r="I83" i="5" s="1"/>
  <c r="F83" i="5"/>
  <c r="H82" i="5"/>
  <c r="I82" i="5" s="1"/>
  <c r="F82" i="5"/>
  <c r="H81" i="5"/>
  <c r="I81" i="5" s="1"/>
  <c r="F81" i="5"/>
  <c r="H80" i="5"/>
  <c r="I80" i="5" s="1"/>
  <c r="F80" i="5"/>
  <c r="H79" i="5"/>
  <c r="I79" i="5" s="1"/>
  <c r="F79" i="5"/>
  <c r="H78" i="5"/>
  <c r="I78" i="5" s="1"/>
  <c r="F78" i="5"/>
  <c r="I77" i="5"/>
  <c r="H77" i="5"/>
  <c r="F77" i="5"/>
  <c r="H76" i="5"/>
  <c r="I76" i="5" s="1"/>
  <c r="F76" i="5"/>
  <c r="H75" i="5"/>
  <c r="I75" i="5" s="1"/>
  <c r="F75" i="5"/>
  <c r="H74" i="5"/>
  <c r="I74" i="5" s="1"/>
  <c r="F74" i="5"/>
  <c r="H73" i="5"/>
  <c r="I73" i="5" s="1"/>
  <c r="F73" i="5"/>
  <c r="H72" i="5"/>
  <c r="I72" i="5" s="1"/>
  <c r="F72" i="5"/>
  <c r="H71" i="5"/>
  <c r="I71" i="5" s="1"/>
  <c r="F71" i="5"/>
  <c r="H70" i="5"/>
  <c r="I70" i="5" s="1"/>
  <c r="F70" i="5"/>
  <c r="H69" i="5"/>
  <c r="I69" i="5" s="1"/>
  <c r="F69" i="5"/>
  <c r="H68" i="5"/>
  <c r="I68" i="5" s="1"/>
  <c r="F68" i="5"/>
  <c r="H67" i="5"/>
  <c r="I67" i="5" s="1"/>
  <c r="F67" i="5"/>
  <c r="H66" i="5"/>
  <c r="I66" i="5" s="1"/>
  <c r="F66" i="5"/>
  <c r="H65" i="5"/>
  <c r="I65" i="5" s="1"/>
  <c r="F65" i="5"/>
  <c r="H64" i="5"/>
  <c r="I64" i="5" s="1"/>
  <c r="F64" i="5"/>
  <c r="H63" i="5"/>
  <c r="I63" i="5" s="1"/>
  <c r="F63" i="5"/>
  <c r="H62" i="5"/>
  <c r="I62" i="5" s="1"/>
  <c r="F62" i="5"/>
  <c r="H61" i="5"/>
  <c r="I61" i="5" s="1"/>
  <c r="F61" i="5"/>
  <c r="H60" i="5"/>
  <c r="I60" i="5" s="1"/>
  <c r="F60" i="5"/>
  <c r="H59" i="5"/>
  <c r="I59" i="5" s="1"/>
  <c r="F59" i="5"/>
  <c r="H58" i="5"/>
  <c r="I58" i="5" s="1"/>
  <c r="F58" i="5"/>
  <c r="H57" i="5"/>
  <c r="I57" i="5" s="1"/>
  <c r="F57" i="5"/>
  <c r="H56" i="5"/>
  <c r="I56" i="5" s="1"/>
  <c r="F56" i="5"/>
  <c r="H55" i="5"/>
  <c r="I55" i="5" s="1"/>
  <c r="F55" i="5"/>
  <c r="H54" i="5"/>
  <c r="I54" i="5" s="1"/>
  <c r="F54" i="5"/>
  <c r="H53" i="5"/>
  <c r="I53" i="5" s="1"/>
  <c r="F53" i="5"/>
  <c r="H52" i="5"/>
  <c r="I52" i="5" s="1"/>
  <c r="F52" i="5"/>
  <c r="H51" i="5"/>
  <c r="I51" i="5" s="1"/>
  <c r="F51" i="5"/>
  <c r="H50" i="5"/>
  <c r="I50" i="5" s="1"/>
  <c r="F50" i="5"/>
  <c r="H49" i="5"/>
  <c r="I49" i="5" s="1"/>
  <c r="F49" i="5"/>
  <c r="H48" i="5"/>
  <c r="I48" i="5" s="1"/>
  <c r="F48" i="5"/>
  <c r="H47" i="5"/>
  <c r="I47" i="5" s="1"/>
  <c r="F47" i="5"/>
  <c r="H46" i="5"/>
  <c r="I46" i="5" s="1"/>
  <c r="F46" i="5"/>
  <c r="H45" i="5"/>
  <c r="I45" i="5" s="1"/>
  <c r="F45" i="5"/>
  <c r="H44" i="5"/>
  <c r="I44" i="5" s="1"/>
  <c r="F44" i="5"/>
  <c r="H43" i="5"/>
  <c r="I43" i="5" s="1"/>
  <c r="F43" i="5"/>
  <c r="H42" i="5"/>
  <c r="I42" i="5" s="1"/>
  <c r="F42" i="5"/>
  <c r="H41" i="5"/>
  <c r="I41" i="5" s="1"/>
  <c r="F41" i="5"/>
  <c r="H40" i="5"/>
  <c r="I40" i="5" s="1"/>
  <c r="F40" i="5"/>
  <c r="H39" i="5"/>
  <c r="I39" i="5" s="1"/>
  <c r="F39" i="5"/>
  <c r="H38" i="5"/>
  <c r="I38" i="5" s="1"/>
  <c r="F38" i="5"/>
  <c r="H37" i="5"/>
  <c r="I37" i="5" s="1"/>
  <c r="F37" i="5"/>
  <c r="I36" i="5"/>
  <c r="H36" i="5"/>
  <c r="F36" i="5"/>
  <c r="H35" i="5"/>
  <c r="I35" i="5" s="1"/>
  <c r="F35" i="5"/>
  <c r="H34" i="5"/>
  <c r="I34" i="5" s="1"/>
  <c r="F34" i="5"/>
  <c r="H33" i="5"/>
  <c r="I33" i="5" s="1"/>
  <c r="F33" i="5"/>
  <c r="H32" i="5"/>
  <c r="I32" i="5" s="1"/>
  <c r="F32" i="5"/>
  <c r="H31" i="5"/>
  <c r="I31" i="5" s="1"/>
  <c r="F31" i="5"/>
  <c r="H30" i="5"/>
  <c r="I30" i="5" s="1"/>
  <c r="F30" i="5"/>
  <c r="H29" i="5"/>
  <c r="I29" i="5" s="1"/>
  <c r="F29" i="5"/>
  <c r="H28" i="5"/>
  <c r="I28" i="5" s="1"/>
  <c r="F28" i="5"/>
  <c r="H27" i="5"/>
  <c r="I27" i="5" s="1"/>
  <c r="F27" i="5"/>
  <c r="H26" i="5"/>
  <c r="I26" i="5" s="1"/>
  <c r="F26" i="5"/>
  <c r="H25" i="5"/>
  <c r="I25" i="5" s="1"/>
  <c r="F25" i="5"/>
  <c r="H24" i="5"/>
  <c r="I24" i="5" s="1"/>
  <c r="F24" i="5"/>
  <c r="H23" i="5"/>
  <c r="I23" i="5" s="1"/>
  <c r="F23" i="5"/>
  <c r="H22" i="5"/>
  <c r="I22" i="5" s="1"/>
  <c r="F22" i="5"/>
  <c r="H21" i="5"/>
  <c r="I21" i="5" s="1"/>
  <c r="F21" i="5"/>
  <c r="H20" i="5"/>
  <c r="I20" i="5" s="1"/>
  <c r="F20" i="5"/>
  <c r="I19" i="5"/>
  <c r="H19" i="5"/>
  <c r="F19" i="5"/>
  <c r="H18" i="5"/>
  <c r="I18" i="5" s="1"/>
  <c r="F18" i="5"/>
  <c r="H17" i="5"/>
  <c r="I17" i="5" s="1"/>
  <c r="F17" i="5"/>
  <c r="H16" i="5"/>
  <c r="I16" i="5" s="1"/>
  <c r="F16" i="5"/>
  <c r="Q15" i="5"/>
  <c r="H15" i="5"/>
  <c r="I15" i="5" s="1"/>
  <c r="F15" i="5"/>
  <c r="L14" i="5"/>
  <c r="K14" i="5"/>
  <c r="K13" i="5" s="1"/>
  <c r="G14" i="5"/>
  <c r="G13" i="5" s="1"/>
  <c r="E14" i="5"/>
  <c r="E13" i="5" s="1"/>
  <c r="D14" i="5"/>
  <c r="D13" i="5" s="1"/>
  <c r="I10" i="5"/>
  <c r="F13" i="5" l="1"/>
  <c r="F14" i="5"/>
  <c r="L13" i="5"/>
  <c r="H277" i="5"/>
  <c r="I277" i="5" s="1"/>
  <c r="H14" i="5"/>
  <c r="I14" i="5" s="1"/>
  <c r="I278" i="5"/>
  <c r="J272" i="4"/>
  <c r="F272" i="4"/>
  <c r="J271" i="4"/>
  <c r="F271" i="4"/>
  <c r="J270" i="4"/>
  <c r="F270" i="4"/>
  <c r="J269" i="4"/>
  <c r="F269" i="4"/>
  <c r="J268" i="4"/>
  <c r="F268" i="4"/>
  <c r="J267" i="4"/>
  <c r="F267" i="4"/>
  <c r="J266" i="4"/>
  <c r="F266" i="4"/>
  <c r="J265" i="4"/>
  <c r="F265" i="4"/>
  <c r="J264" i="4"/>
  <c r="F264" i="4"/>
  <c r="J263" i="4"/>
  <c r="F263" i="4"/>
  <c r="J262" i="4"/>
  <c r="F262" i="4"/>
  <c r="J261" i="4"/>
  <c r="F261" i="4"/>
  <c r="J260" i="4"/>
  <c r="F260" i="4"/>
  <c r="J259" i="4"/>
  <c r="F259" i="4"/>
  <c r="J258" i="4"/>
  <c r="F258" i="4"/>
  <c r="J257" i="4"/>
  <c r="F257" i="4"/>
  <c r="J256" i="4"/>
  <c r="F256" i="4"/>
  <c r="J255" i="4"/>
  <c r="F255" i="4"/>
  <c r="J254" i="4"/>
  <c r="F254" i="4"/>
  <c r="J253" i="4"/>
  <c r="F253" i="4"/>
  <c r="J252" i="4"/>
  <c r="F252" i="4"/>
  <c r="J251" i="4"/>
  <c r="F251" i="4"/>
  <c r="J250" i="4"/>
  <c r="F250" i="4"/>
  <c r="K249" i="4"/>
  <c r="I249" i="4"/>
  <c r="H249" i="4"/>
  <c r="E249" i="4"/>
  <c r="D249" i="4"/>
  <c r="C249" i="4"/>
  <c r="J248" i="4"/>
  <c r="F248" i="4"/>
  <c r="J247" i="4"/>
  <c r="F247" i="4"/>
  <c r="J246" i="4"/>
  <c r="F246" i="4"/>
  <c r="J245" i="4"/>
  <c r="F245" i="4"/>
  <c r="J244" i="4"/>
  <c r="F244" i="4"/>
  <c r="J243" i="4"/>
  <c r="F243" i="4"/>
  <c r="J242" i="4"/>
  <c r="F242" i="4"/>
  <c r="J241" i="4"/>
  <c r="F241" i="4"/>
  <c r="J240" i="4"/>
  <c r="F240" i="4"/>
  <c r="J239" i="4"/>
  <c r="F239" i="4"/>
  <c r="J238" i="4"/>
  <c r="F238" i="4"/>
  <c r="J237" i="4"/>
  <c r="F237" i="4"/>
  <c r="J236" i="4"/>
  <c r="F236" i="4"/>
  <c r="J235" i="4"/>
  <c r="F235" i="4"/>
  <c r="J234" i="4"/>
  <c r="F234" i="4"/>
  <c r="J233" i="4"/>
  <c r="F233" i="4"/>
  <c r="J232" i="4"/>
  <c r="F232" i="4"/>
  <c r="J231" i="4"/>
  <c r="F231" i="4"/>
  <c r="J230" i="4"/>
  <c r="F230" i="4"/>
  <c r="J229" i="4"/>
  <c r="F229" i="4"/>
  <c r="J228" i="4"/>
  <c r="F228" i="4"/>
  <c r="J227" i="4"/>
  <c r="F227" i="4"/>
  <c r="J226" i="4"/>
  <c r="F226" i="4"/>
  <c r="J225" i="4"/>
  <c r="F225" i="4"/>
  <c r="J224" i="4"/>
  <c r="F224" i="4"/>
  <c r="J223" i="4"/>
  <c r="F223" i="4"/>
  <c r="J222" i="4"/>
  <c r="F222" i="4"/>
  <c r="J221" i="4"/>
  <c r="F221" i="4"/>
  <c r="J220" i="4"/>
  <c r="F220" i="4"/>
  <c r="J219" i="4"/>
  <c r="F219" i="4"/>
  <c r="J218" i="4"/>
  <c r="F218" i="4"/>
  <c r="J217" i="4"/>
  <c r="F217" i="4"/>
  <c r="J216" i="4"/>
  <c r="F216" i="4"/>
  <c r="J215" i="4"/>
  <c r="F215" i="4"/>
  <c r="J214" i="4"/>
  <c r="F214" i="4"/>
  <c r="L214" i="4" s="1"/>
  <c r="M214" i="4" s="1"/>
  <c r="J213" i="4"/>
  <c r="F213" i="4"/>
  <c r="J212" i="4"/>
  <c r="F212" i="4"/>
  <c r="J211" i="4"/>
  <c r="F211" i="4"/>
  <c r="J210" i="4"/>
  <c r="F210" i="4"/>
  <c r="J209" i="4"/>
  <c r="F209" i="4"/>
  <c r="J208" i="4"/>
  <c r="F208" i="4"/>
  <c r="L208" i="4" s="1"/>
  <c r="M208" i="4" s="1"/>
  <c r="J207" i="4"/>
  <c r="F207" i="4"/>
  <c r="J206" i="4"/>
  <c r="F206" i="4"/>
  <c r="J205" i="4"/>
  <c r="F205" i="4"/>
  <c r="J204" i="4"/>
  <c r="F204" i="4"/>
  <c r="J203" i="4"/>
  <c r="F203" i="4"/>
  <c r="J202" i="4"/>
  <c r="F202" i="4"/>
  <c r="J201" i="4"/>
  <c r="F201" i="4"/>
  <c r="J200" i="4"/>
  <c r="F200" i="4"/>
  <c r="J199" i="4"/>
  <c r="F199" i="4"/>
  <c r="J198" i="4"/>
  <c r="F198" i="4"/>
  <c r="L198" i="4" s="1"/>
  <c r="M198" i="4" s="1"/>
  <c r="J197" i="4"/>
  <c r="F197" i="4"/>
  <c r="J196" i="4"/>
  <c r="F196" i="4"/>
  <c r="J195" i="4"/>
  <c r="F195" i="4"/>
  <c r="J194" i="4"/>
  <c r="F194" i="4"/>
  <c r="J193" i="4"/>
  <c r="F193" i="4"/>
  <c r="J192" i="4"/>
  <c r="F192" i="4"/>
  <c r="J191" i="4"/>
  <c r="F191" i="4"/>
  <c r="J190" i="4"/>
  <c r="F190" i="4"/>
  <c r="J189" i="4"/>
  <c r="F189" i="4"/>
  <c r="J188" i="4"/>
  <c r="F188" i="4"/>
  <c r="J187" i="4"/>
  <c r="F187" i="4"/>
  <c r="J186" i="4"/>
  <c r="F186" i="4"/>
  <c r="J185" i="4"/>
  <c r="F185" i="4"/>
  <c r="J184" i="4"/>
  <c r="F184" i="4"/>
  <c r="J183" i="4"/>
  <c r="F183" i="4"/>
  <c r="J182" i="4"/>
  <c r="F182" i="4"/>
  <c r="L182" i="4" s="1"/>
  <c r="M182" i="4" s="1"/>
  <c r="J181" i="4"/>
  <c r="F181" i="4"/>
  <c r="J180" i="4"/>
  <c r="F180" i="4"/>
  <c r="J179" i="4"/>
  <c r="F179" i="4"/>
  <c r="J178" i="4"/>
  <c r="F178" i="4"/>
  <c r="J177" i="4"/>
  <c r="F177" i="4"/>
  <c r="J176" i="4"/>
  <c r="F176" i="4"/>
  <c r="L176" i="4" s="1"/>
  <c r="J175" i="4"/>
  <c r="F175" i="4"/>
  <c r="J174" i="4"/>
  <c r="F174" i="4"/>
  <c r="J173" i="4"/>
  <c r="F173" i="4"/>
  <c r="J172" i="4"/>
  <c r="F172" i="4"/>
  <c r="J171" i="4"/>
  <c r="F171" i="4"/>
  <c r="J170" i="4"/>
  <c r="F170" i="4"/>
  <c r="J169" i="4"/>
  <c r="F169" i="4"/>
  <c r="J168" i="4"/>
  <c r="F168" i="4"/>
  <c r="J167" i="4"/>
  <c r="F167" i="4"/>
  <c r="J166" i="4"/>
  <c r="F166" i="4"/>
  <c r="L166" i="4" s="1"/>
  <c r="J165" i="4"/>
  <c r="F165" i="4"/>
  <c r="J164" i="4"/>
  <c r="F164" i="4"/>
  <c r="J163" i="4"/>
  <c r="F163" i="4"/>
  <c r="J162" i="4"/>
  <c r="F162" i="4"/>
  <c r="J161" i="4"/>
  <c r="F161" i="4"/>
  <c r="J160" i="4"/>
  <c r="F160" i="4"/>
  <c r="L160" i="4" s="1"/>
  <c r="M160" i="4" s="1"/>
  <c r="J159" i="4"/>
  <c r="F159" i="4"/>
  <c r="J158" i="4"/>
  <c r="F158" i="4"/>
  <c r="J157" i="4"/>
  <c r="F157" i="4"/>
  <c r="J156" i="4"/>
  <c r="F156" i="4"/>
  <c r="J155" i="4"/>
  <c r="F155" i="4"/>
  <c r="J154" i="4"/>
  <c r="F154" i="4"/>
  <c r="J153" i="4"/>
  <c r="F153" i="4"/>
  <c r="J152" i="4"/>
  <c r="F152" i="4"/>
  <c r="J151" i="4"/>
  <c r="F151" i="4"/>
  <c r="J150" i="4"/>
  <c r="F150" i="4"/>
  <c r="J149" i="4"/>
  <c r="F149" i="4"/>
  <c r="J148" i="4"/>
  <c r="F148" i="4"/>
  <c r="J147" i="4"/>
  <c r="F147" i="4"/>
  <c r="J146" i="4"/>
  <c r="F146" i="4"/>
  <c r="J145" i="4"/>
  <c r="F145" i="4"/>
  <c r="J144" i="4"/>
  <c r="F144" i="4"/>
  <c r="L144" i="4" s="1"/>
  <c r="J143" i="4"/>
  <c r="F143" i="4"/>
  <c r="L143" i="4" s="1"/>
  <c r="J142" i="4"/>
  <c r="F142" i="4"/>
  <c r="J141" i="4"/>
  <c r="F141" i="4"/>
  <c r="J140" i="4"/>
  <c r="F140" i="4"/>
  <c r="J139" i="4"/>
  <c r="F139" i="4"/>
  <c r="J138" i="4"/>
  <c r="F138" i="4"/>
  <c r="J137" i="4"/>
  <c r="F137" i="4"/>
  <c r="J136" i="4"/>
  <c r="F136" i="4"/>
  <c r="L136" i="4" s="1"/>
  <c r="M136" i="4" s="1"/>
  <c r="J135" i="4"/>
  <c r="F135" i="4"/>
  <c r="J134" i="4"/>
  <c r="F134" i="4"/>
  <c r="J133" i="4"/>
  <c r="F133" i="4"/>
  <c r="J132" i="4"/>
  <c r="F132" i="4"/>
  <c r="J131" i="4"/>
  <c r="F131" i="4"/>
  <c r="J130" i="4"/>
  <c r="F130" i="4"/>
  <c r="J129" i="4"/>
  <c r="F129" i="4"/>
  <c r="J128" i="4"/>
  <c r="F128" i="4"/>
  <c r="J127" i="4"/>
  <c r="F127" i="4"/>
  <c r="J126" i="4"/>
  <c r="F126" i="4"/>
  <c r="J125" i="4"/>
  <c r="F125" i="4"/>
  <c r="J124" i="4"/>
  <c r="F124" i="4"/>
  <c r="J123" i="4"/>
  <c r="F123" i="4"/>
  <c r="J122" i="4"/>
  <c r="F122" i="4"/>
  <c r="J121" i="4"/>
  <c r="F121" i="4"/>
  <c r="J120" i="4"/>
  <c r="F120" i="4"/>
  <c r="J119" i="4"/>
  <c r="F119" i="4"/>
  <c r="J118" i="4"/>
  <c r="F118" i="4"/>
  <c r="J117" i="4"/>
  <c r="F117" i="4"/>
  <c r="J116" i="4"/>
  <c r="F116" i="4"/>
  <c r="J115" i="4"/>
  <c r="F115" i="4"/>
  <c r="J114" i="4"/>
  <c r="F114" i="4"/>
  <c r="J113" i="4"/>
  <c r="F113" i="4"/>
  <c r="J112" i="4"/>
  <c r="F112" i="4"/>
  <c r="J111" i="4"/>
  <c r="F111" i="4"/>
  <c r="L111" i="4" s="1"/>
  <c r="J110" i="4"/>
  <c r="F110" i="4"/>
  <c r="J109" i="4"/>
  <c r="F109" i="4"/>
  <c r="J108" i="4"/>
  <c r="F108" i="4"/>
  <c r="J107" i="4"/>
  <c r="F107" i="4"/>
  <c r="L107" i="4" s="1"/>
  <c r="J106" i="4"/>
  <c r="F106" i="4"/>
  <c r="J105" i="4"/>
  <c r="F105" i="4"/>
  <c r="J104" i="4"/>
  <c r="F104" i="4"/>
  <c r="J103" i="4"/>
  <c r="F103" i="4"/>
  <c r="L103" i="4" s="1"/>
  <c r="J102" i="4"/>
  <c r="F102" i="4"/>
  <c r="J101" i="4"/>
  <c r="F101" i="4"/>
  <c r="J100" i="4"/>
  <c r="F100" i="4"/>
  <c r="J99" i="4"/>
  <c r="F99" i="4"/>
  <c r="J98" i="4"/>
  <c r="F98" i="4"/>
  <c r="J97" i="4"/>
  <c r="F97" i="4"/>
  <c r="J96" i="4"/>
  <c r="F96" i="4"/>
  <c r="J95" i="4"/>
  <c r="F95" i="4"/>
  <c r="J94" i="4"/>
  <c r="F94" i="4"/>
  <c r="J93" i="4"/>
  <c r="F93" i="4"/>
  <c r="J92" i="4"/>
  <c r="F92" i="4"/>
  <c r="J91" i="4"/>
  <c r="F91" i="4"/>
  <c r="J90" i="4"/>
  <c r="F90" i="4"/>
  <c r="J89" i="4"/>
  <c r="F89" i="4"/>
  <c r="J88" i="4"/>
  <c r="F88" i="4"/>
  <c r="L88" i="4" s="1"/>
  <c r="J87" i="4"/>
  <c r="F87" i="4"/>
  <c r="L87" i="4" s="1"/>
  <c r="J86" i="4"/>
  <c r="F86" i="4"/>
  <c r="J85" i="4"/>
  <c r="F85" i="4"/>
  <c r="J84" i="4"/>
  <c r="F84" i="4"/>
  <c r="L84" i="4" s="1"/>
  <c r="M84" i="4" s="1"/>
  <c r="J83" i="4"/>
  <c r="F83" i="4"/>
  <c r="J82" i="4"/>
  <c r="F82" i="4"/>
  <c r="J81" i="4"/>
  <c r="F81" i="4"/>
  <c r="J80" i="4"/>
  <c r="F80" i="4"/>
  <c r="J79" i="4"/>
  <c r="F79" i="4"/>
  <c r="J78" i="4"/>
  <c r="F78" i="4"/>
  <c r="J77" i="4"/>
  <c r="F77" i="4"/>
  <c r="J76" i="4"/>
  <c r="F76" i="4"/>
  <c r="J75" i="4"/>
  <c r="F75" i="4"/>
  <c r="L75" i="4" s="1"/>
  <c r="J74" i="4"/>
  <c r="F74" i="4"/>
  <c r="L74" i="4" s="1"/>
  <c r="J73" i="4"/>
  <c r="F73" i="4"/>
  <c r="J72" i="4"/>
  <c r="F72" i="4"/>
  <c r="J71" i="4"/>
  <c r="F71" i="4"/>
  <c r="L71" i="4" s="1"/>
  <c r="J70" i="4"/>
  <c r="F70" i="4"/>
  <c r="L70" i="4" s="1"/>
  <c r="J69" i="4"/>
  <c r="F69" i="4"/>
  <c r="J68" i="4"/>
  <c r="F68" i="4"/>
  <c r="J67" i="4"/>
  <c r="F67" i="4"/>
  <c r="L67" i="4" s="1"/>
  <c r="J66" i="4"/>
  <c r="F66" i="4"/>
  <c r="L66" i="4" s="1"/>
  <c r="J65" i="4"/>
  <c r="F65" i="4"/>
  <c r="J64" i="4"/>
  <c r="F64" i="4"/>
  <c r="J63" i="4"/>
  <c r="F63" i="4"/>
  <c r="L63" i="4" s="1"/>
  <c r="J62" i="4"/>
  <c r="F62" i="4"/>
  <c r="J61" i="4"/>
  <c r="F61" i="4"/>
  <c r="J60" i="4"/>
  <c r="F60" i="4"/>
  <c r="J59" i="4"/>
  <c r="F59" i="4"/>
  <c r="J58" i="4"/>
  <c r="F58" i="4"/>
  <c r="L58" i="4" s="1"/>
  <c r="J57" i="4"/>
  <c r="F57" i="4"/>
  <c r="J56" i="4"/>
  <c r="F56" i="4"/>
  <c r="J55" i="4"/>
  <c r="F55" i="4"/>
  <c r="J54" i="4"/>
  <c r="F54" i="4"/>
  <c r="L54" i="4" s="1"/>
  <c r="J53" i="4"/>
  <c r="F53" i="4"/>
  <c r="J52" i="4"/>
  <c r="F52" i="4"/>
  <c r="J51" i="4"/>
  <c r="F51" i="4"/>
  <c r="J50" i="4"/>
  <c r="F50" i="4"/>
  <c r="J49" i="4"/>
  <c r="F49" i="4"/>
  <c r="J48" i="4"/>
  <c r="F48" i="4"/>
  <c r="J47" i="4"/>
  <c r="F47" i="4"/>
  <c r="J46" i="4"/>
  <c r="F46" i="4"/>
  <c r="J45" i="4"/>
  <c r="F45" i="4"/>
  <c r="J44" i="4"/>
  <c r="F44" i="4"/>
  <c r="J43" i="4"/>
  <c r="F43" i="4"/>
  <c r="L43" i="4" s="1"/>
  <c r="J42" i="4"/>
  <c r="F42" i="4"/>
  <c r="J41" i="4"/>
  <c r="F41" i="4"/>
  <c r="J40" i="4"/>
  <c r="F40" i="4"/>
  <c r="J39" i="4"/>
  <c r="F39" i="4"/>
  <c r="J38" i="4"/>
  <c r="F38" i="4"/>
  <c r="J37" i="4"/>
  <c r="F37" i="4"/>
  <c r="J36" i="4"/>
  <c r="F36" i="4"/>
  <c r="J35" i="4"/>
  <c r="F35" i="4"/>
  <c r="L35" i="4" s="1"/>
  <c r="J34" i="4"/>
  <c r="F34" i="4"/>
  <c r="J33" i="4"/>
  <c r="F33" i="4"/>
  <c r="J32" i="4"/>
  <c r="F32" i="4"/>
  <c r="J31" i="4"/>
  <c r="F31" i="4"/>
  <c r="L31" i="4" s="1"/>
  <c r="J30" i="4"/>
  <c r="F30" i="4"/>
  <c r="J29" i="4"/>
  <c r="F29" i="4"/>
  <c r="J28" i="4"/>
  <c r="F28" i="4"/>
  <c r="J27" i="4"/>
  <c r="F27" i="4"/>
  <c r="L27" i="4" s="1"/>
  <c r="J26" i="4"/>
  <c r="F26" i="4"/>
  <c r="J25" i="4"/>
  <c r="F25" i="4"/>
  <c r="J24" i="4"/>
  <c r="F24" i="4"/>
  <c r="J23" i="4"/>
  <c r="F23" i="4"/>
  <c r="L23" i="4" s="1"/>
  <c r="J22" i="4"/>
  <c r="F22" i="4"/>
  <c r="J21" i="4"/>
  <c r="F21" i="4"/>
  <c r="J20" i="4"/>
  <c r="F20" i="4"/>
  <c r="J19" i="4"/>
  <c r="F19" i="4"/>
  <c r="L19" i="4" s="1"/>
  <c r="J18" i="4"/>
  <c r="F18" i="4"/>
  <c r="J17" i="4"/>
  <c r="F17" i="4"/>
  <c r="J16" i="4"/>
  <c r="F16" i="4"/>
  <c r="J15" i="4"/>
  <c r="F15" i="4"/>
  <c r="I14" i="4"/>
  <c r="I13" i="4" s="1"/>
  <c r="H14" i="4"/>
  <c r="H13" i="4" s="1"/>
  <c r="E14" i="4"/>
  <c r="E13" i="4" s="1"/>
  <c r="D14" i="4"/>
  <c r="C14" i="4"/>
  <c r="E10" i="4"/>
  <c r="D10" i="4"/>
  <c r="L230" i="4" l="1"/>
  <c r="L252" i="4"/>
  <c r="M252" i="4" s="1"/>
  <c r="L256" i="4"/>
  <c r="M256" i="4" s="1"/>
  <c r="L260" i="4"/>
  <c r="M260" i="4" s="1"/>
  <c r="L264" i="4"/>
  <c r="M264" i="4" s="1"/>
  <c r="L268" i="4"/>
  <c r="M268" i="4" s="1"/>
  <c r="L272" i="4"/>
  <c r="M272" i="4" s="1"/>
  <c r="D13" i="4"/>
  <c r="L21" i="4"/>
  <c r="L25" i="4"/>
  <c r="M25" i="4" s="1"/>
  <c r="L37" i="4"/>
  <c r="L41" i="4"/>
  <c r="L213" i="4"/>
  <c r="L245" i="4"/>
  <c r="M245" i="4" s="1"/>
  <c r="H13" i="5"/>
  <c r="I13" i="5" s="1"/>
  <c r="L61" i="4"/>
  <c r="L77" i="4"/>
  <c r="L81" i="4"/>
  <c r="M81" i="4" s="1"/>
  <c r="L165" i="4"/>
  <c r="M166" i="4"/>
  <c r="L51" i="4"/>
  <c r="L175" i="4"/>
  <c r="M175" i="4" s="1"/>
  <c r="L207" i="4"/>
  <c r="M207" i="4" s="1"/>
  <c r="L52" i="4"/>
  <c r="L68" i="4"/>
  <c r="L83" i="4"/>
  <c r="M83" i="4" s="1"/>
  <c r="L223" i="4"/>
  <c r="L53" i="4"/>
  <c r="L65" i="4"/>
  <c r="L30" i="4"/>
  <c r="M30" i="4" s="1"/>
  <c r="L34" i="4"/>
  <c r="M34" i="4" s="1"/>
  <c r="L57" i="4"/>
  <c r="L104" i="4"/>
  <c r="M104" i="4" s="1"/>
  <c r="L108" i="4"/>
  <c r="M108" i="4" s="1"/>
  <c r="L116" i="4"/>
  <c r="M116" i="4" s="1"/>
  <c r="L29" i="4"/>
  <c r="M29" i="4" s="1"/>
  <c r="L46" i="4"/>
  <c r="M144" i="4"/>
  <c r="M230" i="4"/>
  <c r="L15" i="4"/>
  <c r="L47" i="4"/>
  <c r="L149" i="4"/>
  <c r="M149" i="4" s="1"/>
  <c r="L192" i="4"/>
  <c r="M192" i="4" s="1"/>
  <c r="M176" i="4"/>
  <c r="L59" i="4"/>
  <c r="L79" i="4"/>
  <c r="M79" i="4" s="1"/>
  <c r="L134" i="4"/>
  <c r="M134" i="4" s="1"/>
  <c r="L181" i="4"/>
  <c r="M181" i="4" s="1"/>
  <c r="L250" i="4"/>
  <c r="L254" i="4"/>
  <c r="M254" i="4" s="1"/>
  <c r="L258" i="4"/>
  <c r="M258" i="4" s="1"/>
  <c r="L22" i="4"/>
  <c r="L26" i="4"/>
  <c r="L33" i="4"/>
  <c r="M33" i="4" s="1"/>
  <c r="L55" i="4"/>
  <c r="M55" i="4" s="1"/>
  <c r="L69" i="4"/>
  <c r="L73" i="4"/>
  <c r="L90" i="4"/>
  <c r="M90" i="4" s="1"/>
  <c r="L191" i="4"/>
  <c r="M191" i="4" s="1"/>
  <c r="L229" i="4"/>
  <c r="L244" i="4"/>
  <c r="L248" i="4"/>
  <c r="M248" i="4" s="1"/>
  <c r="L38" i="4"/>
  <c r="M38" i="4" s="1"/>
  <c r="L42" i="4"/>
  <c r="M42" i="4" s="1"/>
  <c r="L45" i="4"/>
  <c r="M45" i="4" s="1"/>
  <c r="L49" i="4"/>
  <c r="M49" i="4" s="1"/>
  <c r="L150" i="4"/>
  <c r="M150" i="4" s="1"/>
  <c r="L242" i="4"/>
  <c r="M242" i="4" s="1"/>
  <c r="L17" i="4"/>
  <c r="M17" i="4" s="1"/>
  <c r="L39" i="4"/>
  <c r="M39" i="4" s="1"/>
  <c r="L50" i="4"/>
  <c r="M50" i="4" s="1"/>
  <c r="L85" i="4"/>
  <c r="L159" i="4"/>
  <c r="M159" i="4" s="1"/>
  <c r="L197" i="4"/>
  <c r="M197" i="4" s="1"/>
  <c r="L224" i="4"/>
  <c r="M224" i="4" s="1"/>
  <c r="L239" i="4"/>
  <c r="L18" i="4"/>
  <c r="L86" i="4"/>
  <c r="M86" i="4" s="1"/>
  <c r="L262" i="4"/>
  <c r="M262" i="4" s="1"/>
  <c r="L266" i="4"/>
  <c r="M266" i="4" s="1"/>
  <c r="L270" i="4"/>
  <c r="M270" i="4" s="1"/>
  <c r="C13" i="4"/>
  <c r="L32" i="4"/>
  <c r="M32" i="4" s="1"/>
  <c r="L48" i="4"/>
  <c r="M48" i="4" s="1"/>
  <c r="L64" i="4"/>
  <c r="M67" i="4"/>
  <c r="L80" i="4"/>
  <c r="M80" i="4" s="1"/>
  <c r="L120" i="4"/>
  <c r="M120" i="4" s="1"/>
  <c r="L124" i="4"/>
  <c r="M124" i="4" s="1"/>
  <c r="L132" i="4"/>
  <c r="M132" i="4" s="1"/>
  <c r="L135" i="4"/>
  <c r="M135" i="4" s="1"/>
  <c r="L139" i="4"/>
  <c r="M139" i="4" s="1"/>
  <c r="L146" i="4"/>
  <c r="M146" i="4" s="1"/>
  <c r="L153" i="4"/>
  <c r="M153" i="4" s="1"/>
  <c r="L157" i="4"/>
  <c r="M157" i="4" s="1"/>
  <c r="L164" i="4"/>
  <c r="M164" i="4" s="1"/>
  <c r="L167" i="4"/>
  <c r="L171" i="4"/>
  <c r="M171" i="4" s="1"/>
  <c r="L178" i="4"/>
  <c r="M178" i="4" s="1"/>
  <c r="L185" i="4"/>
  <c r="M185" i="4" s="1"/>
  <c r="L189" i="4"/>
  <c r="L196" i="4"/>
  <c r="M196" i="4" s="1"/>
  <c r="L199" i="4"/>
  <c r="L203" i="4"/>
  <c r="M203" i="4" s="1"/>
  <c r="L210" i="4"/>
  <c r="M210" i="4" s="1"/>
  <c r="M213" i="4"/>
  <c r="L217" i="4"/>
  <c r="M217" i="4" s="1"/>
  <c r="L221" i="4"/>
  <c r="M221" i="4" s="1"/>
  <c r="L228" i="4"/>
  <c r="M228" i="4" s="1"/>
  <c r="L231" i="4"/>
  <c r="M231" i="4" s="1"/>
  <c r="L235" i="4"/>
  <c r="L20" i="4"/>
  <c r="M20" i="4" s="1"/>
  <c r="M23" i="4"/>
  <c r="M26" i="4"/>
  <c r="L36" i="4"/>
  <c r="M36" i="4" s="1"/>
  <c r="M58" i="4"/>
  <c r="M71" i="4"/>
  <c r="M74" i="4"/>
  <c r="L140" i="4"/>
  <c r="M140" i="4" s="1"/>
  <c r="L147" i="4"/>
  <c r="M147" i="4" s="1"/>
  <c r="L154" i="4"/>
  <c r="M154" i="4" s="1"/>
  <c r="L158" i="4"/>
  <c r="M158" i="4" s="1"/>
  <c r="L161" i="4"/>
  <c r="M161" i="4" s="1"/>
  <c r="L168" i="4"/>
  <c r="M168" i="4" s="1"/>
  <c r="L172" i="4"/>
  <c r="M172" i="4" s="1"/>
  <c r="L179" i="4"/>
  <c r="M179" i="4" s="1"/>
  <c r="L186" i="4"/>
  <c r="M186" i="4" s="1"/>
  <c r="L190" i="4"/>
  <c r="M190" i="4" s="1"/>
  <c r="L193" i="4"/>
  <c r="M193" i="4" s="1"/>
  <c r="L200" i="4"/>
  <c r="M200" i="4" s="1"/>
  <c r="L204" i="4"/>
  <c r="M204" i="4" s="1"/>
  <c r="L211" i="4"/>
  <c r="M211" i="4" s="1"/>
  <c r="L218" i="4"/>
  <c r="M218" i="4" s="1"/>
  <c r="L222" i="4"/>
  <c r="M222" i="4" s="1"/>
  <c r="L225" i="4"/>
  <c r="M225" i="4" s="1"/>
  <c r="L232" i="4"/>
  <c r="M232" i="4" s="1"/>
  <c r="L236" i="4"/>
  <c r="M236" i="4" s="1"/>
  <c r="L243" i="4"/>
  <c r="M243" i="4" s="1"/>
  <c r="L246" i="4"/>
  <c r="M246" i="4" s="1"/>
  <c r="M61" i="4"/>
  <c r="M77" i="4"/>
  <c r="L62" i="4"/>
  <c r="M62" i="4" s="1"/>
  <c r="M65" i="4"/>
  <c r="L78" i="4"/>
  <c r="M78" i="4" s="1"/>
  <c r="L24" i="4"/>
  <c r="M24" i="4" s="1"/>
  <c r="L40" i="4"/>
  <c r="M40" i="4" s="1"/>
  <c r="L56" i="4"/>
  <c r="M56" i="4" s="1"/>
  <c r="M59" i="4"/>
  <c r="L72" i="4"/>
  <c r="M72" i="4" s="1"/>
  <c r="M75" i="4"/>
  <c r="M88" i="4"/>
  <c r="L95" i="4"/>
  <c r="M95" i="4" s="1"/>
  <c r="L141" i="4"/>
  <c r="M141" i="4" s="1"/>
  <c r="L148" i="4"/>
  <c r="M148" i="4" s="1"/>
  <c r="L151" i="4"/>
  <c r="M151" i="4" s="1"/>
  <c r="L155" i="4"/>
  <c r="M155" i="4" s="1"/>
  <c r="L162" i="4"/>
  <c r="M162" i="4" s="1"/>
  <c r="M165" i="4"/>
  <c r="L169" i="4"/>
  <c r="M169" i="4" s="1"/>
  <c r="L173" i="4"/>
  <c r="M173" i="4" s="1"/>
  <c r="L180" i="4"/>
  <c r="M180" i="4" s="1"/>
  <c r="L183" i="4"/>
  <c r="M183" i="4" s="1"/>
  <c r="L187" i="4"/>
  <c r="M187" i="4" s="1"/>
  <c r="L194" i="4"/>
  <c r="M194" i="4" s="1"/>
  <c r="L201" i="4"/>
  <c r="M201" i="4" s="1"/>
  <c r="L205" i="4"/>
  <c r="M205" i="4" s="1"/>
  <c r="L212" i="4"/>
  <c r="M212" i="4" s="1"/>
  <c r="L215" i="4"/>
  <c r="M215" i="4" s="1"/>
  <c r="L219" i="4"/>
  <c r="L226" i="4"/>
  <c r="M226" i="4" s="1"/>
  <c r="M229" i="4"/>
  <c r="L233" i="4"/>
  <c r="M233" i="4" s="1"/>
  <c r="L237" i="4"/>
  <c r="M237" i="4" s="1"/>
  <c r="L240" i="4"/>
  <c r="M240" i="4" s="1"/>
  <c r="L247" i="4"/>
  <c r="M247" i="4" s="1"/>
  <c r="M64" i="4"/>
  <c r="J14" i="4"/>
  <c r="M37" i="4"/>
  <c r="M53" i="4"/>
  <c r="M69" i="4"/>
  <c r="M21" i="4"/>
  <c r="L28" i="4"/>
  <c r="M28" i="4" s="1"/>
  <c r="L44" i="4"/>
  <c r="M44" i="4" s="1"/>
  <c r="L60" i="4"/>
  <c r="M60" i="4" s="1"/>
  <c r="M63" i="4"/>
  <c r="L76" i="4"/>
  <c r="L89" i="4"/>
  <c r="M89" i="4" s="1"/>
  <c r="L92" i="4"/>
  <c r="M92" i="4" s="1"/>
  <c r="L100" i="4"/>
  <c r="M100" i="4" s="1"/>
  <c r="L119" i="4"/>
  <c r="M119" i="4" s="1"/>
  <c r="L123" i="4"/>
  <c r="M123" i="4" s="1"/>
  <c r="L127" i="4"/>
  <c r="L138" i="4"/>
  <c r="M138" i="4" s="1"/>
  <c r="L142" i="4"/>
  <c r="M142" i="4" s="1"/>
  <c r="L145" i="4"/>
  <c r="M145" i="4" s="1"/>
  <c r="L152" i="4"/>
  <c r="M152" i="4" s="1"/>
  <c r="L156" i="4"/>
  <c r="M156" i="4" s="1"/>
  <c r="L163" i="4"/>
  <c r="M163" i="4" s="1"/>
  <c r="L170" i="4"/>
  <c r="M170" i="4" s="1"/>
  <c r="L174" i="4"/>
  <c r="M174" i="4" s="1"/>
  <c r="L177" i="4"/>
  <c r="M177" i="4" s="1"/>
  <c r="L184" i="4"/>
  <c r="M184" i="4" s="1"/>
  <c r="L188" i="4"/>
  <c r="M188" i="4" s="1"/>
  <c r="L195" i="4"/>
  <c r="M195" i="4" s="1"/>
  <c r="L202" i="4"/>
  <c r="M202" i="4" s="1"/>
  <c r="L206" i="4"/>
  <c r="M206" i="4" s="1"/>
  <c r="L209" i="4"/>
  <c r="M209" i="4" s="1"/>
  <c r="L216" i="4"/>
  <c r="M216" i="4" s="1"/>
  <c r="L220" i="4"/>
  <c r="M220" i="4" s="1"/>
  <c r="L227" i="4"/>
  <c r="M227" i="4" s="1"/>
  <c r="L234" i="4"/>
  <c r="M234" i="4" s="1"/>
  <c r="L238" i="4"/>
  <c r="M238" i="4" s="1"/>
  <c r="L241" i="4"/>
  <c r="M241" i="4" s="1"/>
  <c r="M244" i="4"/>
  <c r="M189" i="4"/>
  <c r="M41" i="4"/>
  <c r="M57" i="4"/>
  <c r="M73" i="4"/>
  <c r="M76" i="4"/>
  <c r="M15" i="4"/>
  <c r="M18" i="4"/>
  <c r="M31" i="4"/>
  <c r="M47" i="4"/>
  <c r="M66" i="4"/>
  <c r="L82" i="4"/>
  <c r="M82" i="4" s="1"/>
  <c r="L91" i="4"/>
  <c r="M91" i="4" s="1"/>
  <c r="F14" i="4"/>
  <c r="L16" i="4"/>
  <c r="M19" i="4"/>
  <c r="M22" i="4"/>
  <c r="M35" i="4"/>
  <c r="M51" i="4"/>
  <c r="M54" i="4"/>
  <c r="M70" i="4"/>
  <c r="M16" i="4"/>
  <c r="M52" i="4"/>
  <c r="M68" i="4"/>
  <c r="M27" i="4"/>
  <c r="M43" i="4"/>
  <c r="M46" i="4"/>
  <c r="L94" i="4"/>
  <c r="M94" i="4" s="1"/>
  <c r="L97" i="4"/>
  <c r="M97" i="4" s="1"/>
  <c r="M103" i="4"/>
  <c r="L110" i="4"/>
  <c r="M110" i="4" s="1"/>
  <c r="L113" i="4"/>
  <c r="M113" i="4" s="1"/>
  <c r="L126" i="4"/>
  <c r="M126" i="4" s="1"/>
  <c r="L129" i="4"/>
  <c r="M129" i="4" s="1"/>
  <c r="M167" i="4"/>
  <c r="M199" i="4"/>
  <c r="L253" i="4"/>
  <c r="M253" i="4" s="1"/>
  <c r="L257" i="4"/>
  <c r="M257" i="4" s="1"/>
  <c r="L261" i="4"/>
  <c r="M261" i="4" s="1"/>
  <c r="L265" i="4"/>
  <c r="M265" i="4" s="1"/>
  <c r="L269" i="4"/>
  <c r="M269" i="4" s="1"/>
  <c r="L98" i="4"/>
  <c r="M98" i="4" s="1"/>
  <c r="L101" i="4"/>
  <c r="M101" i="4" s="1"/>
  <c r="M107" i="4"/>
  <c r="L114" i="4"/>
  <c r="M114" i="4" s="1"/>
  <c r="L117" i="4"/>
  <c r="M117" i="4" s="1"/>
  <c r="L130" i="4"/>
  <c r="M130" i="4" s="1"/>
  <c r="L133" i="4"/>
  <c r="M133" i="4" s="1"/>
  <c r="M219" i="4"/>
  <c r="M235" i="4"/>
  <c r="M250" i="4"/>
  <c r="M87" i="4"/>
  <c r="M85" i="4"/>
  <c r="L102" i="4"/>
  <c r="M102" i="4" s="1"/>
  <c r="L105" i="4"/>
  <c r="M105" i="4" s="1"/>
  <c r="M111" i="4"/>
  <c r="L118" i="4"/>
  <c r="M118" i="4" s="1"/>
  <c r="L121" i="4"/>
  <c r="M121" i="4" s="1"/>
  <c r="M127" i="4"/>
  <c r="L137" i="4"/>
  <c r="M137" i="4" s="1"/>
  <c r="M143" i="4"/>
  <c r="M223" i="4"/>
  <c r="M239" i="4"/>
  <c r="L251" i="4"/>
  <c r="M251" i="4" s="1"/>
  <c r="L255" i="4"/>
  <c r="M255" i="4" s="1"/>
  <c r="L259" i="4"/>
  <c r="M259" i="4" s="1"/>
  <c r="L263" i="4"/>
  <c r="M263" i="4" s="1"/>
  <c r="L267" i="4"/>
  <c r="M267" i="4" s="1"/>
  <c r="L271" i="4"/>
  <c r="M271" i="4" s="1"/>
  <c r="L96" i="4"/>
  <c r="M96" i="4" s="1"/>
  <c r="L99" i="4"/>
  <c r="M99" i="4" s="1"/>
  <c r="L112" i="4"/>
  <c r="M112" i="4" s="1"/>
  <c r="L115" i="4"/>
  <c r="M115" i="4" s="1"/>
  <c r="L128" i="4"/>
  <c r="M128" i="4" s="1"/>
  <c r="L131" i="4"/>
  <c r="M131" i="4" s="1"/>
  <c r="J249" i="4"/>
  <c r="L93" i="4"/>
  <c r="M93" i="4" s="1"/>
  <c r="L106" i="4"/>
  <c r="M106" i="4" s="1"/>
  <c r="L109" i="4"/>
  <c r="L122" i="4"/>
  <c r="M122" i="4" s="1"/>
  <c r="L125" i="4"/>
  <c r="M125" i="4" s="1"/>
  <c r="M109" i="4"/>
  <c r="F249" i="4"/>
  <c r="J13" i="4" l="1"/>
  <c r="L249" i="4"/>
  <c r="F13" i="4"/>
  <c r="L14" i="4"/>
  <c r="L13" i="4" s="1"/>
  <c r="M14" i="4"/>
  <c r="M249" i="4"/>
  <c r="M13" i="4" l="1"/>
  <c r="J50" i="3" l="1"/>
  <c r="I50" i="3"/>
  <c r="D50" i="3"/>
  <c r="G50" i="3" s="1"/>
  <c r="K49" i="3"/>
  <c r="F49" i="3"/>
  <c r="D49" i="3"/>
  <c r="G49" i="3" s="1"/>
  <c r="L49" i="3" s="1"/>
  <c r="K48" i="3"/>
  <c r="F48" i="3"/>
  <c r="E48" i="3"/>
  <c r="D48" i="3"/>
  <c r="K47" i="3"/>
  <c r="F47" i="3"/>
  <c r="E47" i="3"/>
  <c r="D47" i="3"/>
  <c r="K46" i="3"/>
  <c r="F46" i="3"/>
  <c r="E46" i="3"/>
  <c r="D46" i="3"/>
  <c r="K45" i="3"/>
  <c r="F45" i="3"/>
  <c r="E45" i="3"/>
  <c r="D45" i="3"/>
  <c r="K44" i="3"/>
  <c r="F44" i="3"/>
  <c r="E44" i="3"/>
  <c r="D44" i="3"/>
  <c r="K43" i="3"/>
  <c r="F43" i="3"/>
  <c r="D43" i="3"/>
  <c r="K42" i="3"/>
  <c r="F42" i="3"/>
  <c r="E42" i="3"/>
  <c r="D42" i="3"/>
  <c r="K41" i="3"/>
  <c r="F41" i="3"/>
  <c r="E41" i="3"/>
  <c r="D41" i="3"/>
  <c r="K40" i="3"/>
  <c r="F40" i="3"/>
  <c r="E40" i="3"/>
  <c r="D40" i="3"/>
  <c r="K39" i="3"/>
  <c r="F39" i="3"/>
  <c r="E39" i="3"/>
  <c r="D39" i="3"/>
  <c r="K38" i="3"/>
  <c r="F38" i="3"/>
  <c r="E38" i="3"/>
  <c r="D38" i="3"/>
  <c r="K37" i="3"/>
  <c r="F37" i="3"/>
  <c r="E37" i="3"/>
  <c r="D37" i="3"/>
  <c r="K36" i="3"/>
  <c r="F36" i="3"/>
  <c r="E36" i="3"/>
  <c r="D36" i="3"/>
  <c r="K35" i="3"/>
  <c r="F35" i="3"/>
  <c r="E35" i="3"/>
  <c r="D35" i="3"/>
  <c r="K34" i="3"/>
  <c r="F34" i="3"/>
  <c r="E34" i="3"/>
  <c r="G34" i="3" s="1"/>
  <c r="L34" i="3" s="1"/>
  <c r="D34" i="3"/>
  <c r="K33" i="3"/>
  <c r="F33" i="3"/>
  <c r="E33" i="3"/>
  <c r="D33" i="3"/>
  <c r="K32" i="3"/>
  <c r="F32" i="3"/>
  <c r="E32" i="3"/>
  <c r="D32" i="3"/>
  <c r="K31" i="3"/>
  <c r="F31" i="3"/>
  <c r="E31" i="3"/>
  <c r="D31" i="3"/>
  <c r="K30" i="3"/>
  <c r="F30" i="3"/>
  <c r="E30" i="3"/>
  <c r="D30" i="3"/>
  <c r="K29" i="3"/>
  <c r="F29" i="3"/>
  <c r="E29" i="3"/>
  <c r="D29" i="3"/>
  <c r="K28" i="3"/>
  <c r="F28" i="3"/>
  <c r="E28" i="3"/>
  <c r="D28" i="3"/>
  <c r="K27" i="3"/>
  <c r="F27" i="3"/>
  <c r="E27" i="3"/>
  <c r="D27" i="3"/>
  <c r="K26" i="3"/>
  <c r="F26" i="3"/>
  <c r="E26" i="3"/>
  <c r="D26" i="3"/>
  <c r="K25" i="3"/>
  <c r="F25" i="3"/>
  <c r="E25" i="3"/>
  <c r="D25" i="3"/>
  <c r="K24" i="3"/>
  <c r="F24" i="3"/>
  <c r="E24" i="3"/>
  <c r="D24" i="3"/>
  <c r="K23" i="3"/>
  <c r="F23" i="3"/>
  <c r="E23" i="3"/>
  <c r="D23" i="3"/>
  <c r="K22" i="3"/>
  <c r="F22" i="3"/>
  <c r="E22" i="3"/>
  <c r="D22" i="3"/>
  <c r="K21" i="3"/>
  <c r="F21" i="3"/>
  <c r="E21" i="3"/>
  <c r="D21" i="3"/>
  <c r="K20" i="3"/>
  <c r="F20" i="3"/>
  <c r="E20" i="3"/>
  <c r="D20" i="3"/>
  <c r="K19" i="3"/>
  <c r="F19" i="3"/>
  <c r="E19" i="3"/>
  <c r="D19" i="3"/>
  <c r="K18" i="3"/>
  <c r="F18" i="3"/>
  <c r="E18" i="3"/>
  <c r="D18" i="3"/>
  <c r="K17" i="3"/>
  <c r="F17" i="3"/>
  <c r="E17" i="3"/>
  <c r="D17" i="3"/>
  <c r="K16" i="3"/>
  <c r="F16" i="3"/>
  <c r="E16" i="3"/>
  <c r="D16" i="3"/>
  <c r="J15" i="3"/>
  <c r="I15" i="3"/>
  <c r="H15" i="3"/>
  <c r="G42" i="3" l="1"/>
  <c r="L42" i="3" s="1"/>
  <c r="G43" i="3"/>
  <c r="L43" i="3" s="1"/>
  <c r="G38" i="3"/>
  <c r="L38" i="3" s="1"/>
  <c r="G35" i="3"/>
  <c r="L35" i="3" s="1"/>
  <c r="G37" i="3"/>
  <c r="G16" i="3"/>
  <c r="L16" i="3" s="1"/>
  <c r="G20" i="3"/>
  <c r="L20" i="3" s="1"/>
  <c r="G22" i="3"/>
  <c r="L22" i="3" s="1"/>
  <c r="G26" i="3"/>
  <c r="L26" i="3" s="1"/>
  <c r="G30" i="3"/>
  <c r="L30" i="3" s="1"/>
  <c r="G32" i="3"/>
  <c r="L32" i="3" s="1"/>
  <c r="G24" i="3"/>
  <c r="G39" i="3"/>
  <c r="L39" i="3" s="1"/>
  <c r="G41" i="3"/>
  <c r="G45" i="3"/>
  <c r="L45" i="3" s="1"/>
  <c r="G47" i="3"/>
  <c r="L47" i="3" s="1"/>
  <c r="G18" i="3"/>
  <c r="L18" i="3" s="1"/>
  <c r="G28" i="3"/>
  <c r="L28" i="3" s="1"/>
  <c r="D15" i="3"/>
  <c r="G17" i="3"/>
  <c r="G19" i="3"/>
  <c r="L19" i="3" s="1"/>
  <c r="G21" i="3"/>
  <c r="L21" i="3" s="1"/>
  <c r="F15" i="3"/>
  <c r="E15" i="3"/>
  <c r="G23" i="3"/>
  <c r="L23" i="3" s="1"/>
  <c r="G25" i="3"/>
  <c r="L25" i="3" s="1"/>
  <c r="G36" i="3"/>
  <c r="L36" i="3" s="1"/>
  <c r="G44" i="3"/>
  <c r="L44" i="3" s="1"/>
  <c r="G46" i="3"/>
  <c r="L46" i="3" s="1"/>
  <c r="G48" i="3"/>
  <c r="L48" i="3" s="1"/>
  <c r="G27" i="3"/>
  <c r="L27" i="3" s="1"/>
  <c r="G29" i="3"/>
  <c r="L29" i="3" s="1"/>
  <c r="G40" i="3"/>
  <c r="L40" i="3" s="1"/>
  <c r="K50" i="3"/>
  <c r="L50" i="3" s="1"/>
  <c r="L17" i="3"/>
  <c r="G31" i="3"/>
  <c r="L31" i="3" s="1"/>
  <c r="G33" i="3"/>
  <c r="L33" i="3" s="1"/>
  <c r="L37" i="3"/>
  <c r="L41" i="3"/>
  <c r="K15" i="3"/>
  <c r="G15" i="3" l="1"/>
  <c r="L15" i="3" s="1"/>
  <c r="L24" i="3"/>
  <c r="U283" i="2" l="1"/>
  <c r="K283" i="2" s="1"/>
  <c r="N283" i="2" s="1"/>
  <c r="R283" i="2"/>
  <c r="E283" i="2" s="1"/>
  <c r="H283" i="2" s="1"/>
  <c r="U282" i="2"/>
  <c r="K282" i="2" s="1"/>
  <c r="N282" i="2" s="1"/>
  <c r="R282" i="2"/>
  <c r="E282" i="2" s="1"/>
  <c r="H282" i="2" s="1"/>
  <c r="U281" i="2"/>
  <c r="K281" i="2" s="1"/>
  <c r="N281" i="2" s="1"/>
  <c r="R281" i="2"/>
  <c r="E281" i="2" s="1"/>
  <c r="H281" i="2" s="1"/>
  <c r="U280" i="2"/>
  <c r="K280" i="2" s="1"/>
  <c r="N280" i="2" s="1"/>
  <c r="R280" i="2"/>
  <c r="E280" i="2" s="1"/>
  <c r="H280" i="2" s="1"/>
  <c r="U279" i="2"/>
  <c r="K279" i="2" s="1"/>
  <c r="N279" i="2" s="1"/>
  <c r="R279" i="2"/>
  <c r="E279" i="2" s="1"/>
  <c r="H279" i="2" s="1"/>
  <c r="U278" i="2"/>
  <c r="K278" i="2" s="1"/>
  <c r="N278" i="2" s="1"/>
  <c r="R278" i="2"/>
  <c r="E278" i="2" s="1"/>
  <c r="H278" i="2" s="1"/>
  <c r="U277" i="2"/>
  <c r="K277" i="2" s="1"/>
  <c r="N277" i="2" s="1"/>
  <c r="R277" i="2"/>
  <c r="E277" i="2" s="1"/>
  <c r="H277" i="2" s="1"/>
  <c r="U276" i="2"/>
  <c r="K276" i="2" s="1"/>
  <c r="N276" i="2" s="1"/>
  <c r="R276" i="2"/>
  <c r="E276" i="2" s="1"/>
  <c r="H276" i="2" s="1"/>
  <c r="U275" i="2"/>
  <c r="K275" i="2" s="1"/>
  <c r="N275" i="2" s="1"/>
  <c r="R275" i="2"/>
  <c r="E275" i="2" s="1"/>
  <c r="H275" i="2" s="1"/>
  <c r="U274" i="2"/>
  <c r="K274" i="2" s="1"/>
  <c r="N274" i="2" s="1"/>
  <c r="R274" i="2"/>
  <c r="E274" i="2" s="1"/>
  <c r="H274" i="2" s="1"/>
  <c r="U273" i="2"/>
  <c r="K273" i="2" s="1"/>
  <c r="N273" i="2" s="1"/>
  <c r="R273" i="2"/>
  <c r="E273" i="2" s="1"/>
  <c r="H273" i="2" s="1"/>
  <c r="U272" i="2"/>
  <c r="K272" i="2" s="1"/>
  <c r="N272" i="2" s="1"/>
  <c r="R272" i="2"/>
  <c r="E272" i="2" s="1"/>
  <c r="H272" i="2" s="1"/>
  <c r="U271" i="2"/>
  <c r="K271" i="2" s="1"/>
  <c r="N271" i="2" s="1"/>
  <c r="R271" i="2"/>
  <c r="E271" i="2" s="1"/>
  <c r="H271" i="2" s="1"/>
  <c r="U270" i="2"/>
  <c r="K270" i="2" s="1"/>
  <c r="N270" i="2" s="1"/>
  <c r="R270" i="2"/>
  <c r="E270" i="2" s="1"/>
  <c r="H270" i="2" s="1"/>
  <c r="U269" i="2"/>
  <c r="K269" i="2" s="1"/>
  <c r="N269" i="2" s="1"/>
  <c r="R269" i="2"/>
  <c r="E269" i="2" s="1"/>
  <c r="H269" i="2" s="1"/>
  <c r="U268" i="2"/>
  <c r="K268" i="2" s="1"/>
  <c r="N268" i="2" s="1"/>
  <c r="R268" i="2"/>
  <c r="E268" i="2" s="1"/>
  <c r="H268" i="2" s="1"/>
  <c r="U267" i="2"/>
  <c r="K267" i="2" s="1"/>
  <c r="N267" i="2" s="1"/>
  <c r="R267" i="2"/>
  <c r="E267" i="2" s="1"/>
  <c r="H267" i="2" s="1"/>
  <c r="U266" i="2"/>
  <c r="K266" i="2" s="1"/>
  <c r="N266" i="2" s="1"/>
  <c r="R266" i="2"/>
  <c r="E266" i="2" s="1"/>
  <c r="H266" i="2" s="1"/>
  <c r="U265" i="2"/>
  <c r="K265" i="2" s="1"/>
  <c r="N265" i="2" s="1"/>
  <c r="R265" i="2"/>
  <c r="E265" i="2" s="1"/>
  <c r="H265" i="2" s="1"/>
  <c r="U264" i="2"/>
  <c r="K264" i="2" s="1"/>
  <c r="N264" i="2" s="1"/>
  <c r="R264" i="2"/>
  <c r="E264" i="2" s="1"/>
  <c r="H264" i="2" s="1"/>
  <c r="U263" i="2"/>
  <c r="K263" i="2" s="1"/>
  <c r="N263" i="2" s="1"/>
  <c r="R263" i="2"/>
  <c r="E263" i="2" s="1"/>
  <c r="H263" i="2" s="1"/>
  <c r="U262" i="2"/>
  <c r="K262" i="2" s="1"/>
  <c r="N262" i="2" s="1"/>
  <c r="R262" i="2"/>
  <c r="E262" i="2" s="1"/>
  <c r="H262" i="2" s="1"/>
  <c r="U261" i="2"/>
  <c r="K261" i="2" s="1"/>
  <c r="N261" i="2" s="1"/>
  <c r="R261" i="2"/>
  <c r="E261" i="2" s="1"/>
  <c r="H261" i="2" s="1"/>
  <c r="U260" i="2"/>
  <c r="K260" i="2" s="1"/>
  <c r="N260" i="2" s="1"/>
  <c r="R260" i="2"/>
  <c r="E260" i="2" s="1"/>
  <c r="H260" i="2" s="1"/>
  <c r="U259" i="2"/>
  <c r="K259" i="2" s="1"/>
  <c r="N259" i="2" s="1"/>
  <c r="R259" i="2"/>
  <c r="E259" i="2" s="1"/>
  <c r="H259" i="2" s="1"/>
  <c r="U258" i="2"/>
  <c r="K258" i="2" s="1"/>
  <c r="N258" i="2" s="1"/>
  <c r="R258" i="2"/>
  <c r="E258" i="2" s="1"/>
  <c r="H258" i="2" s="1"/>
  <c r="U257" i="2"/>
  <c r="K257" i="2" s="1"/>
  <c r="N257" i="2" s="1"/>
  <c r="R257" i="2"/>
  <c r="E257" i="2" s="1"/>
  <c r="H257" i="2" s="1"/>
  <c r="U256" i="2"/>
  <c r="K256" i="2" s="1"/>
  <c r="N256" i="2" s="1"/>
  <c r="R256" i="2"/>
  <c r="E256" i="2" s="1"/>
  <c r="H256" i="2" s="1"/>
  <c r="U255" i="2"/>
  <c r="K255" i="2" s="1"/>
  <c r="N255" i="2" s="1"/>
  <c r="R255" i="2"/>
  <c r="E255" i="2" s="1"/>
  <c r="H255" i="2" s="1"/>
  <c r="U254" i="2"/>
  <c r="K254" i="2" s="1"/>
  <c r="N254" i="2" s="1"/>
  <c r="R254" i="2"/>
  <c r="E254" i="2" s="1"/>
  <c r="H254" i="2" s="1"/>
  <c r="U253" i="2"/>
  <c r="R253" i="2"/>
  <c r="E253" i="2" s="1"/>
  <c r="H253" i="2" s="1"/>
  <c r="K253" i="2"/>
  <c r="N253" i="2" s="1"/>
  <c r="U252" i="2"/>
  <c r="K252" i="2" s="1"/>
  <c r="N252" i="2" s="1"/>
  <c r="R252" i="2"/>
  <c r="E252" i="2" s="1"/>
  <c r="H252" i="2" s="1"/>
  <c r="U251" i="2"/>
  <c r="K251" i="2" s="1"/>
  <c r="N251" i="2" s="1"/>
  <c r="R251" i="2"/>
  <c r="E251" i="2" s="1"/>
  <c r="H251" i="2" s="1"/>
  <c r="U250" i="2"/>
  <c r="K250" i="2" s="1"/>
  <c r="N250" i="2" s="1"/>
  <c r="R250" i="2"/>
  <c r="E250" i="2" s="1"/>
  <c r="H250" i="2" s="1"/>
  <c r="U249" i="2"/>
  <c r="K249" i="2" s="1"/>
  <c r="N249" i="2" s="1"/>
  <c r="R249" i="2"/>
  <c r="E249" i="2" s="1"/>
  <c r="H249" i="2" s="1"/>
  <c r="U248" i="2"/>
  <c r="K248" i="2" s="1"/>
  <c r="N248" i="2" s="1"/>
  <c r="R248" i="2"/>
  <c r="E248" i="2" s="1"/>
  <c r="H248" i="2" s="1"/>
  <c r="U247" i="2"/>
  <c r="K247" i="2" s="1"/>
  <c r="N247" i="2" s="1"/>
  <c r="R247" i="2"/>
  <c r="E247" i="2" s="1"/>
  <c r="H247" i="2" s="1"/>
  <c r="U246" i="2"/>
  <c r="K246" i="2" s="1"/>
  <c r="N246" i="2" s="1"/>
  <c r="R246" i="2"/>
  <c r="E246" i="2" s="1"/>
  <c r="H246" i="2" s="1"/>
  <c r="U245" i="2"/>
  <c r="K245" i="2" s="1"/>
  <c r="N245" i="2" s="1"/>
  <c r="R245" i="2"/>
  <c r="E245" i="2" s="1"/>
  <c r="H245" i="2" s="1"/>
  <c r="U244" i="2"/>
  <c r="K244" i="2" s="1"/>
  <c r="N244" i="2" s="1"/>
  <c r="R244" i="2"/>
  <c r="E244" i="2" s="1"/>
  <c r="H244" i="2" s="1"/>
  <c r="U243" i="2"/>
  <c r="K243" i="2" s="1"/>
  <c r="N243" i="2" s="1"/>
  <c r="R243" i="2"/>
  <c r="E243" i="2" s="1"/>
  <c r="H243" i="2" s="1"/>
  <c r="U242" i="2"/>
  <c r="K242" i="2" s="1"/>
  <c r="N242" i="2" s="1"/>
  <c r="R242" i="2"/>
  <c r="E242" i="2" s="1"/>
  <c r="H242" i="2" s="1"/>
  <c r="U241" i="2"/>
  <c r="K241" i="2" s="1"/>
  <c r="N241" i="2" s="1"/>
  <c r="R241" i="2"/>
  <c r="E241" i="2" s="1"/>
  <c r="H241" i="2" s="1"/>
  <c r="U240" i="2"/>
  <c r="K240" i="2" s="1"/>
  <c r="N240" i="2" s="1"/>
  <c r="R240" i="2"/>
  <c r="E240" i="2" s="1"/>
  <c r="H240" i="2" s="1"/>
  <c r="U239" i="2"/>
  <c r="K239" i="2" s="1"/>
  <c r="N239" i="2" s="1"/>
  <c r="R239" i="2"/>
  <c r="E239" i="2" s="1"/>
  <c r="H239" i="2" s="1"/>
  <c r="U238" i="2"/>
  <c r="K238" i="2" s="1"/>
  <c r="N238" i="2" s="1"/>
  <c r="R238" i="2"/>
  <c r="E238" i="2" s="1"/>
  <c r="H238" i="2" s="1"/>
  <c r="U237" i="2"/>
  <c r="K237" i="2" s="1"/>
  <c r="N237" i="2" s="1"/>
  <c r="R237" i="2"/>
  <c r="E237" i="2" s="1"/>
  <c r="H237" i="2" s="1"/>
  <c r="U236" i="2"/>
  <c r="K236" i="2" s="1"/>
  <c r="N236" i="2" s="1"/>
  <c r="R236" i="2"/>
  <c r="E236" i="2" s="1"/>
  <c r="H236" i="2" s="1"/>
  <c r="U235" i="2"/>
  <c r="K235" i="2" s="1"/>
  <c r="N235" i="2" s="1"/>
  <c r="R235" i="2"/>
  <c r="E235" i="2" s="1"/>
  <c r="H235" i="2" s="1"/>
  <c r="U234" i="2"/>
  <c r="K234" i="2" s="1"/>
  <c r="N234" i="2" s="1"/>
  <c r="R234" i="2"/>
  <c r="E234" i="2" s="1"/>
  <c r="H234" i="2" s="1"/>
  <c r="U233" i="2"/>
  <c r="K233" i="2" s="1"/>
  <c r="N233" i="2" s="1"/>
  <c r="R233" i="2"/>
  <c r="E233" i="2" s="1"/>
  <c r="H233" i="2" s="1"/>
  <c r="U232" i="2"/>
  <c r="K232" i="2" s="1"/>
  <c r="N232" i="2" s="1"/>
  <c r="R232" i="2"/>
  <c r="E232" i="2" s="1"/>
  <c r="H232" i="2" s="1"/>
  <c r="U231" i="2"/>
  <c r="K231" i="2" s="1"/>
  <c r="N231" i="2" s="1"/>
  <c r="R231" i="2"/>
  <c r="E231" i="2" s="1"/>
  <c r="H231" i="2" s="1"/>
  <c r="U230" i="2"/>
  <c r="R230" i="2"/>
  <c r="E230" i="2" s="1"/>
  <c r="H230" i="2" s="1"/>
  <c r="K230" i="2"/>
  <c r="N230" i="2" s="1"/>
  <c r="U229" i="2"/>
  <c r="K229" i="2" s="1"/>
  <c r="N229" i="2" s="1"/>
  <c r="R229" i="2"/>
  <c r="E229" i="2" s="1"/>
  <c r="H229" i="2" s="1"/>
  <c r="U228" i="2"/>
  <c r="K228" i="2" s="1"/>
  <c r="N228" i="2" s="1"/>
  <c r="R228" i="2"/>
  <c r="E228" i="2" s="1"/>
  <c r="H228" i="2" s="1"/>
  <c r="U227" i="2"/>
  <c r="K227" i="2" s="1"/>
  <c r="N227" i="2" s="1"/>
  <c r="R227" i="2"/>
  <c r="E227" i="2" s="1"/>
  <c r="H227" i="2" s="1"/>
  <c r="U226" i="2"/>
  <c r="K226" i="2" s="1"/>
  <c r="N226" i="2" s="1"/>
  <c r="R226" i="2"/>
  <c r="E226" i="2" s="1"/>
  <c r="H226" i="2" s="1"/>
  <c r="U225" i="2"/>
  <c r="K225" i="2" s="1"/>
  <c r="N225" i="2" s="1"/>
  <c r="R225" i="2"/>
  <c r="E225" i="2" s="1"/>
  <c r="H225" i="2" s="1"/>
  <c r="U224" i="2"/>
  <c r="K224" i="2" s="1"/>
  <c r="N224" i="2" s="1"/>
  <c r="R224" i="2"/>
  <c r="E224" i="2" s="1"/>
  <c r="H224" i="2" s="1"/>
  <c r="U223" i="2"/>
  <c r="K223" i="2" s="1"/>
  <c r="R223" i="2"/>
  <c r="E223" i="2" s="1"/>
  <c r="H223" i="2" s="1"/>
  <c r="N223" i="2"/>
  <c r="U222" i="2"/>
  <c r="K222" i="2" s="1"/>
  <c r="N222" i="2" s="1"/>
  <c r="R222" i="2"/>
  <c r="E222" i="2" s="1"/>
  <c r="H222" i="2" s="1"/>
  <c r="U221" i="2"/>
  <c r="K221" i="2" s="1"/>
  <c r="N221" i="2" s="1"/>
  <c r="R221" i="2"/>
  <c r="E221" i="2" s="1"/>
  <c r="H221" i="2" s="1"/>
  <c r="U220" i="2"/>
  <c r="K220" i="2" s="1"/>
  <c r="N220" i="2" s="1"/>
  <c r="R220" i="2"/>
  <c r="E220" i="2" s="1"/>
  <c r="H220" i="2" s="1"/>
  <c r="U219" i="2"/>
  <c r="K219" i="2" s="1"/>
  <c r="N219" i="2" s="1"/>
  <c r="R219" i="2"/>
  <c r="E219" i="2" s="1"/>
  <c r="H219" i="2" s="1"/>
  <c r="U218" i="2"/>
  <c r="K218" i="2" s="1"/>
  <c r="N218" i="2" s="1"/>
  <c r="R218" i="2"/>
  <c r="E218" i="2" s="1"/>
  <c r="H218" i="2" s="1"/>
  <c r="U217" i="2"/>
  <c r="K217" i="2" s="1"/>
  <c r="N217" i="2" s="1"/>
  <c r="R217" i="2"/>
  <c r="E217" i="2" s="1"/>
  <c r="H217" i="2" s="1"/>
  <c r="U216" i="2"/>
  <c r="K216" i="2" s="1"/>
  <c r="N216" i="2" s="1"/>
  <c r="R216" i="2"/>
  <c r="E216" i="2"/>
  <c r="H216" i="2" s="1"/>
  <c r="U215" i="2"/>
  <c r="K215" i="2" s="1"/>
  <c r="N215" i="2" s="1"/>
  <c r="R215" i="2"/>
  <c r="E215" i="2" s="1"/>
  <c r="H215" i="2" s="1"/>
  <c r="U214" i="2"/>
  <c r="K214" i="2" s="1"/>
  <c r="N214" i="2" s="1"/>
  <c r="R214" i="2"/>
  <c r="E214" i="2" s="1"/>
  <c r="H214" i="2" s="1"/>
  <c r="U213" i="2"/>
  <c r="K213" i="2" s="1"/>
  <c r="N213" i="2" s="1"/>
  <c r="R213" i="2"/>
  <c r="E213" i="2" s="1"/>
  <c r="H213" i="2" s="1"/>
  <c r="U212" i="2"/>
  <c r="K212" i="2" s="1"/>
  <c r="N212" i="2" s="1"/>
  <c r="R212" i="2"/>
  <c r="E212" i="2" s="1"/>
  <c r="H212" i="2" s="1"/>
  <c r="U211" i="2"/>
  <c r="K211" i="2" s="1"/>
  <c r="N211" i="2" s="1"/>
  <c r="R211" i="2"/>
  <c r="E211" i="2" s="1"/>
  <c r="H211" i="2" s="1"/>
  <c r="U210" i="2"/>
  <c r="K210" i="2" s="1"/>
  <c r="N210" i="2" s="1"/>
  <c r="R210" i="2"/>
  <c r="E210" i="2" s="1"/>
  <c r="H210" i="2" s="1"/>
  <c r="U209" i="2"/>
  <c r="K209" i="2" s="1"/>
  <c r="N209" i="2" s="1"/>
  <c r="R209" i="2"/>
  <c r="E209" i="2" s="1"/>
  <c r="H209" i="2" s="1"/>
  <c r="U208" i="2"/>
  <c r="K208" i="2" s="1"/>
  <c r="N208" i="2" s="1"/>
  <c r="R208" i="2"/>
  <c r="E208" i="2" s="1"/>
  <c r="H208" i="2" s="1"/>
  <c r="U207" i="2"/>
  <c r="K207" i="2" s="1"/>
  <c r="N207" i="2" s="1"/>
  <c r="R207" i="2"/>
  <c r="E207" i="2" s="1"/>
  <c r="H207" i="2" s="1"/>
  <c r="U206" i="2"/>
  <c r="K206" i="2" s="1"/>
  <c r="N206" i="2" s="1"/>
  <c r="R206" i="2"/>
  <c r="E206" i="2" s="1"/>
  <c r="H206" i="2" s="1"/>
  <c r="U205" i="2"/>
  <c r="K205" i="2" s="1"/>
  <c r="N205" i="2" s="1"/>
  <c r="R205" i="2"/>
  <c r="E205" i="2" s="1"/>
  <c r="H205" i="2" s="1"/>
  <c r="U204" i="2"/>
  <c r="K204" i="2" s="1"/>
  <c r="N204" i="2" s="1"/>
  <c r="R204" i="2"/>
  <c r="E204" i="2" s="1"/>
  <c r="H204" i="2" s="1"/>
  <c r="U203" i="2"/>
  <c r="K203" i="2" s="1"/>
  <c r="N203" i="2" s="1"/>
  <c r="R203" i="2"/>
  <c r="E203" i="2" s="1"/>
  <c r="H203" i="2" s="1"/>
  <c r="U202" i="2"/>
  <c r="K202" i="2" s="1"/>
  <c r="N202" i="2" s="1"/>
  <c r="R202" i="2"/>
  <c r="E202" i="2" s="1"/>
  <c r="H202" i="2" s="1"/>
  <c r="U201" i="2"/>
  <c r="K201" i="2" s="1"/>
  <c r="N201" i="2" s="1"/>
  <c r="R201" i="2"/>
  <c r="E201" i="2" s="1"/>
  <c r="H201" i="2" s="1"/>
  <c r="U200" i="2"/>
  <c r="K200" i="2" s="1"/>
  <c r="N200" i="2" s="1"/>
  <c r="R200" i="2"/>
  <c r="E200" i="2" s="1"/>
  <c r="H200" i="2" s="1"/>
  <c r="U199" i="2"/>
  <c r="K199" i="2" s="1"/>
  <c r="N199" i="2" s="1"/>
  <c r="R199" i="2"/>
  <c r="E199" i="2" s="1"/>
  <c r="H199" i="2" s="1"/>
  <c r="U198" i="2"/>
  <c r="K198" i="2" s="1"/>
  <c r="N198" i="2" s="1"/>
  <c r="R198" i="2"/>
  <c r="E198" i="2" s="1"/>
  <c r="H198" i="2" s="1"/>
  <c r="U197" i="2"/>
  <c r="K197" i="2" s="1"/>
  <c r="N197" i="2" s="1"/>
  <c r="R197" i="2"/>
  <c r="E197" i="2" s="1"/>
  <c r="H197" i="2" s="1"/>
  <c r="U196" i="2"/>
  <c r="K196" i="2" s="1"/>
  <c r="N196" i="2" s="1"/>
  <c r="R196" i="2"/>
  <c r="E196" i="2" s="1"/>
  <c r="H196" i="2" s="1"/>
  <c r="U195" i="2"/>
  <c r="K195" i="2" s="1"/>
  <c r="N195" i="2" s="1"/>
  <c r="R195" i="2"/>
  <c r="E195" i="2" s="1"/>
  <c r="H195" i="2" s="1"/>
  <c r="U194" i="2"/>
  <c r="K194" i="2" s="1"/>
  <c r="N194" i="2" s="1"/>
  <c r="R194" i="2"/>
  <c r="E194" i="2" s="1"/>
  <c r="H194" i="2" s="1"/>
  <c r="U193" i="2"/>
  <c r="K193" i="2" s="1"/>
  <c r="N193" i="2" s="1"/>
  <c r="R193" i="2"/>
  <c r="E193" i="2" s="1"/>
  <c r="H193" i="2" s="1"/>
  <c r="U192" i="2"/>
  <c r="K192" i="2" s="1"/>
  <c r="N192" i="2" s="1"/>
  <c r="R192" i="2"/>
  <c r="E192" i="2" s="1"/>
  <c r="H192" i="2" s="1"/>
  <c r="U191" i="2"/>
  <c r="K191" i="2" s="1"/>
  <c r="N191" i="2" s="1"/>
  <c r="R191" i="2"/>
  <c r="E191" i="2" s="1"/>
  <c r="H191" i="2" s="1"/>
  <c r="U190" i="2"/>
  <c r="K190" i="2" s="1"/>
  <c r="N190" i="2" s="1"/>
  <c r="R190" i="2"/>
  <c r="E190" i="2" s="1"/>
  <c r="H190" i="2" s="1"/>
  <c r="U189" i="2"/>
  <c r="K189" i="2" s="1"/>
  <c r="N189" i="2" s="1"/>
  <c r="R189" i="2"/>
  <c r="E189" i="2" s="1"/>
  <c r="H189" i="2" s="1"/>
  <c r="U188" i="2"/>
  <c r="K188" i="2" s="1"/>
  <c r="N188" i="2" s="1"/>
  <c r="R188" i="2"/>
  <c r="E188" i="2" s="1"/>
  <c r="H188" i="2" s="1"/>
  <c r="U187" i="2"/>
  <c r="K187" i="2" s="1"/>
  <c r="N187" i="2" s="1"/>
  <c r="R187" i="2"/>
  <c r="E187" i="2" s="1"/>
  <c r="H187" i="2" s="1"/>
  <c r="U186" i="2"/>
  <c r="K186" i="2" s="1"/>
  <c r="N186" i="2" s="1"/>
  <c r="R186" i="2"/>
  <c r="E186" i="2" s="1"/>
  <c r="H186" i="2" s="1"/>
  <c r="U185" i="2"/>
  <c r="K185" i="2" s="1"/>
  <c r="N185" i="2" s="1"/>
  <c r="R185" i="2"/>
  <c r="E185" i="2" s="1"/>
  <c r="H185" i="2" s="1"/>
  <c r="U184" i="2"/>
  <c r="K184" i="2" s="1"/>
  <c r="N184" i="2" s="1"/>
  <c r="R184" i="2"/>
  <c r="E184" i="2" s="1"/>
  <c r="H184" i="2" s="1"/>
  <c r="U183" i="2"/>
  <c r="K183" i="2" s="1"/>
  <c r="N183" i="2" s="1"/>
  <c r="R183" i="2"/>
  <c r="E183" i="2" s="1"/>
  <c r="H183" i="2" s="1"/>
  <c r="U182" i="2"/>
  <c r="K182" i="2" s="1"/>
  <c r="N182" i="2" s="1"/>
  <c r="R182" i="2"/>
  <c r="E182" i="2" s="1"/>
  <c r="H182" i="2" s="1"/>
  <c r="U181" i="2"/>
  <c r="K181" i="2" s="1"/>
  <c r="N181" i="2" s="1"/>
  <c r="R181" i="2"/>
  <c r="E181" i="2" s="1"/>
  <c r="H181" i="2" s="1"/>
  <c r="U180" i="2"/>
  <c r="K180" i="2" s="1"/>
  <c r="N180" i="2" s="1"/>
  <c r="R180" i="2"/>
  <c r="E180" i="2" s="1"/>
  <c r="H180" i="2" s="1"/>
  <c r="U179" i="2"/>
  <c r="K179" i="2" s="1"/>
  <c r="N179" i="2" s="1"/>
  <c r="R179" i="2"/>
  <c r="E179" i="2" s="1"/>
  <c r="H179" i="2" s="1"/>
  <c r="U178" i="2"/>
  <c r="K178" i="2" s="1"/>
  <c r="N178" i="2" s="1"/>
  <c r="R178" i="2"/>
  <c r="E178" i="2" s="1"/>
  <c r="H178" i="2" s="1"/>
  <c r="U177" i="2"/>
  <c r="K177" i="2" s="1"/>
  <c r="N177" i="2" s="1"/>
  <c r="R177" i="2"/>
  <c r="E177" i="2" s="1"/>
  <c r="H177" i="2" s="1"/>
  <c r="U176" i="2"/>
  <c r="K176" i="2" s="1"/>
  <c r="N176" i="2" s="1"/>
  <c r="R176" i="2"/>
  <c r="E176" i="2" s="1"/>
  <c r="H176" i="2" s="1"/>
  <c r="O176" i="2" s="1"/>
  <c r="U175" i="2"/>
  <c r="K175" i="2" s="1"/>
  <c r="N175" i="2" s="1"/>
  <c r="R175" i="2"/>
  <c r="E175" i="2" s="1"/>
  <c r="H175" i="2" s="1"/>
  <c r="U174" i="2"/>
  <c r="K174" i="2" s="1"/>
  <c r="N174" i="2" s="1"/>
  <c r="R174" i="2"/>
  <c r="E174" i="2" s="1"/>
  <c r="H174" i="2" s="1"/>
  <c r="U173" i="2"/>
  <c r="K173" i="2" s="1"/>
  <c r="N173" i="2" s="1"/>
  <c r="R173" i="2"/>
  <c r="E173" i="2" s="1"/>
  <c r="H173" i="2" s="1"/>
  <c r="U172" i="2"/>
  <c r="K172" i="2" s="1"/>
  <c r="N172" i="2" s="1"/>
  <c r="R172" i="2"/>
  <c r="E172" i="2" s="1"/>
  <c r="H172" i="2" s="1"/>
  <c r="U171" i="2"/>
  <c r="K171" i="2" s="1"/>
  <c r="N171" i="2" s="1"/>
  <c r="R171" i="2"/>
  <c r="E171" i="2" s="1"/>
  <c r="H171" i="2" s="1"/>
  <c r="U170" i="2"/>
  <c r="K170" i="2" s="1"/>
  <c r="N170" i="2" s="1"/>
  <c r="R170" i="2"/>
  <c r="E170" i="2" s="1"/>
  <c r="H170" i="2" s="1"/>
  <c r="U169" i="2"/>
  <c r="K169" i="2" s="1"/>
  <c r="N169" i="2" s="1"/>
  <c r="R169" i="2"/>
  <c r="E169" i="2" s="1"/>
  <c r="H169" i="2" s="1"/>
  <c r="U168" i="2"/>
  <c r="K168" i="2" s="1"/>
  <c r="N168" i="2" s="1"/>
  <c r="R168" i="2"/>
  <c r="E168" i="2" s="1"/>
  <c r="H168" i="2" s="1"/>
  <c r="U167" i="2"/>
  <c r="K167" i="2" s="1"/>
  <c r="N167" i="2" s="1"/>
  <c r="R167" i="2"/>
  <c r="E167" i="2" s="1"/>
  <c r="H167" i="2" s="1"/>
  <c r="U166" i="2"/>
  <c r="K166" i="2" s="1"/>
  <c r="N166" i="2" s="1"/>
  <c r="R166" i="2"/>
  <c r="E166" i="2" s="1"/>
  <c r="H166" i="2" s="1"/>
  <c r="U165" i="2"/>
  <c r="K165" i="2" s="1"/>
  <c r="N165" i="2" s="1"/>
  <c r="R165" i="2"/>
  <c r="E165" i="2" s="1"/>
  <c r="H165" i="2" s="1"/>
  <c r="U164" i="2"/>
  <c r="K164" i="2" s="1"/>
  <c r="N164" i="2" s="1"/>
  <c r="R164" i="2"/>
  <c r="E164" i="2" s="1"/>
  <c r="H164" i="2" s="1"/>
  <c r="U163" i="2"/>
  <c r="K163" i="2" s="1"/>
  <c r="N163" i="2" s="1"/>
  <c r="R163" i="2"/>
  <c r="E163" i="2" s="1"/>
  <c r="H163" i="2" s="1"/>
  <c r="U162" i="2"/>
  <c r="K162" i="2" s="1"/>
  <c r="N162" i="2" s="1"/>
  <c r="R162" i="2"/>
  <c r="E162" i="2" s="1"/>
  <c r="H162" i="2" s="1"/>
  <c r="U161" i="2"/>
  <c r="K161" i="2" s="1"/>
  <c r="N161" i="2" s="1"/>
  <c r="R161" i="2"/>
  <c r="E161" i="2" s="1"/>
  <c r="H161" i="2" s="1"/>
  <c r="U160" i="2"/>
  <c r="K160" i="2" s="1"/>
  <c r="N160" i="2" s="1"/>
  <c r="R160" i="2"/>
  <c r="E160" i="2" s="1"/>
  <c r="H160" i="2" s="1"/>
  <c r="U159" i="2"/>
  <c r="K159" i="2" s="1"/>
  <c r="N159" i="2" s="1"/>
  <c r="R159" i="2"/>
  <c r="E159" i="2" s="1"/>
  <c r="H159" i="2" s="1"/>
  <c r="U158" i="2"/>
  <c r="K158" i="2" s="1"/>
  <c r="N158" i="2" s="1"/>
  <c r="R158" i="2"/>
  <c r="E158" i="2" s="1"/>
  <c r="H158" i="2" s="1"/>
  <c r="U157" i="2"/>
  <c r="K157" i="2" s="1"/>
  <c r="N157" i="2" s="1"/>
  <c r="R157" i="2"/>
  <c r="E157" i="2" s="1"/>
  <c r="H157" i="2" s="1"/>
  <c r="U156" i="2"/>
  <c r="K156" i="2" s="1"/>
  <c r="N156" i="2" s="1"/>
  <c r="R156" i="2"/>
  <c r="E156" i="2" s="1"/>
  <c r="H156" i="2" s="1"/>
  <c r="U155" i="2"/>
  <c r="K155" i="2" s="1"/>
  <c r="N155" i="2" s="1"/>
  <c r="R155" i="2"/>
  <c r="E155" i="2" s="1"/>
  <c r="H155" i="2" s="1"/>
  <c r="U154" i="2"/>
  <c r="K154" i="2" s="1"/>
  <c r="N154" i="2" s="1"/>
  <c r="R154" i="2"/>
  <c r="E154" i="2" s="1"/>
  <c r="H154" i="2" s="1"/>
  <c r="U153" i="2"/>
  <c r="K153" i="2" s="1"/>
  <c r="N153" i="2" s="1"/>
  <c r="R153" i="2"/>
  <c r="E153" i="2" s="1"/>
  <c r="H153" i="2" s="1"/>
  <c r="U152" i="2"/>
  <c r="K152" i="2" s="1"/>
  <c r="N152" i="2" s="1"/>
  <c r="R152" i="2"/>
  <c r="E152" i="2" s="1"/>
  <c r="H152" i="2" s="1"/>
  <c r="U151" i="2"/>
  <c r="K151" i="2" s="1"/>
  <c r="N151" i="2" s="1"/>
  <c r="R151" i="2"/>
  <c r="E151" i="2" s="1"/>
  <c r="H151" i="2" s="1"/>
  <c r="U150" i="2"/>
  <c r="K150" i="2" s="1"/>
  <c r="N150" i="2" s="1"/>
  <c r="R150" i="2"/>
  <c r="E150" i="2" s="1"/>
  <c r="H150" i="2" s="1"/>
  <c r="U149" i="2"/>
  <c r="K149" i="2" s="1"/>
  <c r="N149" i="2" s="1"/>
  <c r="R149" i="2"/>
  <c r="E149" i="2" s="1"/>
  <c r="H149" i="2" s="1"/>
  <c r="U148" i="2"/>
  <c r="K148" i="2" s="1"/>
  <c r="N148" i="2" s="1"/>
  <c r="R148" i="2"/>
  <c r="E148" i="2" s="1"/>
  <c r="H148" i="2" s="1"/>
  <c r="U147" i="2"/>
  <c r="K147" i="2" s="1"/>
  <c r="N147" i="2" s="1"/>
  <c r="R147" i="2"/>
  <c r="E147" i="2" s="1"/>
  <c r="H147" i="2" s="1"/>
  <c r="U146" i="2"/>
  <c r="K146" i="2" s="1"/>
  <c r="N146" i="2" s="1"/>
  <c r="R146" i="2"/>
  <c r="E146" i="2" s="1"/>
  <c r="H146" i="2" s="1"/>
  <c r="U145" i="2"/>
  <c r="K145" i="2" s="1"/>
  <c r="N145" i="2" s="1"/>
  <c r="R145" i="2"/>
  <c r="E145" i="2" s="1"/>
  <c r="H145" i="2" s="1"/>
  <c r="U144" i="2"/>
  <c r="K144" i="2" s="1"/>
  <c r="N144" i="2" s="1"/>
  <c r="R144" i="2"/>
  <c r="E144" i="2" s="1"/>
  <c r="H144" i="2" s="1"/>
  <c r="U143" i="2"/>
  <c r="K143" i="2" s="1"/>
  <c r="N143" i="2" s="1"/>
  <c r="R143" i="2"/>
  <c r="E143" i="2" s="1"/>
  <c r="H143" i="2" s="1"/>
  <c r="U142" i="2"/>
  <c r="K142" i="2" s="1"/>
  <c r="N142" i="2" s="1"/>
  <c r="R142" i="2"/>
  <c r="E142" i="2" s="1"/>
  <c r="H142" i="2" s="1"/>
  <c r="U141" i="2"/>
  <c r="K141" i="2" s="1"/>
  <c r="N141" i="2" s="1"/>
  <c r="R141" i="2"/>
  <c r="E141" i="2" s="1"/>
  <c r="H141" i="2" s="1"/>
  <c r="U140" i="2"/>
  <c r="K140" i="2" s="1"/>
  <c r="N140" i="2" s="1"/>
  <c r="R140" i="2"/>
  <c r="E140" i="2" s="1"/>
  <c r="H140" i="2" s="1"/>
  <c r="U139" i="2"/>
  <c r="K139" i="2" s="1"/>
  <c r="N139" i="2" s="1"/>
  <c r="R139" i="2"/>
  <c r="E139" i="2" s="1"/>
  <c r="H139" i="2" s="1"/>
  <c r="U138" i="2"/>
  <c r="K138" i="2" s="1"/>
  <c r="N138" i="2" s="1"/>
  <c r="R138" i="2"/>
  <c r="E138" i="2" s="1"/>
  <c r="H138" i="2" s="1"/>
  <c r="U137" i="2"/>
  <c r="K137" i="2" s="1"/>
  <c r="N137" i="2" s="1"/>
  <c r="R137" i="2"/>
  <c r="E137" i="2" s="1"/>
  <c r="H137" i="2" s="1"/>
  <c r="U136" i="2"/>
  <c r="K136" i="2" s="1"/>
  <c r="N136" i="2" s="1"/>
  <c r="R136" i="2"/>
  <c r="E136" i="2" s="1"/>
  <c r="H136" i="2" s="1"/>
  <c r="U135" i="2"/>
  <c r="K135" i="2" s="1"/>
  <c r="N135" i="2" s="1"/>
  <c r="R135" i="2"/>
  <c r="E135" i="2" s="1"/>
  <c r="H135" i="2" s="1"/>
  <c r="U134" i="2"/>
  <c r="K134" i="2" s="1"/>
  <c r="N134" i="2" s="1"/>
  <c r="R134" i="2"/>
  <c r="E134" i="2"/>
  <c r="H134" i="2" s="1"/>
  <c r="U133" i="2"/>
  <c r="K133" i="2" s="1"/>
  <c r="N133" i="2" s="1"/>
  <c r="R133" i="2"/>
  <c r="E133" i="2" s="1"/>
  <c r="H133" i="2" s="1"/>
  <c r="U132" i="2"/>
  <c r="K132" i="2" s="1"/>
  <c r="N132" i="2" s="1"/>
  <c r="R132" i="2"/>
  <c r="E132" i="2" s="1"/>
  <c r="H132" i="2" s="1"/>
  <c r="U131" i="2"/>
  <c r="K131" i="2" s="1"/>
  <c r="N131" i="2" s="1"/>
  <c r="R131" i="2"/>
  <c r="E131" i="2" s="1"/>
  <c r="H131" i="2" s="1"/>
  <c r="U130" i="2"/>
  <c r="K130" i="2" s="1"/>
  <c r="N130" i="2" s="1"/>
  <c r="R130" i="2"/>
  <c r="E130" i="2" s="1"/>
  <c r="H130" i="2" s="1"/>
  <c r="U129" i="2"/>
  <c r="K129" i="2" s="1"/>
  <c r="N129" i="2" s="1"/>
  <c r="R129" i="2"/>
  <c r="E129" i="2" s="1"/>
  <c r="H129" i="2" s="1"/>
  <c r="U128" i="2"/>
  <c r="K128" i="2" s="1"/>
  <c r="N128" i="2" s="1"/>
  <c r="R128" i="2"/>
  <c r="E128" i="2" s="1"/>
  <c r="H128" i="2" s="1"/>
  <c r="U127" i="2"/>
  <c r="K127" i="2" s="1"/>
  <c r="N127" i="2" s="1"/>
  <c r="R127" i="2"/>
  <c r="E127" i="2" s="1"/>
  <c r="H127" i="2" s="1"/>
  <c r="U126" i="2"/>
  <c r="K126" i="2" s="1"/>
  <c r="N126" i="2" s="1"/>
  <c r="R126" i="2"/>
  <c r="E126" i="2" s="1"/>
  <c r="H126" i="2" s="1"/>
  <c r="U125" i="2"/>
  <c r="K125" i="2" s="1"/>
  <c r="N125" i="2" s="1"/>
  <c r="R125" i="2"/>
  <c r="E125" i="2" s="1"/>
  <c r="H125" i="2" s="1"/>
  <c r="U124" i="2"/>
  <c r="K124" i="2" s="1"/>
  <c r="N124" i="2" s="1"/>
  <c r="R124" i="2"/>
  <c r="E124" i="2" s="1"/>
  <c r="H124" i="2" s="1"/>
  <c r="U123" i="2"/>
  <c r="K123" i="2" s="1"/>
  <c r="N123" i="2" s="1"/>
  <c r="R123" i="2"/>
  <c r="E123" i="2" s="1"/>
  <c r="H123" i="2" s="1"/>
  <c r="U122" i="2"/>
  <c r="R122" i="2"/>
  <c r="E122" i="2" s="1"/>
  <c r="H122" i="2" s="1"/>
  <c r="K122" i="2"/>
  <c r="N122" i="2" s="1"/>
  <c r="U121" i="2"/>
  <c r="K121" i="2" s="1"/>
  <c r="N121" i="2" s="1"/>
  <c r="R121" i="2"/>
  <c r="E121" i="2" s="1"/>
  <c r="H121" i="2" s="1"/>
  <c r="U120" i="2"/>
  <c r="K120" i="2" s="1"/>
  <c r="N120" i="2" s="1"/>
  <c r="R120" i="2"/>
  <c r="E120" i="2" s="1"/>
  <c r="H120" i="2" s="1"/>
  <c r="U119" i="2"/>
  <c r="K119" i="2" s="1"/>
  <c r="N119" i="2" s="1"/>
  <c r="R119" i="2"/>
  <c r="E119" i="2" s="1"/>
  <c r="H119" i="2" s="1"/>
  <c r="U118" i="2"/>
  <c r="K118" i="2" s="1"/>
  <c r="N118" i="2" s="1"/>
  <c r="R118" i="2"/>
  <c r="E118" i="2" s="1"/>
  <c r="H118" i="2" s="1"/>
  <c r="U117" i="2"/>
  <c r="K117" i="2" s="1"/>
  <c r="N117" i="2" s="1"/>
  <c r="R117" i="2"/>
  <c r="E117" i="2" s="1"/>
  <c r="H117" i="2" s="1"/>
  <c r="U116" i="2"/>
  <c r="K116" i="2" s="1"/>
  <c r="N116" i="2" s="1"/>
  <c r="R116" i="2"/>
  <c r="E116" i="2" s="1"/>
  <c r="H116" i="2" s="1"/>
  <c r="U115" i="2"/>
  <c r="K115" i="2" s="1"/>
  <c r="N115" i="2" s="1"/>
  <c r="R115" i="2"/>
  <c r="E115" i="2" s="1"/>
  <c r="H115" i="2" s="1"/>
  <c r="U114" i="2"/>
  <c r="K114" i="2" s="1"/>
  <c r="N114" i="2" s="1"/>
  <c r="R114" i="2"/>
  <c r="E114" i="2" s="1"/>
  <c r="H114" i="2" s="1"/>
  <c r="U113" i="2"/>
  <c r="K113" i="2" s="1"/>
  <c r="N113" i="2" s="1"/>
  <c r="R113" i="2"/>
  <c r="E113" i="2" s="1"/>
  <c r="H113" i="2" s="1"/>
  <c r="U112" i="2"/>
  <c r="K112" i="2" s="1"/>
  <c r="N112" i="2" s="1"/>
  <c r="R112" i="2"/>
  <c r="E112" i="2" s="1"/>
  <c r="H112" i="2" s="1"/>
  <c r="U111" i="2"/>
  <c r="K111" i="2" s="1"/>
  <c r="N111" i="2" s="1"/>
  <c r="R111" i="2"/>
  <c r="E111" i="2" s="1"/>
  <c r="H111" i="2" s="1"/>
  <c r="U110" i="2"/>
  <c r="K110" i="2" s="1"/>
  <c r="N110" i="2" s="1"/>
  <c r="R110" i="2"/>
  <c r="E110" i="2" s="1"/>
  <c r="H110" i="2" s="1"/>
  <c r="U109" i="2"/>
  <c r="K109" i="2" s="1"/>
  <c r="N109" i="2" s="1"/>
  <c r="R109" i="2"/>
  <c r="E109" i="2" s="1"/>
  <c r="H109" i="2" s="1"/>
  <c r="U108" i="2"/>
  <c r="K108" i="2" s="1"/>
  <c r="N108" i="2" s="1"/>
  <c r="R108" i="2"/>
  <c r="E108" i="2" s="1"/>
  <c r="H108" i="2" s="1"/>
  <c r="U107" i="2"/>
  <c r="K107" i="2" s="1"/>
  <c r="N107" i="2" s="1"/>
  <c r="R107" i="2"/>
  <c r="E107" i="2" s="1"/>
  <c r="H107" i="2" s="1"/>
  <c r="U106" i="2"/>
  <c r="K106" i="2" s="1"/>
  <c r="N106" i="2" s="1"/>
  <c r="R106" i="2"/>
  <c r="E106" i="2" s="1"/>
  <c r="H106" i="2" s="1"/>
  <c r="U105" i="2"/>
  <c r="K105" i="2" s="1"/>
  <c r="N105" i="2" s="1"/>
  <c r="R105" i="2"/>
  <c r="E105" i="2" s="1"/>
  <c r="H105" i="2" s="1"/>
  <c r="U104" i="2"/>
  <c r="K104" i="2" s="1"/>
  <c r="N104" i="2" s="1"/>
  <c r="R104" i="2"/>
  <c r="E104" i="2" s="1"/>
  <c r="H104" i="2" s="1"/>
  <c r="U103" i="2"/>
  <c r="K103" i="2" s="1"/>
  <c r="N103" i="2" s="1"/>
  <c r="R103" i="2"/>
  <c r="E103" i="2" s="1"/>
  <c r="H103" i="2" s="1"/>
  <c r="U102" i="2"/>
  <c r="K102" i="2" s="1"/>
  <c r="N102" i="2" s="1"/>
  <c r="R102" i="2"/>
  <c r="E102" i="2" s="1"/>
  <c r="H102" i="2" s="1"/>
  <c r="U101" i="2"/>
  <c r="K101" i="2" s="1"/>
  <c r="N101" i="2" s="1"/>
  <c r="R101" i="2"/>
  <c r="E101" i="2" s="1"/>
  <c r="H101" i="2" s="1"/>
  <c r="U100" i="2"/>
  <c r="K100" i="2" s="1"/>
  <c r="N100" i="2" s="1"/>
  <c r="R100" i="2"/>
  <c r="E100" i="2" s="1"/>
  <c r="H100" i="2" s="1"/>
  <c r="U99" i="2"/>
  <c r="K99" i="2" s="1"/>
  <c r="N99" i="2" s="1"/>
  <c r="R99" i="2"/>
  <c r="E99" i="2" s="1"/>
  <c r="H99" i="2" s="1"/>
  <c r="U98" i="2"/>
  <c r="K98" i="2" s="1"/>
  <c r="N98" i="2" s="1"/>
  <c r="R98" i="2"/>
  <c r="E98" i="2" s="1"/>
  <c r="H98" i="2" s="1"/>
  <c r="U97" i="2"/>
  <c r="K97" i="2" s="1"/>
  <c r="N97" i="2" s="1"/>
  <c r="R97" i="2"/>
  <c r="E97" i="2" s="1"/>
  <c r="H97" i="2" s="1"/>
  <c r="O97" i="2" s="1"/>
  <c r="U96" i="2"/>
  <c r="K96" i="2" s="1"/>
  <c r="N96" i="2" s="1"/>
  <c r="R96" i="2"/>
  <c r="E96" i="2" s="1"/>
  <c r="H96" i="2" s="1"/>
  <c r="U95" i="2"/>
  <c r="K95" i="2" s="1"/>
  <c r="N95" i="2" s="1"/>
  <c r="R95" i="2"/>
  <c r="E95" i="2" s="1"/>
  <c r="H95" i="2" s="1"/>
  <c r="U94" i="2"/>
  <c r="K94" i="2" s="1"/>
  <c r="N94" i="2" s="1"/>
  <c r="R94" i="2"/>
  <c r="E94" i="2" s="1"/>
  <c r="H94" i="2" s="1"/>
  <c r="U93" i="2"/>
  <c r="R93" i="2"/>
  <c r="E93" i="2" s="1"/>
  <c r="H93" i="2" s="1"/>
  <c r="K93" i="2"/>
  <c r="N93" i="2" s="1"/>
  <c r="U92" i="2"/>
  <c r="K92" i="2" s="1"/>
  <c r="N92" i="2" s="1"/>
  <c r="R92" i="2"/>
  <c r="E92" i="2" s="1"/>
  <c r="H92" i="2" s="1"/>
  <c r="U91" i="2"/>
  <c r="K91" i="2" s="1"/>
  <c r="N91" i="2" s="1"/>
  <c r="R91" i="2"/>
  <c r="E91" i="2" s="1"/>
  <c r="H91" i="2" s="1"/>
  <c r="U90" i="2"/>
  <c r="K90" i="2" s="1"/>
  <c r="N90" i="2" s="1"/>
  <c r="R90" i="2"/>
  <c r="E90" i="2" s="1"/>
  <c r="H90" i="2" s="1"/>
  <c r="U89" i="2"/>
  <c r="K89" i="2" s="1"/>
  <c r="N89" i="2" s="1"/>
  <c r="R89" i="2"/>
  <c r="E89" i="2" s="1"/>
  <c r="H89" i="2" s="1"/>
  <c r="U88" i="2"/>
  <c r="K88" i="2" s="1"/>
  <c r="N88" i="2" s="1"/>
  <c r="R88" i="2"/>
  <c r="E88" i="2" s="1"/>
  <c r="H88" i="2" s="1"/>
  <c r="U87" i="2"/>
  <c r="K87" i="2" s="1"/>
  <c r="N87" i="2" s="1"/>
  <c r="R87" i="2"/>
  <c r="E87" i="2" s="1"/>
  <c r="H87" i="2" s="1"/>
  <c r="U86" i="2"/>
  <c r="K86" i="2" s="1"/>
  <c r="N86" i="2" s="1"/>
  <c r="R86" i="2"/>
  <c r="E86" i="2" s="1"/>
  <c r="H86" i="2" s="1"/>
  <c r="U85" i="2"/>
  <c r="K85" i="2" s="1"/>
  <c r="N85" i="2" s="1"/>
  <c r="R85" i="2"/>
  <c r="E85" i="2" s="1"/>
  <c r="H85" i="2" s="1"/>
  <c r="U84" i="2"/>
  <c r="K84" i="2" s="1"/>
  <c r="N84" i="2" s="1"/>
  <c r="R84" i="2"/>
  <c r="E84" i="2" s="1"/>
  <c r="H84" i="2" s="1"/>
  <c r="U83" i="2"/>
  <c r="K83" i="2" s="1"/>
  <c r="N83" i="2" s="1"/>
  <c r="R83" i="2"/>
  <c r="E83" i="2" s="1"/>
  <c r="H83" i="2" s="1"/>
  <c r="U82" i="2"/>
  <c r="K82" i="2" s="1"/>
  <c r="N82" i="2" s="1"/>
  <c r="R82" i="2"/>
  <c r="E82" i="2" s="1"/>
  <c r="H82" i="2" s="1"/>
  <c r="U81" i="2"/>
  <c r="K81" i="2" s="1"/>
  <c r="N81" i="2" s="1"/>
  <c r="R81" i="2"/>
  <c r="E81" i="2" s="1"/>
  <c r="H81" i="2" s="1"/>
  <c r="U80" i="2"/>
  <c r="K80" i="2" s="1"/>
  <c r="N80" i="2" s="1"/>
  <c r="R80" i="2"/>
  <c r="E80" i="2" s="1"/>
  <c r="H80" i="2" s="1"/>
  <c r="U79" i="2"/>
  <c r="K79" i="2" s="1"/>
  <c r="N79" i="2" s="1"/>
  <c r="R79" i="2"/>
  <c r="E79" i="2" s="1"/>
  <c r="H79" i="2" s="1"/>
  <c r="U78" i="2"/>
  <c r="K78" i="2" s="1"/>
  <c r="N78" i="2" s="1"/>
  <c r="R78" i="2"/>
  <c r="E78" i="2" s="1"/>
  <c r="H78" i="2" s="1"/>
  <c r="U77" i="2"/>
  <c r="K77" i="2" s="1"/>
  <c r="N77" i="2" s="1"/>
  <c r="R77" i="2"/>
  <c r="E77" i="2" s="1"/>
  <c r="H77" i="2" s="1"/>
  <c r="U76" i="2"/>
  <c r="K76" i="2" s="1"/>
  <c r="N76" i="2" s="1"/>
  <c r="R76" i="2"/>
  <c r="E76" i="2" s="1"/>
  <c r="H76" i="2" s="1"/>
  <c r="U75" i="2"/>
  <c r="K75" i="2" s="1"/>
  <c r="N75" i="2" s="1"/>
  <c r="R75" i="2"/>
  <c r="E75" i="2" s="1"/>
  <c r="H75" i="2" s="1"/>
  <c r="U74" i="2"/>
  <c r="K74" i="2" s="1"/>
  <c r="N74" i="2" s="1"/>
  <c r="R74" i="2"/>
  <c r="E74" i="2" s="1"/>
  <c r="H74" i="2" s="1"/>
  <c r="U73" i="2"/>
  <c r="K73" i="2" s="1"/>
  <c r="N73" i="2" s="1"/>
  <c r="R73" i="2"/>
  <c r="E73" i="2" s="1"/>
  <c r="H73" i="2" s="1"/>
  <c r="U72" i="2"/>
  <c r="K72" i="2" s="1"/>
  <c r="N72" i="2" s="1"/>
  <c r="R72" i="2"/>
  <c r="E72" i="2" s="1"/>
  <c r="H72" i="2" s="1"/>
  <c r="U71" i="2"/>
  <c r="K71" i="2" s="1"/>
  <c r="N71" i="2" s="1"/>
  <c r="R71" i="2"/>
  <c r="E71" i="2" s="1"/>
  <c r="H71" i="2" s="1"/>
  <c r="U70" i="2"/>
  <c r="K70" i="2" s="1"/>
  <c r="N70" i="2" s="1"/>
  <c r="R70" i="2"/>
  <c r="E70" i="2" s="1"/>
  <c r="H70" i="2" s="1"/>
  <c r="U69" i="2"/>
  <c r="K69" i="2" s="1"/>
  <c r="N69" i="2" s="1"/>
  <c r="R69" i="2"/>
  <c r="E69" i="2" s="1"/>
  <c r="H69" i="2" s="1"/>
  <c r="U68" i="2"/>
  <c r="K68" i="2" s="1"/>
  <c r="N68" i="2" s="1"/>
  <c r="R68" i="2"/>
  <c r="E68" i="2" s="1"/>
  <c r="H68" i="2" s="1"/>
  <c r="U67" i="2"/>
  <c r="K67" i="2" s="1"/>
  <c r="N67" i="2" s="1"/>
  <c r="R67" i="2"/>
  <c r="E67" i="2" s="1"/>
  <c r="H67" i="2" s="1"/>
  <c r="U66" i="2"/>
  <c r="K66" i="2" s="1"/>
  <c r="N66" i="2" s="1"/>
  <c r="R66" i="2"/>
  <c r="E66" i="2" s="1"/>
  <c r="H66" i="2" s="1"/>
  <c r="U65" i="2"/>
  <c r="K65" i="2" s="1"/>
  <c r="N65" i="2" s="1"/>
  <c r="R65" i="2"/>
  <c r="E65" i="2" s="1"/>
  <c r="H65" i="2" s="1"/>
  <c r="U64" i="2"/>
  <c r="K64" i="2" s="1"/>
  <c r="N64" i="2" s="1"/>
  <c r="R64" i="2"/>
  <c r="E64" i="2" s="1"/>
  <c r="H64" i="2" s="1"/>
  <c r="U63" i="2"/>
  <c r="K63" i="2" s="1"/>
  <c r="N63" i="2" s="1"/>
  <c r="R63" i="2"/>
  <c r="E63" i="2" s="1"/>
  <c r="H63" i="2" s="1"/>
  <c r="U62" i="2"/>
  <c r="K62" i="2" s="1"/>
  <c r="N62" i="2" s="1"/>
  <c r="R62" i="2"/>
  <c r="E62" i="2" s="1"/>
  <c r="H62" i="2" s="1"/>
  <c r="U61" i="2"/>
  <c r="K61" i="2" s="1"/>
  <c r="N61" i="2" s="1"/>
  <c r="R61" i="2"/>
  <c r="E61" i="2" s="1"/>
  <c r="H61" i="2" s="1"/>
  <c r="U60" i="2"/>
  <c r="K60" i="2" s="1"/>
  <c r="N60" i="2" s="1"/>
  <c r="R60" i="2"/>
  <c r="E60" i="2" s="1"/>
  <c r="H60" i="2" s="1"/>
  <c r="U59" i="2"/>
  <c r="K59" i="2" s="1"/>
  <c r="N59" i="2" s="1"/>
  <c r="R59" i="2"/>
  <c r="E59" i="2" s="1"/>
  <c r="H59" i="2" s="1"/>
  <c r="U58" i="2"/>
  <c r="K58" i="2" s="1"/>
  <c r="N58" i="2" s="1"/>
  <c r="R58" i="2"/>
  <c r="E58" i="2" s="1"/>
  <c r="H58" i="2" s="1"/>
  <c r="U57" i="2"/>
  <c r="K57" i="2" s="1"/>
  <c r="N57" i="2" s="1"/>
  <c r="R57" i="2"/>
  <c r="E57" i="2" s="1"/>
  <c r="H57" i="2" s="1"/>
  <c r="U56" i="2"/>
  <c r="K56" i="2" s="1"/>
  <c r="N56" i="2" s="1"/>
  <c r="R56" i="2"/>
  <c r="E56" i="2" s="1"/>
  <c r="H56" i="2" s="1"/>
  <c r="U55" i="2"/>
  <c r="K55" i="2" s="1"/>
  <c r="N55" i="2" s="1"/>
  <c r="R55" i="2"/>
  <c r="E55" i="2" s="1"/>
  <c r="H55" i="2" s="1"/>
  <c r="U54" i="2"/>
  <c r="K54" i="2" s="1"/>
  <c r="N54" i="2" s="1"/>
  <c r="R54" i="2"/>
  <c r="E54" i="2" s="1"/>
  <c r="H54" i="2" s="1"/>
  <c r="U53" i="2"/>
  <c r="K53" i="2" s="1"/>
  <c r="N53" i="2" s="1"/>
  <c r="R53" i="2"/>
  <c r="E53" i="2" s="1"/>
  <c r="H53" i="2" s="1"/>
  <c r="U52" i="2"/>
  <c r="K52" i="2" s="1"/>
  <c r="N52" i="2" s="1"/>
  <c r="R52" i="2"/>
  <c r="E52" i="2" s="1"/>
  <c r="H52" i="2" s="1"/>
  <c r="U51" i="2"/>
  <c r="K51" i="2" s="1"/>
  <c r="N51" i="2" s="1"/>
  <c r="R51" i="2"/>
  <c r="E51" i="2" s="1"/>
  <c r="H51" i="2" s="1"/>
  <c r="U50" i="2"/>
  <c r="K50" i="2" s="1"/>
  <c r="N50" i="2" s="1"/>
  <c r="R50" i="2"/>
  <c r="E50" i="2" s="1"/>
  <c r="H50" i="2" s="1"/>
  <c r="U49" i="2"/>
  <c r="K49" i="2" s="1"/>
  <c r="N49" i="2" s="1"/>
  <c r="R49" i="2"/>
  <c r="E49" i="2" s="1"/>
  <c r="H49" i="2" s="1"/>
  <c r="U48" i="2"/>
  <c r="K48" i="2" s="1"/>
  <c r="N48" i="2" s="1"/>
  <c r="R48" i="2"/>
  <c r="E48" i="2" s="1"/>
  <c r="H48" i="2" s="1"/>
  <c r="U47" i="2"/>
  <c r="K47" i="2" s="1"/>
  <c r="N47" i="2" s="1"/>
  <c r="R47" i="2"/>
  <c r="E47" i="2" s="1"/>
  <c r="H47" i="2" s="1"/>
  <c r="U46" i="2"/>
  <c r="K46" i="2" s="1"/>
  <c r="N46" i="2" s="1"/>
  <c r="R46" i="2"/>
  <c r="E46" i="2" s="1"/>
  <c r="H46" i="2" s="1"/>
  <c r="U45" i="2"/>
  <c r="K45" i="2" s="1"/>
  <c r="N45" i="2" s="1"/>
  <c r="R45" i="2"/>
  <c r="E45" i="2" s="1"/>
  <c r="H45" i="2" s="1"/>
  <c r="U44" i="2"/>
  <c r="K44" i="2" s="1"/>
  <c r="N44" i="2" s="1"/>
  <c r="R44" i="2"/>
  <c r="E44" i="2" s="1"/>
  <c r="H44" i="2" s="1"/>
  <c r="U43" i="2"/>
  <c r="K43" i="2" s="1"/>
  <c r="N43" i="2" s="1"/>
  <c r="R43" i="2"/>
  <c r="E43" i="2" s="1"/>
  <c r="H43" i="2" s="1"/>
  <c r="U42" i="2"/>
  <c r="K42" i="2" s="1"/>
  <c r="N42" i="2" s="1"/>
  <c r="R42" i="2"/>
  <c r="E42" i="2" s="1"/>
  <c r="H42" i="2" s="1"/>
  <c r="U41" i="2"/>
  <c r="K41" i="2" s="1"/>
  <c r="N41" i="2" s="1"/>
  <c r="R41" i="2"/>
  <c r="E41" i="2" s="1"/>
  <c r="H41" i="2" s="1"/>
  <c r="U40" i="2"/>
  <c r="K40" i="2" s="1"/>
  <c r="N40" i="2" s="1"/>
  <c r="R40" i="2"/>
  <c r="E40" i="2" s="1"/>
  <c r="H40" i="2" s="1"/>
  <c r="U39" i="2"/>
  <c r="K39" i="2" s="1"/>
  <c r="N39" i="2" s="1"/>
  <c r="R39" i="2"/>
  <c r="E39" i="2" s="1"/>
  <c r="H39" i="2" s="1"/>
  <c r="U38" i="2"/>
  <c r="K38" i="2" s="1"/>
  <c r="N38" i="2" s="1"/>
  <c r="R38" i="2"/>
  <c r="E38" i="2" s="1"/>
  <c r="H38" i="2" s="1"/>
  <c r="U37" i="2"/>
  <c r="K37" i="2" s="1"/>
  <c r="N37" i="2" s="1"/>
  <c r="R37" i="2"/>
  <c r="E37" i="2" s="1"/>
  <c r="H37" i="2" s="1"/>
  <c r="U36" i="2"/>
  <c r="K36" i="2" s="1"/>
  <c r="N36" i="2" s="1"/>
  <c r="R36" i="2"/>
  <c r="E36" i="2" s="1"/>
  <c r="H36" i="2" s="1"/>
  <c r="U35" i="2"/>
  <c r="K35" i="2" s="1"/>
  <c r="N35" i="2" s="1"/>
  <c r="R35" i="2"/>
  <c r="E35" i="2" s="1"/>
  <c r="H35" i="2" s="1"/>
  <c r="O35" i="2" s="1"/>
  <c r="U34" i="2"/>
  <c r="K34" i="2" s="1"/>
  <c r="N34" i="2" s="1"/>
  <c r="R34" i="2"/>
  <c r="E34" i="2" s="1"/>
  <c r="H34" i="2" s="1"/>
  <c r="U33" i="2"/>
  <c r="K33" i="2" s="1"/>
  <c r="N33" i="2" s="1"/>
  <c r="R33" i="2"/>
  <c r="E33" i="2" s="1"/>
  <c r="H33" i="2" s="1"/>
  <c r="U32" i="2"/>
  <c r="K32" i="2" s="1"/>
  <c r="N32" i="2" s="1"/>
  <c r="R32" i="2"/>
  <c r="E32" i="2" s="1"/>
  <c r="H32" i="2" s="1"/>
  <c r="U31" i="2"/>
  <c r="K31" i="2" s="1"/>
  <c r="N31" i="2" s="1"/>
  <c r="R31" i="2"/>
  <c r="E31" i="2" s="1"/>
  <c r="H31" i="2" s="1"/>
  <c r="U30" i="2"/>
  <c r="K30" i="2" s="1"/>
  <c r="N30" i="2" s="1"/>
  <c r="R30" i="2"/>
  <c r="E30" i="2" s="1"/>
  <c r="H30" i="2" s="1"/>
  <c r="U29" i="2"/>
  <c r="K29" i="2" s="1"/>
  <c r="N29" i="2" s="1"/>
  <c r="R29" i="2"/>
  <c r="E29" i="2" s="1"/>
  <c r="H29" i="2" s="1"/>
  <c r="U28" i="2"/>
  <c r="K28" i="2" s="1"/>
  <c r="N28" i="2" s="1"/>
  <c r="R28" i="2"/>
  <c r="E28" i="2" s="1"/>
  <c r="H28" i="2" s="1"/>
  <c r="U27" i="2"/>
  <c r="K27" i="2" s="1"/>
  <c r="N27" i="2" s="1"/>
  <c r="R27" i="2"/>
  <c r="E27" i="2" s="1"/>
  <c r="H27" i="2" s="1"/>
  <c r="U26" i="2"/>
  <c r="K26" i="2" s="1"/>
  <c r="N26" i="2" s="1"/>
  <c r="R26" i="2"/>
  <c r="E26" i="2" s="1"/>
  <c r="H26" i="2" s="1"/>
  <c r="U25" i="2"/>
  <c r="K25" i="2" s="1"/>
  <c r="N25" i="2" s="1"/>
  <c r="R25" i="2"/>
  <c r="E25" i="2" s="1"/>
  <c r="H25" i="2" s="1"/>
  <c r="U24" i="2"/>
  <c r="K24" i="2" s="1"/>
  <c r="N24" i="2" s="1"/>
  <c r="R24" i="2"/>
  <c r="E24" i="2" s="1"/>
  <c r="H24" i="2" s="1"/>
  <c r="U23" i="2"/>
  <c r="K23" i="2" s="1"/>
  <c r="N23" i="2" s="1"/>
  <c r="R23" i="2"/>
  <c r="E23" i="2" s="1"/>
  <c r="H23" i="2" s="1"/>
  <c r="U22" i="2"/>
  <c r="K22" i="2" s="1"/>
  <c r="N22" i="2" s="1"/>
  <c r="R22" i="2"/>
  <c r="E22" i="2" s="1"/>
  <c r="H22" i="2" s="1"/>
  <c r="U21" i="2"/>
  <c r="K21" i="2" s="1"/>
  <c r="N21" i="2" s="1"/>
  <c r="R21" i="2"/>
  <c r="E21" i="2" s="1"/>
  <c r="H21" i="2" s="1"/>
  <c r="U20" i="2"/>
  <c r="K20" i="2" s="1"/>
  <c r="N20" i="2" s="1"/>
  <c r="R20" i="2"/>
  <c r="E20" i="2" s="1"/>
  <c r="H20" i="2" s="1"/>
  <c r="U19" i="2"/>
  <c r="K19" i="2" s="1"/>
  <c r="N19" i="2" s="1"/>
  <c r="R19" i="2"/>
  <c r="E19" i="2" s="1"/>
  <c r="H19" i="2" s="1"/>
  <c r="U18" i="2"/>
  <c r="K18" i="2" s="1"/>
  <c r="R18" i="2"/>
  <c r="E18" i="2" s="1"/>
  <c r="H18" i="2" s="1"/>
  <c r="T17" i="2"/>
  <c r="S17" i="2"/>
  <c r="Q17" i="2"/>
  <c r="P17" i="2"/>
  <c r="M17" i="2"/>
  <c r="L17" i="2"/>
  <c r="J17" i="2"/>
  <c r="G17" i="2"/>
  <c r="F17" i="2"/>
  <c r="D17" i="2"/>
  <c r="O54" i="2" l="1"/>
  <c r="O260" i="2"/>
  <c r="O269" i="2"/>
  <c r="O281" i="2"/>
  <c r="O86" i="2"/>
  <c r="O259" i="2"/>
  <c r="O154" i="2"/>
  <c r="O25" i="2"/>
  <c r="O67" i="2"/>
  <c r="O121" i="2"/>
  <c r="O189" i="2"/>
  <c r="O60" i="2"/>
  <c r="O148" i="2"/>
  <c r="O134" i="2"/>
  <c r="O65" i="2"/>
  <c r="O164" i="2"/>
  <c r="O204" i="2"/>
  <c r="O205" i="2"/>
  <c r="O68" i="2"/>
  <c r="O181" i="2"/>
  <c r="O196" i="2"/>
  <c r="O59" i="2"/>
  <c r="O129" i="2"/>
  <c r="O180" i="2"/>
  <c r="O232" i="2"/>
  <c r="O266" i="2"/>
  <c r="O273" i="2"/>
  <c r="O150" i="2"/>
  <c r="O188" i="2"/>
  <c r="O194" i="2"/>
  <c r="O277" i="2"/>
  <c r="O213" i="2"/>
  <c r="O253" i="2"/>
  <c r="O30" i="2"/>
  <c r="O47" i="2"/>
  <c r="O94" i="2"/>
  <c r="O161" i="2"/>
  <c r="O244" i="2"/>
  <c r="O138" i="2"/>
  <c r="O224" i="2"/>
  <c r="O37" i="2"/>
  <c r="O272" i="2"/>
  <c r="O240" i="2"/>
  <c r="O52" i="2"/>
  <c r="O55" i="2"/>
  <c r="O61" i="2"/>
  <c r="O70" i="2"/>
  <c r="O145" i="2"/>
  <c r="O157" i="2"/>
  <c r="O229" i="2"/>
  <c r="O62" i="2"/>
  <c r="O91" i="2"/>
  <c r="O140" i="2"/>
  <c r="O221" i="2"/>
  <c r="O82" i="2"/>
  <c r="O103" i="2"/>
  <c r="O106" i="2"/>
  <c r="O128" i="2"/>
  <c r="O152" i="2"/>
  <c r="O172" i="2"/>
  <c r="O248" i="2"/>
  <c r="O252" i="2"/>
  <c r="O50" i="2"/>
  <c r="O63" i="2"/>
  <c r="O77" i="2"/>
  <c r="O113" i="2"/>
  <c r="O173" i="2"/>
  <c r="O92" i="2"/>
  <c r="O206" i="2"/>
  <c r="O236" i="2"/>
  <c r="O264" i="2"/>
  <c r="O268" i="2"/>
  <c r="O20" i="2"/>
  <c r="O78" i="2"/>
  <c r="O84" i="2"/>
  <c r="O87" i="2"/>
  <c r="O108" i="2"/>
  <c r="O117" i="2"/>
  <c r="O123" i="2"/>
  <c r="O156" i="2"/>
  <c r="O168" i="2"/>
  <c r="O192" i="2"/>
  <c r="O220" i="2"/>
  <c r="O228" i="2"/>
  <c r="O26" i="2"/>
  <c r="O58" i="2"/>
  <c r="O160" i="2"/>
  <c r="O28" i="2"/>
  <c r="O107" i="2"/>
  <c r="O200" i="2"/>
  <c r="O101" i="2"/>
  <c r="O45" i="2"/>
  <c r="O69" i="2"/>
  <c r="O74" i="2"/>
  <c r="O79" i="2"/>
  <c r="O96" i="2"/>
  <c r="O131" i="2"/>
  <c r="O187" i="2"/>
  <c r="O190" i="2"/>
  <c r="O208" i="2"/>
  <c r="O241" i="2"/>
  <c r="O263" i="2"/>
  <c r="O66" i="2"/>
  <c r="O102" i="2"/>
  <c r="O105" i="2"/>
  <c r="O115" i="2"/>
  <c r="O183" i="2"/>
  <c r="O185" i="2"/>
  <c r="O195" i="2"/>
  <c r="O233" i="2"/>
  <c r="O235" i="2"/>
  <c r="O251" i="2"/>
  <c r="O267" i="2"/>
  <c r="O271" i="2"/>
  <c r="O274" i="2"/>
  <c r="O31" i="2"/>
  <c r="O98" i="2"/>
  <c r="O147" i="2"/>
  <c r="O43" i="2"/>
  <c r="O46" i="2"/>
  <c r="O99" i="2"/>
  <c r="O119" i="2"/>
  <c r="O171" i="2"/>
  <c r="O201" i="2"/>
  <c r="O211" i="2"/>
  <c r="O216" i="2"/>
  <c r="O227" i="2"/>
  <c r="O256" i="2"/>
  <c r="O262" i="2"/>
  <c r="O114" i="2"/>
  <c r="O27" i="2"/>
  <c r="O109" i="2"/>
  <c r="O124" i="2"/>
  <c r="O132" i="2"/>
  <c r="O141" i="2"/>
  <c r="O142" i="2"/>
  <c r="O184" i="2"/>
  <c r="O207" i="2"/>
  <c r="O245" i="2"/>
  <c r="O279" i="2"/>
  <c r="O21" i="2"/>
  <c r="R17" i="2"/>
  <c r="O29" i="2"/>
  <c r="U17" i="2"/>
  <c r="O122" i="2"/>
  <c r="O155" i="2"/>
  <c r="O167" i="2"/>
  <c r="O169" i="2"/>
  <c r="O179" i="2"/>
  <c r="O212" i="2"/>
  <c r="O219" i="2"/>
  <c r="O225" i="2"/>
  <c r="O33" i="2"/>
  <c r="O163" i="2"/>
  <c r="O34" i="2"/>
  <c r="O90" i="2"/>
  <c r="O100" i="2"/>
  <c r="O111" i="2"/>
  <c r="O127" i="2"/>
  <c r="O143" i="2"/>
  <c r="O191" i="2"/>
  <c r="O193" i="2"/>
  <c r="O19" i="2"/>
  <c r="O76" i="2"/>
  <c r="O93" i="2"/>
  <c r="O135" i="2"/>
  <c r="O32" i="2"/>
  <c r="O44" i="2"/>
  <c r="O71" i="2"/>
  <c r="O73" i="2"/>
  <c r="O95" i="2"/>
  <c r="O116" i="2"/>
  <c r="O130" i="2"/>
  <c r="O177" i="2"/>
  <c r="O203" i="2"/>
  <c r="O217" i="2"/>
  <c r="O234" i="2"/>
  <c r="O237" i="2"/>
  <c r="O243" i="2"/>
  <c r="O250" i="2"/>
  <c r="O280" i="2"/>
  <c r="O41" i="2"/>
  <c r="O57" i="2"/>
  <c r="O89" i="2"/>
  <c r="O110" i="2"/>
  <c r="O126" i="2"/>
  <c r="H17" i="2"/>
  <c r="O22" i="2"/>
  <c r="O38" i="2"/>
  <c r="K17" i="2"/>
  <c r="O36" i="2"/>
  <c r="O48" i="2"/>
  <c r="O80" i="2"/>
  <c r="O23" i="2"/>
  <c r="O39" i="2"/>
  <c r="O42" i="2"/>
  <c r="O53" i="2"/>
  <c r="O85" i="2"/>
  <c r="O49" i="2"/>
  <c r="O81" i="2"/>
  <c r="O137" i="2"/>
  <c r="O24" i="2"/>
  <c r="O40" i="2"/>
  <c r="O118" i="2"/>
  <c r="O125" i="2"/>
  <c r="O83" i="2"/>
  <c r="N18" i="2"/>
  <c r="O18" i="2" s="1"/>
  <c r="O75" i="2"/>
  <c r="O56" i="2"/>
  <c r="O112" i="2"/>
  <c r="O88" i="2"/>
  <c r="O120" i="2"/>
  <c r="O146" i="2"/>
  <c r="O72" i="2"/>
  <c r="O64" i="2"/>
  <c r="E17" i="2"/>
  <c r="O149" i="2"/>
  <c r="O151" i="2"/>
  <c r="O165" i="2"/>
  <c r="O51" i="2"/>
  <c r="O133" i="2"/>
  <c r="O136" i="2"/>
  <c r="O153" i="2"/>
  <c r="O104" i="2"/>
  <c r="O139" i="2"/>
  <c r="O144" i="2"/>
  <c r="O210" i="2"/>
  <c r="O222" i="2"/>
  <c r="O242" i="2"/>
  <c r="O254" i="2"/>
  <c r="O166" i="2"/>
  <c r="O170" i="2"/>
  <c r="O182" i="2"/>
  <c r="O186" i="2"/>
  <c r="O198" i="2"/>
  <c r="O215" i="2"/>
  <c r="O226" i="2"/>
  <c r="O247" i="2"/>
  <c r="O249" i="2"/>
  <c r="O159" i="2"/>
  <c r="O175" i="2"/>
  <c r="O218" i="2"/>
  <c r="O231" i="2"/>
  <c r="O239" i="2"/>
  <c r="O257" i="2"/>
  <c r="O270" i="2"/>
  <c r="O275" i="2"/>
  <c r="O282" i="2"/>
  <c r="O202" i="2"/>
  <c r="O214" i="2"/>
  <c r="O223" i="2"/>
  <c r="O246" i="2"/>
  <c r="O255" i="2"/>
  <c r="O258" i="2"/>
  <c r="O261" i="2"/>
  <c r="O265" i="2"/>
  <c r="O276" i="2"/>
  <c r="O278" i="2"/>
  <c r="O283" i="2"/>
  <c r="O158" i="2"/>
  <c r="O162" i="2"/>
  <c r="O174" i="2"/>
  <c r="O178" i="2"/>
  <c r="O209" i="2"/>
  <c r="O230" i="2"/>
  <c r="O238" i="2"/>
  <c r="O197" i="2"/>
  <c r="O199" i="2"/>
  <c r="N17" i="2" l="1"/>
  <c r="O17" i="2" s="1"/>
  <c r="O73" i="1" l="1"/>
  <c r="J73" i="1"/>
  <c r="K73" i="1" s="1"/>
  <c r="I72" i="1"/>
  <c r="H72" i="1"/>
  <c r="G72" i="1"/>
  <c r="F72" i="1"/>
  <c r="O71" i="1"/>
  <c r="J71" i="1"/>
  <c r="K71" i="1" s="1"/>
  <c r="I70" i="1"/>
  <c r="H70" i="1"/>
  <c r="G70" i="1"/>
  <c r="F70" i="1"/>
  <c r="O68" i="1"/>
  <c r="J68" i="1"/>
  <c r="J67" i="1" s="1"/>
  <c r="K67" i="1" s="1"/>
  <c r="O66" i="1"/>
  <c r="J66" i="1"/>
  <c r="K66" i="1" s="1"/>
  <c r="O65" i="1"/>
  <c r="J65" i="1"/>
  <c r="K65" i="1" s="1"/>
  <c r="O64" i="1"/>
  <c r="J64" i="1"/>
  <c r="K64" i="1" s="1"/>
  <c r="O63" i="1"/>
  <c r="J63" i="1"/>
  <c r="K63" i="1" s="1"/>
  <c r="O62" i="1"/>
  <c r="J62" i="1"/>
  <c r="K62" i="1" s="1"/>
  <c r="I61" i="1"/>
  <c r="H61" i="1"/>
  <c r="G61" i="1"/>
  <c r="F61" i="1"/>
  <c r="O60" i="1"/>
  <c r="J60" i="1"/>
  <c r="K60" i="1" s="1"/>
  <c r="O59" i="1"/>
  <c r="J59" i="1"/>
  <c r="K59" i="1" s="1"/>
  <c r="O58" i="1"/>
  <c r="J58" i="1"/>
  <c r="K58" i="1" s="1"/>
  <c r="O57" i="1"/>
  <c r="J57" i="1"/>
  <c r="K57" i="1" s="1"/>
  <c r="O56" i="1"/>
  <c r="J56" i="1"/>
  <c r="K56" i="1" s="1"/>
  <c r="O55" i="1"/>
  <c r="J55" i="1"/>
  <c r="K55" i="1" s="1"/>
  <c r="O54" i="1"/>
  <c r="J54" i="1"/>
  <c r="K54" i="1" s="1"/>
  <c r="O53" i="1"/>
  <c r="J53" i="1"/>
  <c r="K53" i="1" s="1"/>
  <c r="O52" i="1"/>
  <c r="J52" i="1"/>
  <c r="K52" i="1" s="1"/>
  <c r="O51" i="1"/>
  <c r="J51" i="1"/>
  <c r="K51" i="1" s="1"/>
  <c r="I50" i="1"/>
  <c r="H50" i="1"/>
  <c r="G50" i="1"/>
  <c r="F50" i="1"/>
  <c r="O49" i="1"/>
  <c r="J49" i="1"/>
  <c r="K49" i="1" s="1"/>
  <c r="O48" i="1"/>
  <c r="J48" i="1"/>
  <c r="K48" i="1" s="1"/>
  <c r="I47" i="1"/>
  <c r="H47" i="1"/>
  <c r="G47" i="1"/>
  <c r="F47" i="1"/>
  <c r="O46" i="1"/>
  <c r="J46" i="1"/>
  <c r="K46" i="1" s="1"/>
  <c r="O45" i="1"/>
  <c r="J45" i="1"/>
  <c r="K45" i="1" s="1"/>
  <c r="O44" i="1"/>
  <c r="J44" i="1"/>
  <c r="K44" i="1" s="1"/>
  <c r="O43" i="1"/>
  <c r="J43" i="1"/>
  <c r="K43" i="1" s="1"/>
  <c r="O42" i="1"/>
  <c r="J42" i="1"/>
  <c r="K42" i="1" s="1"/>
  <c r="O41" i="1"/>
  <c r="J41" i="1"/>
  <c r="K41" i="1" s="1"/>
  <c r="I40" i="1"/>
  <c r="H40" i="1"/>
  <c r="G40" i="1"/>
  <c r="F40" i="1"/>
  <c r="O39" i="1"/>
  <c r="J39" i="1"/>
  <c r="K39" i="1" s="1"/>
  <c r="O38" i="1"/>
  <c r="J38" i="1"/>
  <c r="K38" i="1" s="1"/>
  <c r="O37" i="1"/>
  <c r="J37" i="1"/>
  <c r="K37" i="1" s="1"/>
  <c r="O36" i="1"/>
  <c r="J36" i="1"/>
  <c r="O35" i="1"/>
  <c r="J35" i="1"/>
  <c r="K35" i="1" s="1"/>
  <c r="I34" i="1"/>
  <c r="H34" i="1"/>
  <c r="G34" i="1"/>
  <c r="F34" i="1"/>
  <c r="O33" i="1"/>
  <c r="J33" i="1"/>
  <c r="K33" i="1" s="1"/>
  <c r="O32" i="1"/>
  <c r="J32" i="1"/>
  <c r="K32" i="1" s="1"/>
  <c r="O31" i="1"/>
  <c r="J31" i="1"/>
  <c r="K31" i="1" s="1"/>
  <c r="O30" i="1"/>
  <c r="J30" i="1"/>
  <c r="K30" i="1" s="1"/>
  <c r="I29" i="1"/>
  <c r="H29" i="1"/>
  <c r="G29" i="1"/>
  <c r="F29" i="1"/>
  <c r="O28" i="1"/>
  <c r="J28" i="1"/>
  <c r="K28" i="1" s="1"/>
  <c r="I27" i="1"/>
  <c r="H27" i="1"/>
  <c r="G27" i="1"/>
  <c r="F27" i="1"/>
  <c r="O26" i="1"/>
  <c r="J26" i="1"/>
  <c r="K26" i="1" s="1"/>
  <c r="I25" i="1"/>
  <c r="H25" i="1"/>
  <c r="G25" i="1"/>
  <c r="F25" i="1"/>
  <c r="O24" i="1"/>
  <c r="J24" i="1"/>
  <c r="K24" i="1" s="1"/>
  <c r="I23" i="1"/>
  <c r="H23" i="1"/>
  <c r="G23" i="1"/>
  <c r="F23" i="1"/>
  <c r="O22" i="1"/>
  <c r="J22" i="1"/>
  <c r="O21" i="1"/>
  <c r="J21" i="1"/>
  <c r="K21" i="1" s="1"/>
  <c r="I20" i="1"/>
  <c r="H20" i="1"/>
  <c r="G20" i="1"/>
  <c r="F20" i="1"/>
  <c r="O19" i="1"/>
  <c r="J19" i="1"/>
  <c r="K19" i="1" s="1"/>
  <c r="O18" i="1"/>
  <c r="I17" i="1"/>
  <c r="H17" i="1"/>
  <c r="G17" i="1"/>
  <c r="F17" i="1"/>
  <c r="H69" i="1" l="1"/>
  <c r="J25" i="1"/>
  <c r="K25" i="1" s="1"/>
  <c r="G69" i="1"/>
  <c r="I69" i="1"/>
  <c r="I16" i="1"/>
  <c r="J20" i="1"/>
  <c r="K20" i="1" s="1"/>
  <c r="J34" i="1"/>
  <c r="K34" i="1" s="1"/>
  <c r="J47" i="1"/>
  <c r="K47" i="1" s="1"/>
  <c r="F69" i="1"/>
  <c r="J70" i="1"/>
  <c r="K70" i="1" s="1"/>
  <c r="I15" i="1"/>
  <c r="G15" i="1"/>
  <c r="J61" i="1"/>
  <c r="K61" i="1" s="1"/>
  <c r="J29" i="1"/>
  <c r="K29" i="1" s="1"/>
  <c r="J50" i="1"/>
  <c r="K50" i="1" s="1"/>
  <c r="F16" i="1"/>
  <c r="G16" i="1"/>
  <c r="J40" i="1"/>
  <c r="K40" i="1" s="1"/>
  <c r="H15" i="1"/>
  <c r="K68" i="1"/>
  <c r="I14" i="1"/>
  <c r="J23" i="1"/>
  <c r="K23" i="1" s="1"/>
  <c r="J27" i="1"/>
  <c r="K27" i="1" s="1"/>
  <c r="F15" i="1"/>
  <c r="H16" i="1"/>
  <c r="H14" i="1" s="1"/>
  <c r="J17" i="1"/>
  <c r="K36" i="1"/>
  <c r="J72" i="1"/>
  <c r="K72" i="1" s="1"/>
  <c r="G14" i="1" l="1"/>
  <c r="F14" i="1"/>
  <c r="J15" i="1"/>
  <c r="K15" i="1" s="1"/>
  <c r="J16" i="1"/>
  <c r="K17" i="1"/>
  <c r="J69" i="1"/>
  <c r="K69" i="1" s="1"/>
  <c r="K16" i="1" l="1"/>
  <c r="J14" i="1"/>
  <c r="K14" i="1" s="1"/>
</calcChain>
</file>

<file path=xl/sharedStrings.xml><?xml version="1.0" encoding="utf-8"?>
<sst xmlns="http://schemas.openxmlformats.org/spreadsheetml/2006/main" count="2471" uniqueCount="942">
  <si>
    <t xml:space="preserve">AVANCE FINANCIERO Y FÍSICO DE PROYECTOS DE INFRAESTRUCTURA PRODUCTIVA DE LARGO PLAZO EN CONSTRUCCIÓN </t>
  </si>
  <si>
    <t>Con base en los artículos 107, fracción I, inciso d) de la Ley Federal de Presupuesto y Responsabilidad Hacendaria y 205 de su Reglamento</t>
  </si>
  <si>
    <t>Comisión Federal de Electricidad</t>
  </si>
  <si>
    <t>Enero - Diciembre 2021</t>
  </si>
  <si>
    <t xml:space="preserve">No </t>
  </si>
  <si>
    <t>Nombre del proyecto</t>
  </si>
  <si>
    <t>Estado del proyecto</t>
  </si>
  <si>
    <t>Avance Financiero</t>
  </si>
  <si>
    <t>Acumulado 2020</t>
  </si>
  <si>
    <t>Avance Físico</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</si>
  <si>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</si>
  <si>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</si>
  <si>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</si>
  <si>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</si>
  <si>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</si>
  <si>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</si>
  <si>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</si>
  <si>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</si>
  <si>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</si>
  <si>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</si>
  <si>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</si>
  <si>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</si>
  <si>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</si>
  <si>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</si>
  <si>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</si>
  <si>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</si>
  <si>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</si>
  <si>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</si>
  <si>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</si>
  <si>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Varias (Cierre y otras)</t>
  </si>
  <si>
    <t>SE 1116 Transformación del Noreste</t>
  </si>
  <si>
    <t>Aprobado en 2007</t>
  </si>
  <si>
    <t>SE 1212 SUR - PENINSULAR</t>
  </si>
  <si>
    <t>Terminado Totalmente</t>
  </si>
  <si>
    <t>Aprobado en 2008</t>
  </si>
  <si>
    <t>Aprobado en 2009</t>
  </si>
  <si>
    <t>SLT 1405 Subest y Líneas de Transmisión de las Áreas Sureste</t>
  </si>
  <si>
    <t>Aprobado en 2010</t>
  </si>
  <si>
    <t>CCC Cogeneración Salamanca Fase I</t>
  </si>
  <si>
    <t>Aprobado en 2011</t>
  </si>
  <si>
    <t>CC Centro</t>
  </si>
  <si>
    <t>SLT 1603 Subestación Lago</t>
  </si>
  <si>
    <t>CCI Guerrero Negro IV</t>
  </si>
  <si>
    <t>Construcción</t>
  </si>
  <si>
    <t>Aprobado en 2012</t>
  </si>
  <si>
    <t>RM CT José López Portillo</t>
  </si>
  <si>
    <t>LT Red de Transmisión Asociada al CC Noreste</t>
  </si>
  <si>
    <t xml:space="preserve">CG Los Humeros III </t>
  </si>
  <si>
    <t>CH Chicoasén II</t>
  </si>
  <si>
    <t>LT Red de transmisión asociada a la CH Chicoasén II</t>
  </si>
  <si>
    <t>Por Licitar sin cambio de alcance</t>
  </si>
  <si>
    <t>Aprobado en 2013</t>
  </si>
  <si>
    <t>CC Empalme I</t>
  </si>
  <si>
    <t xml:space="preserve">LT Red de Transmisión Asociada al CC Empalme I </t>
  </si>
  <si>
    <t>CC Valle de México II</t>
  </si>
  <si>
    <t>LT 1805 Línea de Transmisión Huasteca - Monterrey</t>
  </si>
  <si>
    <t>SLT 1821 Divisiones de Distribución</t>
  </si>
  <si>
    <t>RM CCC TULA PAQUETES 1 Y 2</t>
  </si>
  <si>
    <t>Aprobado en 2014</t>
  </si>
  <si>
    <t>CC Empalme II</t>
  </si>
  <si>
    <t>SLT 1920 Subestaciones y Líneas de Distribución</t>
  </si>
  <si>
    <t>Aprobado en 2015</t>
  </si>
  <si>
    <t>CC San Luis Potosí</t>
  </si>
  <si>
    <t>CC Lerdo (Norte IV)</t>
  </si>
  <si>
    <t>CG Los Azufres III Fase II</t>
  </si>
  <si>
    <t>CG Cerritos Colorados Fase I</t>
  </si>
  <si>
    <t>CH Las Cruces</t>
  </si>
  <si>
    <t>LT Red de transmisión asociada a la CH Las Cruces</t>
  </si>
  <si>
    <t>CE Sureste II y III</t>
  </si>
  <si>
    <t>LT Red de Transmisión Asociada a la CI Santa Rosalía II</t>
  </si>
  <si>
    <t>SLT 2002 Subestaciones y Líneas de las Áreas Norte - Occidental</t>
  </si>
  <si>
    <t>SLT SLT 2020 Subestaciones, Líneas y Redes de Distribución</t>
  </si>
  <si>
    <t>Aprobado en 2016</t>
  </si>
  <si>
    <t>CC San Luis Río Colorado I</t>
  </si>
  <si>
    <t>Por Licitar con cambio de alcance</t>
  </si>
  <si>
    <t>CC Guadalajara I</t>
  </si>
  <si>
    <t>SE 2101 Compensación Capacitiva Baja - Occidental</t>
  </si>
  <si>
    <t>SLT SLT 2120 Subestaciones y Líneas de Distribución</t>
  </si>
  <si>
    <t>Aprobado en 2021</t>
  </si>
  <si>
    <t>SLT   Transf y Transm Qro IslaCarmen NvoCasasGrands y Huasteca</t>
  </si>
  <si>
    <t>Autorizado</t>
  </si>
  <si>
    <t>Inversión Condicionada</t>
  </si>
  <si>
    <t>Aprobados en 2013</t>
  </si>
  <si>
    <t>LT LT en Corriente Directa Ixtepec Potencia-Yautepec Potencia</t>
  </si>
  <si>
    <t>Aprobados en 2015</t>
  </si>
  <si>
    <t>CE Sureste IV y V</t>
  </si>
  <si>
    <t xml:space="preserve">2_/ El tipo de cambio utilizado fue de 20.5835 pesos por dólar correspondiente al cierre de diciembre de 2021. </t>
  </si>
  <si>
    <t>p_/ Cifras preliminares</t>
  </si>
  <si>
    <t>Fuente: Comisión Federal de Electricidad</t>
  </si>
  <si>
    <t>Con base en los artículosl 107, fracción I, inciso d) de la Ley Federal de Presupuesto y Responsabilidad Hacendaria y 205 de su Reglamento</t>
  </si>
  <si>
    <t>Enero - Diciembre de 2021</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</si>
  <si>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</si>
  <si>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</si>
  <si>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</si>
  <si>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</si>
  <si>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</si>
  <si>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</si>
  <si>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</si>
  <si>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</si>
  <si>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</si>
  <si>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</si>
  <si>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</si>
  <si>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</si>
  <si>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</si>
  <si>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</si>
  <si>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</si>
  <si>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</si>
  <si>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</si>
  <si>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</si>
  <si>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</si>
  <si>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</si>
  <si>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</si>
  <si>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</si>
  <si>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</si>
  <si>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</si>
  <si>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</si>
  <si>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</si>
  <si>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( 9 )</t>
  </si>
  <si>
    <t>(10=6-7-8-9)</t>
  </si>
  <si>
    <t>[11=(10-5)/5]</t>
  </si>
  <si>
    <t>A</t>
  </si>
  <si>
    <t>B</t>
  </si>
  <si>
    <t>A+B=2</t>
  </si>
  <si>
    <t>C</t>
  </si>
  <si>
    <t>D</t>
  </si>
  <si>
    <t>C+D=7</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</si>
  <si>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</si>
  <si>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</si>
  <si>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</si>
  <si>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</si>
  <si>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</si>
  <si>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</si>
  <si>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</si>
  <si>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</si>
  <si>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</si>
  <si>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</si>
  <si>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</si>
  <si>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</si>
  <si>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</si>
  <si>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</si>
  <si>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</si>
  <si>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</si>
  <si>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</si>
  <si>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</si>
  <si>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</si>
  <si>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</si>
  <si>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</si>
  <si>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</si>
  <si>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</si>
  <si>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</si>
  <si>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</si>
  <si>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</si>
  <si>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</si>
  <si>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</si>
  <si>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</si>
  <si>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</si>
  <si>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</si>
  <si>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</si>
  <si>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</si>
  <si>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</si>
  <si>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</si>
  <si>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</si>
  <si>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</si>
  <si>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</si>
  <si>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</si>
  <si>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</si>
  <si>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</si>
  <si>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</si>
  <si>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</si>
  <si>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</si>
  <si>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</si>
  <si>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</si>
  <si>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</si>
  <si>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</si>
  <si>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</si>
  <si>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</si>
  <si>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</si>
  <si>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</si>
  <si>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</si>
  <si>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</si>
  <si>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</si>
  <si>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</si>
  <si>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</si>
  <si>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</si>
  <si>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</si>
  <si>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</si>
  <si>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</si>
  <si>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</si>
  <si>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</si>
  <si>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</si>
  <si>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</si>
  <si>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</si>
  <si>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</si>
  <si>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</si>
  <si>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</si>
  <si>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</si>
  <si>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</si>
  <si>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</si>
  <si>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</si>
  <si>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</si>
  <si>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</si>
  <si>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</si>
  <si>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</si>
  <si>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</si>
  <si>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</si>
  <si>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</si>
  <si>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</si>
  <si>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</si>
  <si>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</si>
  <si>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</si>
  <si>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</si>
  <si>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</si>
  <si>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</si>
  <si>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</si>
  <si>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</si>
  <si>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</si>
  <si>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</si>
  <si>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</si>
  <si>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</si>
  <si>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</si>
  <si>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</si>
  <si>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</si>
  <si>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</si>
  <si>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</si>
  <si>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</si>
  <si>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</si>
  <si>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</si>
  <si>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</si>
  <si>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</si>
  <si>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</si>
  <si>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</si>
  <si>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</si>
  <si>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</si>
  <si>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</si>
  <si>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</si>
  <si>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</si>
  <si>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</si>
  <si>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</si>
  <si>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</si>
  <si>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</si>
  <si>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</si>
  <si>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</si>
  <si>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</si>
  <si>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</si>
  <si>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</si>
  <si>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</si>
  <si>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</si>
  <si>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</si>
  <si>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</si>
  <si>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</si>
  <si>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</si>
  <si>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</si>
  <si>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</si>
  <si>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</si>
  <si>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</si>
  <si>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</si>
  <si>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</si>
  <si>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</si>
  <si>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</si>
  <si>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</si>
  <si>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</si>
  <si>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</si>
  <si>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</si>
  <si>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</si>
  <si>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</si>
  <si>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</si>
  <si>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</si>
  <si>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</si>
  <si>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</si>
  <si>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</si>
  <si>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</si>
  <si>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</si>
  <si>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</si>
  <si>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</si>
  <si>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</si>
  <si>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</si>
  <si>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</si>
  <si>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</si>
  <si>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</si>
  <si>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</si>
  <si>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</si>
  <si>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</si>
  <si>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</si>
  <si>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</si>
  <si>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</si>
  <si>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</si>
  <si>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</si>
  <si>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</si>
  <si>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</si>
  <si>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</si>
  <si>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</si>
  <si>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</si>
  <si>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</si>
  <si>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</si>
  <si>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</si>
  <si>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</si>
  <si>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</si>
  <si>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</si>
  <si>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</si>
  <si>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</si>
  <si>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</si>
  <si>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</si>
  <si>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</si>
  <si>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</si>
  <si>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</si>
  <si>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</si>
  <si>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</si>
  <si>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</si>
  <si>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</si>
  <si>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</si>
  <si>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</si>
  <si>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</si>
  <si>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</si>
  <si>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</si>
  <si>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</si>
  <si>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</si>
  <si>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</si>
  <si>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</si>
  <si>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</si>
  <si>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</si>
  <si>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</si>
  <si>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</si>
  <si>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</si>
  <si>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</si>
  <si>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</si>
  <si>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</si>
  <si>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</si>
  <si>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</si>
  <si>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</si>
  <si>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</si>
  <si>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</si>
  <si>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</si>
  <si>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</si>
  <si>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</si>
  <si>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</si>
  <si>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</si>
  <si>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</si>
  <si>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</si>
  <si>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</si>
  <si>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</si>
  <si>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</si>
  <si>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</si>
  <si>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</si>
  <si>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</si>
  <si>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</si>
  <si>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</si>
  <si>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</si>
  <si>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</si>
  <si>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</si>
  <si>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</si>
  <si>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</si>
  <si>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</si>
  <si>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</si>
  <si>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</si>
  <si>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</si>
  <si>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</si>
  <si>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</si>
  <si>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</si>
  <si>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</si>
  <si>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</si>
  <si>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</si>
  <si>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</si>
  <si>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</si>
  <si>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</si>
  <si>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</si>
  <si>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</si>
  <si>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</si>
  <si>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</si>
  <si>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</si>
  <si>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</si>
  <si>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</si>
  <si>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Chicoasén II</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</si>
  <si>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</si>
  <si>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</si>
  <si>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</si>
  <si>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</si>
  <si>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</si>
  <si>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</si>
  <si>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</si>
  <si>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</si>
  <si>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</si>
  <si>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</si>
  <si>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</si>
  <si>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</si>
  <si>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</si>
  <si>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</si>
  <si>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</si>
  <si>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</si>
  <si>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</si>
  <si>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</si>
  <si>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</si>
  <si>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</si>
  <si>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</si>
  <si>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</si>
  <si>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</si>
  <si>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</si>
  <si>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</si>
  <si>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</si>
  <si>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</si>
  <si>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</si>
  <si>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</si>
  <si>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Las Cruces</t>
  </si>
  <si>
    <t xml:space="preserve"> Red de transmisión asociada a la CH Las Cruces</t>
  </si>
  <si>
    <t>Sureste II y III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</si>
  <si>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</si>
  <si>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</si>
  <si>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</si>
  <si>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</si>
  <si>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</si>
  <si>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SLT 2120 Subestaciones y Líneas de Distribución</t>
  </si>
  <si>
    <t>SLT 2121 Reducción de Pérdidas de Energía en Distribución</t>
  </si>
  <si>
    <t xml:space="preserve">NA: No aplica </t>
  </si>
  <si>
    <t>1_/ Considera los proyectos que entraron en operación comercial (con terminaciones parciales o totales).</t>
  </si>
  <si>
    <t>Fuente: Comisión Federal de Electricidad.</t>
  </si>
  <si>
    <t>( 8 )</t>
  </si>
  <si>
    <t>FLUJO NETO DE PROYECTOS DE INFRAESTRUCTURA PRODUCTIVA DE LARGO PLAZO DE INVERSION CONDICIONADA EN OPERACIÓN P_/</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</si>
  <si>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</si>
  <si>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</si>
  <si>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</si>
  <si>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</si>
  <si>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</si>
  <si>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</si>
  <si>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</si>
  <si>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</si>
  <si>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</si>
  <si>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</si>
  <si>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</si>
  <si>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</si>
  <si>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</si>
  <si>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</si>
  <si>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</si>
  <si>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</si>
  <si>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</si>
  <si>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</si>
  <si>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</si>
  <si>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</si>
  <si>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</si>
  <si>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</si>
  <si>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</si>
  <si>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</si>
  <si>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</si>
  <si>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</si>
  <si>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</si>
  <si>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</si>
  <si>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</si>
  <si>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</si>
  <si>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</si>
  <si>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</si>
  <si>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</si>
  <si>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</si>
  <si>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</si>
  <si>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</si>
  <si>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</si>
  <si>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</si>
  <si>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</si>
  <si>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</si>
  <si>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</si>
  <si>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</si>
  <si>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</si>
  <si>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</si>
  <si>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</si>
  <si>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</si>
  <si>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CC Norte III (Juárez)</t>
  </si>
  <si>
    <t>CE Sureste I</t>
  </si>
  <si>
    <t xml:space="preserve">CC Noroeste </t>
  </si>
  <si>
    <t>CC Noreste</t>
  </si>
  <si>
    <t>CC Topolobampo III</t>
  </si>
  <si>
    <t>En términos de  los artículos 107, fracción I , de la Ley Federal de Presupuesto y Responsabilidad Hacendaria y 205 de su Reglamento</t>
  </si>
  <si>
    <t xml:space="preserve">Comisión Federal de Electricidad </t>
  </si>
  <si>
    <t>Marzo</t>
  </si>
  <si>
    <t>Nombre del Proyecto</t>
  </si>
  <si>
    <t>Costo de cierre</t>
  </si>
  <si>
    <t>Amortización ejercida</t>
  </si>
  <si>
    <t>Pasivo Directo</t>
  </si>
  <si>
    <t>Pasivo</t>
  </si>
  <si>
    <t>TC. Marzo 2020</t>
  </si>
  <si>
    <t>Suma</t>
  </si>
  <si>
    <t xml:space="preserve">Real </t>
  </si>
  <si>
    <t>Legal</t>
  </si>
  <si>
    <t>Contingente</t>
  </si>
  <si>
    <t>Total</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</si>
  <si>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</si>
  <si>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</si>
  <si>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</si>
  <si>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</si>
  <si>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</si>
  <si>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</si>
  <si>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</si>
  <si>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</si>
  <si>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</si>
  <si>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</si>
  <si>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</si>
  <si>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</si>
  <si>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</si>
  <si>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</si>
  <si>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</si>
  <si>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</si>
  <si>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</si>
  <si>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</si>
  <si>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</si>
  <si>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</si>
  <si>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</si>
  <si>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</si>
  <si>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</si>
  <si>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</si>
  <si>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</si>
  <si>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</si>
  <si>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</si>
  <si>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</si>
  <si>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1_/     </t>
  </si>
  <si>
    <t xml:space="preserve">CH Manuel Moreno Torres (2a. Etapa)     1_/     </t>
  </si>
  <si>
    <t>LT 406 Red Asociada a Tuxpan II, III y IV     1_/</t>
  </si>
  <si>
    <t>LT 407 Red Asociada a Altamira II, III y IV     1_/</t>
  </si>
  <si>
    <t>LT 408 Naco - Nogales - Área Noroeste     1_/</t>
  </si>
  <si>
    <t xml:space="preserve">LT 411 Sistema Nacional     1_/    </t>
  </si>
  <si>
    <t xml:space="preserve">LT Manuel Moreno Torres Red Asociada (2a. Etapa)     1_/    </t>
  </si>
  <si>
    <t>SE 401 Occidental - Central     1_/</t>
  </si>
  <si>
    <t>SE 402 Oriental-Peninsular     1_/</t>
  </si>
  <si>
    <t>SE 403 Noreste     1_/</t>
  </si>
  <si>
    <t>SE 404 Noroeste - Norte     1_/</t>
  </si>
  <si>
    <t>SE 405 Compensación Alta Tensión     1_/</t>
  </si>
  <si>
    <t>SE 410 Sistema Nacional     1_/</t>
  </si>
  <si>
    <t xml:space="preserve">CC El Sauz conversión de TG a CC     1_/    </t>
  </si>
  <si>
    <t>LT 414 Norte-Occidental     1_/</t>
  </si>
  <si>
    <t xml:space="preserve">LT 502 Oriental - Norte     1_/ </t>
  </si>
  <si>
    <t xml:space="preserve">LT 506 Saltillo-Cañada     1_/    </t>
  </si>
  <si>
    <t>LT Red Asociada de la Central Tamazunchale     1_/</t>
  </si>
  <si>
    <t xml:space="preserve">LT Red Asociada de la Central Río Bravo III     1_/   </t>
  </si>
  <si>
    <t>SE 412 Compensación Norte     1_/</t>
  </si>
  <si>
    <t xml:space="preserve">SE 413 Noroeste - Occidental     1_/  </t>
  </si>
  <si>
    <t>SE 503 Oriental     1_/</t>
  </si>
  <si>
    <t>SE 504 Norte - Occidental   1_/</t>
  </si>
  <si>
    <t>CCI Baja California Sur I     1_/</t>
  </si>
  <si>
    <t>LT 609 Transmisión Noroeste - Occidental     1_/</t>
  </si>
  <si>
    <t xml:space="preserve">LT 610 Transmisión Noroeste - Norte     1_/     </t>
  </si>
  <si>
    <t xml:space="preserve">LT 612 Subtransmisión Norte-Noroeste     1_/  </t>
  </si>
  <si>
    <t xml:space="preserve">LT 613 SubTransmisión Occidental     1_/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</si>
  <si>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</si>
  <si>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</si>
  <si>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</si>
  <si>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</si>
  <si>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1_/    </t>
  </si>
  <si>
    <t>SE 611 Subtransmisión Baja California-Noroeste     1_/</t>
  </si>
  <si>
    <t xml:space="preserve">SUV Suministro de Vapor a las Centrales de Cerro Prieto     1_/  </t>
  </si>
  <si>
    <t>CC Hermosillo Conversión de TG a CC     1_/</t>
  </si>
  <si>
    <t xml:space="preserve">CCC  Pacífico </t>
  </si>
  <si>
    <t xml:space="preserve">CH El Cajón     </t>
  </si>
  <si>
    <t>LT Líneas Centro     1_/</t>
  </si>
  <si>
    <t>LT Red de Transmisión Asociada a la CH el Cajón     1_/</t>
  </si>
  <si>
    <t xml:space="preserve">LT Red de Transmisión Asociada a Altamira V     1_/    </t>
  </si>
  <si>
    <t xml:space="preserve">Red de Transmisión Asociada a La Laguna II    1_/  </t>
  </si>
  <si>
    <t>LT Red de Transmisión Asociada a el Pacífico</t>
  </si>
  <si>
    <t xml:space="preserve">LT 707 Enlace Norte-Sur     1_/ </t>
  </si>
  <si>
    <t>LT Riviera Maya     1_/</t>
  </si>
  <si>
    <t>PRR Presa Reguladora Amata     1_/</t>
  </si>
  <si>
    <t>RM Adolfo López  Mateos     1_/</t>
  </si>
  <si>
    <t>RM Altamira     1_/</t>
  </si>
  <si>
    <t>RM Botello     1_/</t>
  </si>
  <si>
    <t xml:space="preserve">RM Carbón II     1_/     </t>
  </si>
  <si>
    <t>RM Carlos Rodríguez Rivero     1_/</t>
  </si>
  <si>
    <t>RM Dos Bocas     1_/</t>
  </si>
  <si>
    <t>RM Emilio Portes Gil     1_/</t>
  </si>
  <si>
    <t>RM Francisco Pérez Ríos     1_/</t>
  </si>
  <si>
    <t xml:space="preserve">RM Gomez Palacio     1_/ </t>
  </si>
  <si>
    <t>RM Huinalá     1_/</t>
  </si>
  <si>
    <t>RM Ixtaczoquitlán     1_/</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</si>
  <si>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</si>
  <si>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</si>
  <si>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</si>
  <si>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</si>
  <si>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</si>
  <si>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</si>
  <si>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</si>
  <si>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</si>
  <si>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</si>
  <si>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</si>
  <si>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</si>
  <si>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 xml:space="preserve">SLT 702 Sureste-Peninsular     1_/     </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</si>
  <si>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</si>
  <si>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</si>
  <si>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</si>
  <si>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</si>
  <si>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</si>
  <si>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</si>
  <si>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</si>
  <si>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</si>
  <si>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</si>
  <si>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</si>
  <si>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</si>
  <si>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</si>
  <si>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</si>
  <si>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</si>
  <si>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</si>
  <si>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</si>
  <si>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</si>
  <si>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</si>
  <si>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</si>
  <si>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</si>
  <si>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</si>
  <si>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</si>
  <si>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</si>
  <si>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</si>
  <si>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</si>
  <si>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</si>
  <si>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</si>
  <si>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</si>
  <si>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</si>
  <si>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</si>
  <si>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</si>
  <si>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</si>
  <si>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</si>
  <si>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</si>
  <si>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</si>
  <si>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</si>
  <si>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</si>
  <si>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</si>
  <si>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</si>
  <si>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</si>
  <si>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</si>
  <si>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 xml:space="preserve">RM CCC Samalayuca II     1_/    </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</si>
  <si>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</si>
  <si>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</si>
  <si>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</si>
  <si>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</si>
  <si>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</si>
  <si>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</si>
  <si>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</si>
  <si>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</si>
  <si>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</si>
  <si>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</si>
  <si>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</si>
  <si>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</si>
  <si>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</si>
  <si>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</si>
  <si>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</si>
  <si>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</si>
  <si>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</si>
  <si>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</si>
  <si>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</si>
  <si>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</si>
  <si>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</si>
  <si>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</si>
  <si>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</si>
  <si>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</si>
  <si>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</si>
  <si>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</si>
  <si>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</si>
  <si>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</si>
  <si>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</si>
  <si>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</si>
  <si>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</si>
  <si>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</si>
  <si>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</si>
  <si>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</si>
  <si>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</si>
  <si>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</si>
  <si>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1202 Suministro de Energía a la Zona Manzanillo</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</si>
  <si>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</si>
  <si>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</si>
  <si>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</si>
  <si>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</si>
  <si>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</si>
  <si>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</si>
  <si>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</si>
  <si>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</si>
  <si>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</si>
  <si>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</si>
  <si>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</si>
  <si>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</si>
  <si>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</si>
  <si>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</si>
  <si>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</si>
  <si>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</si>
  <si>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</si>
  <si>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</si>
  <si>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</si>
  <si>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</si>
  <si>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</si>
  <si>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</si>
  <si>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</si>
  <si>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</si>
  <si>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</si>
  <si>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</si>
  <si>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</si>
  <si>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1420 Distribucion Norte</t>
  </si>
  <si>
    <t>SE 1521 Distribución Sur</t>
  </si>
  <si>
    <t>SE 1520 Distribución Norte</t>
  </si>
  <si>
    <t>CCC CoGeneración Salamanca Fase I</t>
  </si>
  <si>
    <t>SLT 1601 Transmisión y Transformación Noroeste - Norte</t>
  </si>
  <si>
    <t>SLT 1604 Transmisión Ayotla-Chalco</t>
  </si>
  <si>
    <t>LT Red de Transmisión Asociada a la CI Guerrero Negro IV</t>
  </si>
  <si>
    <t>SE 1621 Distribución Norte - Sur</t>
  </si>
  <si>
    <t>CG Los Azufres III (Fase I)</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</si>
  <si>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</si>
  <si>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</si>
  <si>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</si>
  <si>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</si>
  <si>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</si>
  <si>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</si>
  <si>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</si>
  <si>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</si>
  <si>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</si>
  <si>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</si>
  <si>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</si>
  <si>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</si>
  <si>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</si>
  <si>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</si>
  <si>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</si>
  <si>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</si>
  <si>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</si>
  <si>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</si>
  <si>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</si>
  <si>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</si>
  <si>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</si>
  <si>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 xml:space="preserve"> LT Red de transmisión asociada a la CG Los
Azufres III Fase II</t>
  </si>
  <si>
    <t>SLT 2001 Subestaciones y Líneas Baja California Sur Noroeste</t>
  </si>
  <si>
    <t xml:space="preserve">SLT 2021 Reducción de Pérdidas de Energía en Distribución  </t>
  </si>
  <si>
    <t xml:space="preserve">Cierres Parciales </t>
  </si>
  <si>
    <t>CC Agua Prieta II (Con Campo Solar)</t>
  </si>
  <si>
    <t>SE 1212 Sur - Peninsular</t>
  </si>
  <si>
    <t>SE 1210  Norte - Noroeste</t>
  </si>
  <si>
    <t>SE 1320 Distribución Noroeste</t>
  </si>
  <si>
    <t xml:space="preserve">SLT 1405 Subest y Líneas de Transmisión de las Áreas Sureste </t>
  </si>
  <si>
    <t>SE 1620 Distribución Valle de México</t>
  </si>
  <si>
    <t>SLT 1721 Distribución Norte</t>
  </si>
  <si>
    <t>LT Red de Transmisión asociada al CC Noreste</t>
  </si>
  <si>
    <t>SLT 1720 Distribución Valle de México</t>
  </si>
  <si>
    <t>LT Red de Transmisión Asociada al CC Empalme I</t>
  </si>
  <si>
    <t>RM CCC Tula Paquetes 1 Y 2</t>
  </si>
  <si>
    <t xml:space="preserve">CC Empalme II    </t>
  </si>
  <si>
    <t>SLT 1920 Subestaciones y Lineas de Distribucion</t>
  </si>
  <si>
    <t>SLT 2002 Subestaciones y Líneas  de las Áreas Norte - Occidental</t>
  </si>
  <si>
    <t>SLT 2020 Subestaciones, Líneas y Redes de Distribución</t>
  </si>
  <si>
    <t>*  El tipo de cambio utilizado es de 20.5835 correspondiente al cierre de Diciembre de 2021.</t>
  </si>
  <si>
    <t>1_/ Proyectos en operación que concluyeron sus obligaciones financieras como PIDIREGAS</t>
  </si>
  <si>
    <t>COMPROMISOS DE PROYECTOS DE INVERSION FINANCIADA DIRECTA Y CONDICIONADA RESPECTO A SU COSTO TOTAL ADJUDICADOS, EN CONSTRUCCIÓN Y OPERACIÓN      p_/</t>
  </si>
  <si>
    <t>Costo total estimado</t>
  </si>
  <si>
    <t>Monto 
Contratado</t>
  </si>
  <si>
    <t>Comprometido al periodo</t>
  </si>
  <si>
    <t>Montos comprometidos por etapas</t>
  </si>
  <si>
    <t>PEF 2020</t>
  </si>
  <si>
    <t>PEF 2021</t>
  </si>
  <si>
    <t>Monto</t>
  </si>
  <si>
    <t>Proyectos adjudicados y/o en construcción</t>
  </si>
  <si>
    <t>Proyectos en operación</t>
  </si>
  <si>
    <t>´DICIEMBRE 2021</t>
  </si>
  <si>
    <t>( 3=2/1 )</t>
  </si>
  <si>
    <t>( 5=7+8 )</t>
  </si>
  <si>
    <t>( 6=5/2 )</t>
  </si>
  <si>
    <t>Inversión directa</t>
  </si>
  <si>
    <t>Chihuahua</t>
  </si>
  <si>
    <t>406 Red Asociada a Tuxpan II, III y IV</t>
  </si>
  <si>
    <t>502 Oriental - Norte</t>
  </si>
  <si>
    <t>506 Saltillo-Cañada</t>
  </si>
  <si>
    <t>Pacífico</t>
  </si>
  <si>
    <t>El Cajón</t>
  </si>
  <si>
    <t>709 Sistemas Sur</t>
  </si>
  <si>
    <t xml:space="preserve">LT </t>
  </si>
  <si>
    <t xml:space="preserve">CC </t>
  </si>
  <si>
    <t>Red de transmisión asociada a la CI Guerrero Negro III</t>
  </si>
  <si>
    <t xml:space="preserve">CT </t>
  </si>
  <si>
    <t xml:space="preserve">CCI </t>
  </si>
  <si>
    <t xml:space="preserve"> SLT </t>
  </si>
  <si>
    <t xml:space="preserve">Inversión condicionada </t>
  </si>
  <si>
    <t>TRN</t>
  </si>
  <si>
    <t>Terminal de Carbón de la CT Pdte. Plutarco Elías Calles</t>
  </si>
  <si>
    <t>Altamira II</t>
  </si>
  <si>
    <t>Bajío</t>
  </si>
  <si>
    <t>Campeche</t>
  </si>
  <si>
    <t xml:space="preserve">Hermosillo    </t>
  </si>
  <si>
    <t>Mérida III</t>
  </si>
  <si>
    <t xml:space="preserve">Monterrey III  </t>
  </si>
  <si>
    <t xml:space="preserve">Naco - Nogales   </t>
  </si>
  <si>
    <t xml:space="preserve">Río Bravo II </t>
  </si>
  <si>
    <t xml:space="preserve">Mexicali </t>
  </si>
  <si>
    <t>Saltillo</t>
  </si>
  <si>
    <t>Tuxpan II</t>
  </si>
  <si>
    <t>Gasoducto Cd. Pemex - Valladolid</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</si>
  <si>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</si>
  <si>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</si>
  <si>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</si>
  <si>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</si>
  <si>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</si>
  <si>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</si>
  <si>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</si>
  <si>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</si>
  <si>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</si>
  <si>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</si>
  <si>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</si>
  <si>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</si>
  <si>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</si>
  <si>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</si>
  <si>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</si>
  <si>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</si>
  <si>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</si>
  <si>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</si>
  <si>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</si>
  <si>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</si>
  <si>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</si>
  <si>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</si>
  <si>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</si>
  <si>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</si>
  <si>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</si>
  <si>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</si>
  <si>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</si>
  <si>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</si>
  <si>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</si>
  <si>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</si>
  <si>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</si>
  <si>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</si>
  <si>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</si>
  <si>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</si>
  <si>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</si>
  <si>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</si>
  <si>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</si>
  <si>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607 Sistema Bajío - Oriental</t>
  </si>
  <si>
    <t>Autorizados en 2002</t>
  </si>
  <si>
    <t>Líneas Centro</t>
  </si>
  <si>
    <t>Autorizados en 2003</t>
  </si>
  <si>
    <t>Conversión El Encino de TG a CC</t>
  </si>
  <si>
    <t>Autorizados en 2004</t>
  </si>
  <si>
    <t>Autorizados en 2005</t>
  </si>
  <si>
    <t>Red de Fibra Óptica Proyecto Sur</t>
  </si>
  <si>
    <t>Red de Fibra Óptica Proyecto Centro</t>
  </si>
  <si>
    <t>Red de Fibra Óptica Proyecto Norte</t>
  </si>
  <si>
    <t>CCC Huinalá II</t>
  </si>
  <si>
    <t>1001 Red de Transmisión Baja - Nogales</t>
  </si>
  <si>
    <t>Autorizados en 2006</t>
  </si>
  <si>
    <t>Autorizados en 2007</t>
  </si>
  <si>
    <t>1206 Conversión a 400 kV de la LT Mazatlán II - La Higuera</t>
  </si>
  <si>
    <t>1213 COMPENSACIÓN DE REDES</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</si>
  <si>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</si>
  <si>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</si>
  <si>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</si>
  <si>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</si>
  <si>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</si>
  <si>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</si>
  <si>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</si>
  <si>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</si>
  <si>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</si>
  <si>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Autorizados en 2010</t>
  </si>
  <si>
    <t>1521 DISTRIBUCIÓN SUR</t>
  </si>
  <si>
    <t>1520 DISTRIBUCION NORTE</t>
  </si>
  <si>
    <t>Autorizados en 2011</t>
  </si>
  <si>
    <t>Autorizados en 2012</t>
  </si>
  <si>
    <t>Autorizados en 2013</t>
  </si>
  <si>
    <t xml:space="preserve">CC    </t>
  </si>
  <si>
    <t xml:space="preserve">LT    </t>
  </si>
  <si>
    <t xml:space="preserve">LT   </t>
  </si>
  <si>
    <t xml:space="preserve">SE    </t>
  </si>
  <si>
    <t xml:space="preserve">SLT    </t>
  </si>
  <si>
    <t xml:space="preserve">RM    </t>
  </si>
  <si>
    <t>Autorizados en 2014</t>
  </si>
  <si>
    <t xml:space="preserve">SE  </t>
  </si>
  <si>
    <t>1903 Subestaciones Norte-Noreste</t>
  </si>
  <si>
    <t>1905 Transmisión Sureste-Peninsular</t>
  </si>
  <si>
    <t>1921 Reducción de Pérdidas de Energía de Distribución</t>
  </si>
  <si>
    <t>Autorizados en 2015</t>
  </si>
  <si>
    <t>San Luis Potosí</t>
  </si>
  <si>
    <t>Lerdo (Norte IV)</t>
  </si>
  <si>
    <t>Cerritos Colorados Fase I</t>
  </si>
  <si>
    <t>Red de transmisión asociada a la CH Las Cruces</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</si>
  <si>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</si>
  <si>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</si>
  <si>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</si>
  <si>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</si>
  <si>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</si>
  <si>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</si>
  <si>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Mazatlán</t>
  </si>
  <si>
    <t>Red de Transmisión Asociada al CC Mazatlán</t>
  </si>
  <si>
    <t>Mérida</t>
  </si>
  <si>
    <t>Autorizados en 2020</t>
  </si>
  <si>
    <t>CCI Baja California Sur VI</t>
  </si>
  <si>
    <t>Autorizados en 2021</t>
  </si>
  <si>
    <t>Transf y Transm Qro IslaCarmen NvoCasasGrands y Huasteca</t>
  </si>
  <si>
    <t>Incremento de Capacidad de Transm en Las Delicias-Querétaro</t>
  </si>
  <si>
    <t xml:space="preserve"> LT Corriente Alterna Submarina Playacar - Chankanaab II</t>
  </si>
  <si>
    <t>Suministro de energía Zona Veracruz (antes Olmeca Bco1)</t>
  </si>
  <si>
    <t>1_/ El año de autorización corresponde al ejercicio fiscal en que el proyecto se incluyó por primera vez en el Presupuesto de Egresos de la Federación en la modalidad de Pidiregas.</t>
  </si>
  <si>
    <t>3_/La fecha de inicio de operación es la consignada en el Tomo VII del Presupuesto de Egresos de la Federación autorizado para el ejercicio fiscal 2021, corresponde al primer cierre parcial del proyecto.</t>
  </si>
  <si>
    <t>4_/ Es la fecha del último pago de amortizaciones de un proyecto</t>
  </si>
  <si>
    <t>Nota: La actualización a precios de 2003 se realiza utilizando un tipo de cambio de 10.20 pesos por dólar</t>
  </si>
  <si>
    <t>4_/  Es la fecha del último pago de amortizaciones de un proyecto</t>
  </si>
  <si>
    <t>3_/ La fecha de inicio de operación es la consignada en el Tomo VII del Presupuesto de Egresos de la Federación autorizado para el ejercicio fiscal 2021, corresponde al primer cierre parcial del proyecto.</t>
  </si>
  <si>
    <t>1_/  El año de autorización corresponde al ejercicio fiscal en que el proyecto se incluyó por primera vez en el Presupuesto de Egresos de la Federación en la modalidad de Pidiregas.</t>
  </si>
  <si>
    <t>Sureste IV y V</t>
  </si>
  <si>
    <t>Sureste I</t>
  </si>
  <si>
    <t>Norte III (Juárez)</t>
  </si>
  <si>
    <t>Baja California III</t>
  </si>
  <si>
    <t>Oaxaca II y CE Oaxaca III y CE Oaxaca IV</t>
  </si>
  <si>
    <t>Oaxaca I</t>
  </si>
  <si>
    <t>La Venta III</t>
  </si>
  <si>
    <t>Norte II</t>
  </si>
  <si>
    <t xml:space="preserve">Valladolid III   </t>
  </si>
  <si>
    <t>Tuxpan V</t>
  </si>
  <si>
    <t>Tuxpan III y IV</t>
  </si>
  <si>
    <t>Chihuahua III</t>
  </si>
  <si>
    <t>Gasoducto Cd. Pemex-Valladolid</t>
  </si>
  <si>
    <t>Mexicali</t>
  </si>
  <si>
    <t>Río Bravo II</t>
  </si>
  <si>
    <t>Naco-Nogales</t>
  </si>
  <si>
    <t>Monterrey III</t>
  </si>
  <si>
    <t>Hermosillo</t>
  </si>
  <si>
    <t>Total Inversión Condicionada</t>
  </si>
  <si>
    <t>Los tipos de cambio promedio de fecha de liquidación utilizados fueron 19.8889 (enero), 20.2415 (febrero), 20.7895 (marzo), 20.0534 (abril), 19.9829 (mayo), 20.0366 (junio), 19.9715 (julio), 20.0529 (agosto), 20.0078 (septiembre), 20.4723 (octubre), 20.7843 (noviembre) y 20.9873 (diciembre) pesos por dólar, publicados por el Banco de México (Banxico).</t>
  </si>
  <si>
    <t>1_/Se consideran los proyectos con recursos previstos en el PEF 2021, así como aquéllos que no tienen monto estimado en este pero continúan en etapa de “Varias (Cierre y otras)”, por lo que se incluye su seguimiento</t>
  </si>
  <si>
    <t>500&lt; = La variación es menor a 500 por ciento.</t>
  </si>
  <si>
    <t>&lt;-500 = La variación es menor a -500 por ciento.</t>
  </si>
  <si>
    <t>p_/ Cifras preliminares. Las sumas de los parciales pueden no coincidir con los totales debido al redondeo.</t>
  </si>
  <si>
    <t>&gt;500 = La variación es mayor a 500 por ciento.</t>
  </si>
  <si>
    <t>*  El tipo de cambio utilizado es de $20.5835 correspondiente al mes de diciembre de 2021.</t>
  </si>
  <si>
    <t>2_/ El tipo de cambio utilizado para la presentación de la información en pesos es de 20.5835 el cual corresponde al cierre del cuarto trimestre del 2021.</t>
  </si>
  <si>
    <t>2_/ El tipo de cambio utilizado para la presentación de la información en pesos es de 20.5835, el cual corresponde al cierre del cuarto trimestre del 2021.</t>
  </si>
  <si>
    <t>Informes sobre la Situación Económica,
las Finanzas Públicas y la Deuda Pública</t>
  </si>
  <si>
    <t>IV. PROYECTOS DE INFRAESTRUCTURA PRODUCTIVA DE LARGO PLAZO (PIDIREGAS)</t>
  </si>
  <si>
    <t>Cuarto Trimestre de 2021</t>
  </si>
  <si>
    <r>
      <t>CC Agua Prieta II (con campo solar)</t>
    </r>
    <r>
      <rPr>
        <vertAlign val="superscript"/>
        <sz val="9"/>
        <color theme="1"/>
        <rFont val="Montserrat"/>
      </rPr>
      <t xml:space="preserve"> 1_/</t>
    </r>
  </si>
  <si>
    <r>
      <t xml:space="preserve">SE 1202 Suministro de Energía a la Zona Manzanillo </t>
    </r>
    <r>
      <rPr>
        <vertAlign val="superscript"/>
        <sz val="9"/>
        <color theme="1"/>
        <rFont val="Montserrat"/>
      </rPr>
      <t>1_/</t>
    </r>
  </si>
  <si>
    <r>
      <t xml:space="preserve">SE 1320 DISTRIBUCION NOROESTE </t>
    </r>
    <r>
      <rPr>
        <vertAlign val="superscript"/>
        <sz val="9"/>
        <color theme="1"/>
        <rFont val="Montserrat"/>
      </rPr>
      <t>1_/</t>
    </r>
  </si>
  <si>
    <r>
      <t xml:space="preserve">SE 1621 Distribución Norte-Sur </t>
    </r>
    <r>
      <rPr>
        <vertAlign val="superscript"/>
        <sz val="9"/>
        <color theme="1"/>
        <rFont val="Montserrat"/>
      </rPr>
      <t>1_/</t>
    </r>
  </si>
  <si>
    <r>
      <t xml:space="preserve">SLT SLT 2121 Reducción de Pérdidas de Energía en Distribución </t>
    </r>
    <r>
      <rPr>
        <vertAlign val="superscript"/>
        <sz val="9"/>
        <color theme="1"/>
        <rFont val="Montserrat"/>
      </rPr>
      <t>1_/</t>
    </r>
  </si>
  <si>
    <r>
      <t xml:space="preserve">Costo Total Autorizado </t>
    </r>
    <r>
      <rPr>
        <b/>
        <vertAlign val="superscript"/>
        <sz val="9"/>
        <color rgb="FF000000"/>
        <rFont val="Montserrat"/>
      </rPr>
      <t>2_/</t>
    </r>
  </si>
  <si>
    <r>
      <t xml:space="preserve">Acumulado 2020 </t>
    </r>
    <r>
      <rPr>
        <b/>
        <vertAlign val="superscript"/>
        <sz val="9"/>
        <color rgb="FF000000"/>
        <rFont val="Montserrat"/>
      </rPr>
      <t>2_/</t>
    </r>
  </si>
  <si>
    <r>
      <t xml:space="preserve">Estimada </t>
    </r>
    <r>
      <rPr>
        <b/>
        <vertAlign val="superscript"/>
        <sz val="9"/>
        <color rgb="FF000000"/>
        <rFont val="Montserrat"/>
      </rPr>
      <t>2_/</t>
    </r>
  </si>
  <si>
    <r>
      <t xml:space="preserve">Realizada </t>
    </r>
    <r>
      <rPr>
        <b/>
        <vertAlign val="superscript"/>
        <sz val="9"/>
        <rFont val="Montserrat"/>
      </rPr>
      <t>3_/</t>
    </r>
  </si>
  <si>
    <t>(Millones de pesos a precios de 2021)</t>
  </si>
  <si>
    <t>(Millones de pesos a precios de 2021) P_/</t>
  </si>
  <si>
    <t>(Millones de pesos a precios de 2021)   *</t>
  </si>
  <si>
    <t>(Millones de pesos a precios de 2021)  *</t>
  </si>
  <si>
    <t xml:space="preserve">FLUJO NETO DE PROYECTOS DE INFRAESTRUCTURA PRODUCTIVA DE LARGO PLAZO DE INVERSIÓN DIRECTA EN OPERACIÓN  </t>
  </si>
  <si>
    <t>Nombre del proyecto  1_/</t>
  </si>
  <si>
    <r>
      <t xml:space="preserve">COMPROMISOS DE PROYECTOS DE INFRAESTRUCTURA PRODUCTIVA DE LARGO PLAZO DE INVERSIÓN DIRECTA EN OPERACIÓN      </t>
    </r>
    <r>
      <rPr>
        <b/>
        <vertAlign val="superscript"/>
        <sz val="12"/>
        <color theme="0"/>
        <rFont val="Montserrat"/>
      </rPr>
      <t xml:space="preserve">p_/ </t>
    </r>
  </si>
  <si>
    <r>
      <t xml:space="preserve">VALOR PRESENTE NETO POR PROYECTO DE INVERSIÓN FINANCIADA DIRECTA  </t>
    </r>
    <r>
      <rPr>
        <b/>
        <vertAlign val="superscript"/>
        <sz val="12"/>
        <color theme="0"/>
        <rFont val="Montserrat"/>
      </rPr>
      <t>P_/</t>
    </r>
  </si>
  <si>
    <r>
      <t xml:space="preserve">(Millones de pesos a precios de 2021) </t>
    </r>
    <r>
      <rPr>
        <b/>
        <vertAlign val="superscript"/>
        <sz val="12"/>
        <color theme="0"/>
        <rFont val="Montserrat"/>
      </rPr>
      <t>2_/</t>
    </r>
  </si>
  <si>
    <r>
      <t xml:space="preserve">Nombre del Proyecto </t>
    </r>
    <r>
      <rPr>
        <b/>
        <vertAlign val="superscript"/>
        <sz val="9"/>
        <rFont val="Montserrat"/>
      </rPr>
      <t>1_/</t>
    </r>
  </si>
  <si>
    <r>
      <t xml:space="preserve">Inicio de operaciones </t>
    </r>
    <r>
      <rPr>
        <b/>
        <vertAlign val="superscript"/>
        <sz val="9"/>
        <rFont val="Montserrat"/>
      </rPr>
      <t>3_/</t>
    </r>
  </si>
  <si>
    <r>
      <t xml:space="preserve">Término de obligaciones </t>
    </r>
    <r>
      <rPr>
        <b/>
        <vertAlign val="superscript"/>
        <sz val="9"/>
        <rFont val="Montserrat"/>
      </rPr>
      <t>4_/</t>
    </r>
    <r>
      <rPr>
        <b/>
        <sz val="9"/>
        <rFont val="Montserrat"/>
      </rPr>
      <t xml:space="preserve"> </t>
    </r>
  </si>
  <si>
    <r>
      <t>Autorizados en 1997</t>
    </r>
    <r>
      <rPr>
        <b/>
        <vertAlign val="superscript"/>
        <sz val="9"/>
        <rFont val="Montserrat"/>
      </rPr>
      <t xml:space="preserve"> </t>
    </r>
  </si>
  <si>
    <r>
      <t xml:space="preserve">VALOR PRESENTE NETO POR PROYECTO DE INVERSIÓN FINANCIADA CONDICIONADA </t>
    </r>
    <r>
      <rPr>
        <b/>
        <vertAlign val="superscript"/>
        <sz val="12"/>
        <color theme="0"/>
        <rFont val="Montserrat"/>
      </rPr>
      <t xml:space="preserve"> P_/</t>
    </r>
  </si>
  <si>
    <r>
      <t xml:space="preserve">(Millones de pesos a precios de 2021)  </t>
    </r>
    <r>
      <rPr>
        <b/>
        <vertAlign val="superscript"/>
        <sz val="12"/>
        <color theme="0"/>
        <rFont val="Montserrat"/>
      </rPr>
      <t>2_/</t>
    </r>
  </si>
  <si>
    <t>Con base en los artículos 107 fracción I inciso d) de la Ley Federal de Presupuesto y Responsabilidad Hacendaria y 205 de su Reglamento</t>
  </si>
  <si>
    <t>Enero -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</si>
</sst>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3" formatCode="_-* #,##0.00_-;\-* #,##0.00_-;_-* &quot;-&quot;??_-;_-@_-"/>
    <numFmt numFmtId="164" formatCode="#,##0.0_);[Red]\(#,##0.0\)"/>
    <numFmt numFmtId="165" formatCode="#,##0.0;[Red]#,##0.0"/>
    <numFmt numFmtId="166" formatCode="#,##0.00000000000000_);[Red]\(#,##0.00000000000000\)"/>
    <numFmt numFmtId="167" formatCode="#,##0.0000000_);[Red]\(#,##0.0000000\)"/>
    <numFmt numFmtId="168" formatCode="_-* #,##0.0_-;\-* #,##0.0_-;_-* &quot;-&quot;?_-;_-@_-"/>
    <numFmt numFmtId="169" formatCode="_-* #,##0.00000_-;\-* #,##0.00000_-;_-* &quot;-&quot;?_-;_-@_-"/>
    <numFmt numFmtId="170" formatCode="0.0"/>
    <numFmt numFmtId="171" formatCode="#,##0.0_ ;\-#,##0.0\ "/>
    <numFmt numFmtId="172" formatCode="#,##0.00_ ;\-#,##0.00\ "/>
    <numFmt numFmtId="173" formatCode="#,##0.0_ ;[Red]\-#,##0.0\ "/>
    <numFmt numFmtId="174" formatCode="_(* #,##0.00_);_(* \(#,##0.00\);_(* &quot;-&quot;??_);_(@_)"/>
    <numFmt numFmtId="175" formatCode="#,##0.0"/>
    <numFmt numFmtId="176" formatCode="_(* #,##0.0_);_(* \(#,##0.0\);_(* &quot;-&quot;??_);_(@_)"/>
    <numFmt numFmtId="177" formatCode="0.0000"/>
    <numFmt numFmtId="178" formatCode="_-* #,##0.0_-;\-* #,##0.0_-;_-* &quot;-&quot;??_-;_-@_-"/>
    <numFmt numFmtId="179" formatCode="#,##0.0_);\(#,##0.0\)"/>
    <numFmt numFmtId="180" formatCode="_-* #,##0_-;\-* #,##0_-;_-* &quot;-&quot;??_-;_-@_-"/>
    <numFmt numFmtId="181" formatCode="_(* #,##0.0_);_(* \(#,##0.0\);_(* &quot;-&quot;?_);_(@_)"/>
    <numFmt numFmtId="182" formatCode="0.000"/>
  </numFmts>
  <fonts count="60" x14ac:knownFonts="1">
    <font>
      <sz val="11"/>
      <color theme="1"/>
      <name val="Calibri"/>
      <family val="2"/>
      <scheme val="minor"/>
    </font>
    <font>
      <sz val="11"/>
      <color theme="1"/>
      <name val="Calibri"/>
      <family val="2"/>
      <scheme val="minor"/>
    </font>
    <font>
      <sz val="10"/>
      <name val="Arial"/>
      <family val="2"/>
    </font>
    <font>
      <sz val="9"/>
      <color theme="0"/>
      <name val="Arial"/>
      <family val="2"/>
    </font>
    <font>
      <b/>
      <sz val="10"/>
      <name val="Arial"/>
      <family val="2"/>
    </font>
    <font>
      <b/>
      <sz val="12"/>
      <color theme="0"/>
      <name val="Arial"/>
      <family val="2"/>
    </font>
    <font>
      <sz val="8"/>
      <name val="Arial"/>
      <family val="2"/>
    </font>
    <font>
      <sz val="8"/>
      <color theme="1"/>
      <name val="Arial"/>
      <family val="2"/>
    </font>
    <font>
      <sz val="7"/>
      <name val="Arial"/>
      <family val="2"/>
    </font>
    <font>
      <sz val="12"/>
      <name val="Arial"/>
      <family val="2"/>
    </font>
    <font>
      <sz val="9"/>
      <name val="Arial"/>
      <family val="2"/>
    </font>
    <font>
      <sz val="11"/>
      <name val="Arial"/>
      <family val="2"/>
    </font>
    <font>
      <b/>
      <sz val="9"/>
      <name val="Arial"/>
      <family val="2"/>
    </font>
    <font>
      <sz val="11"/>
      <color theme="1"/>
      <name val="Arial"/>
      <family val="2"/>
    </font>
    <font>
      <sz val="6"/>
      <name val="Arial"/>
      <family val="2"/>
    </font>
    <font>
      <sz val="10"/>
      <name val="Arial"/>
    </font>
    <font>
      <b/>
      <sz val="11"/>
      <color theme="0"/>
      <name val="Arial"/>
      <family val="2"/>
    </font>
    <font>
      <b/>
      <sz val="10"/>
      <color theme="0"/>
      <name val="Montserrat"/>
    </font>
    <font>
      <sz val="12"/>
      <color theme="0"/>
      <name val="Arial"/>
      <family val="2"/>
    </font>
    <font>
      <sz val="11"/>
      <color theme="0" tint="-0.14999847407452621"/>
      <name val="Arial"/>
      <family val="2"/>
    </font>
    <font>
      <sz val="8"/>
      <color theme="0"/>
      <name val="Arial"/>
      <family val="2"/>
    </font>
    <font>
      <sz val="10"/>
      <color indexed="8"/>
      <name val="Arial"/>
      <family val="2"/>
    </font>
    <font>
      <sz val="9"/>
      <color indexed="9"/>
      <name val="Arial"/>
      <family val="2"/>
    </font>
    <font>
      <sz val="11"/>
      <name val="Calibri"/>
      <family val="2"/>
    </font>
    <font>
      <sz val="11"/>
      <color rgb="FF000000"/>
      <name val="Calibri"/>
      <family val="2"/>
    </font>
    <font>
      <sz val="11"/>
      <color theme="0"/>
      <name val="Arial"/>
      <family val="2"/>
    </font>
    <font>
      <sz val="11"/>
      <color indexed="22"/>
      <name val="Arial"/>
      <family val="2"/>
    </font>
    <font>
      <sz val="8"/>
      <color theme="0" tint="-0.14999847407452621"/>
      <name val="Arial"/>
      <family val="2"/>
    </font>
    <font>
      <sz val="12"/>
      <color theme="0" tint="-0.14999847407452621"/>
      <name val="Arial"/>
      <family val="2"/>
    </font>
    <font>
      <b/>
      <sz val="13"/>
      <color theme="0"/>
      <name val="Montserrat"/>
    </font>
    <font>
      <b/>
      <sz val="13"/>
      <color indexed="23"/>
      <name val="Montserrat"/>
    </font>
    <font>
      <b/>
      <sz val="12"/>
      <color indexed="23"/>
      <name val="Soberana Titular"/>
      <family val="3"/>
    </font>
    <font>
      <b/>
      <sz val="13"/>
      <color theme="1"/>
      <name val="Montserrat"/>
    </font>
    <font>
      <b/>
      <sz val="9"/>
      <color theme="0"/>
      <name val="Montserrat"/>
    </font>
    <font>
      <sz val="9"/>
      <color theme="0"/>
      <name val="Montserrat"/>
    </font>
    <font>
      <sz val="11"/>
      <color theme="1"/>
      <name val="Montserrat"/>
    </font>
    <font>
      <b/>
      <sz val="12"/>
      <color theme="0"/>
      <name val="Montserrat"/>
    </font>
    <font>
      <sz val="12"/>
      <color theme="0"/>
      <name val="Montserrat"/>
    </font>
    <font>
      <sz val="8"/>
      <name val="Montserrat"/>
    </font>
    <font>
      <sz val="10"/>
      <name val="Montserrat"/>
    </font>
    <font>
      <sz val="9"/>
      <color theme="1"/>
      <name val="Montserrat"/>
    </font>
    <font>
      <b/>
      <sz val="9"/>
      <name val="Montserrat"/>
    </font>
    <font>
      <sz val="9"/>
      <color rgb="FF333333"/>
      <name val="Montserrat"/>
    </font>
    <font>
      <sz val="9"/>
      <name val="Montserrat"/>
    </font>
    <font>
      <sz val="9"/>
      <color indexed="8"/>
      <name val="Montserrat"/>
    </font>
    <font>
      <vertAlign val="superscript"/>
      <sz val="9"/>
      <color theme="1"/>
      <name val="Montserrat"/>
    </font>
    <font>
      <b/>
      <sz val="9"/>
      <color theme="1"/>
      <name val="Montserrat"/>
    </font>
    <font>
      <b/>
      <sz val="9"/>
      <color indexed="8"/>
      <name val="Montserrat"/>
    </font>
    <font>
      <b/>
      <vertAlign val="superscript"/>
      <sz val="9"/>
      <color rgb="FF000000"/>
      <name val="Montserrat"/>
    </font>
    <font>
      <b/>
      <vertAlign val="superscript"/>
      <sz val="9"/>
      <name val="Montserrat"/>
    </font>
    <font>
      <b/>
      <sz val="12"/>
      <name val="Montserrat"/>
    </font>
    <font>
      <sz val="7"/>
      <name val="Montserrat"/>
    </font>
    <font>
      <b/>
      <sz val="9"/>
      <color theme="1"/>
      <name val="Arial"/>
      <family val="2"/>
    </font>
    <font>
      <sz val="9"/>
      <color theme="1"/>
      <name val="Arial"/>
      <family val="2"/>
    </font>
    <font>
      <sz val="9"/>
      <color theme="1"/>
      <name val="Calibri"/>
      <family val="2"/>
      <scheme val="minor"/>
    </font>
    <font>
      <b/>
      <sz val="12"/>
      <color indexed="23"/>
      <name val="Montserrat"/>
    </font>
    <font>
      <b/>
      <vertAlign val="superscript"/>
      <sz val="12"/>
      <color theme="0"/>
      <name val="Montserrat"/>
    </font>
    <font>
      <sz val="9"/>
      <color theme="0" tint="-0.14999847407452621"/>
      <name val="Montserrat"/>
    </font>
    <font>
      <b/>
      <sz val="11"/>
      <color theme="0"/>
      <name val="Montserrat"/>
    </font>
    <font>
      <sz val="9"/>
      <color indexed="9"/>
      <name val="Montserrat"/>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5" fillId="0" borderId="0"/>
    <xf numFmtId="174" fontId="2" fillId="0" borderId="0" applyFont="0" applyFill="0" applyBorder="0" applyAlignment="0" applyProtection="0"/>
    <xf numFmtId="0" fontId="2" fillId="0" borderId="0"/>
    <xf numFmtId="17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cellStyleXfs>
  <cellXfs count="402">
    <xf numFmtId="0" fontId="0" fillId="0" borderId="0" xfId="0"/>
    <xf numFmtId="0" fontId="2" fillId="0" borderId="0" xfId="3"/>
    <xf numFmtId="0" fontId="4" fillId="0" borderId="0" xfId="3" applyFont="1"/>
    <xf numFmtId="49" fontId="2" fillId="0" borderId="0" xfId="3" applyNumberFormat="1"/>
    <xf numFmtId="49" fontId="2" fillId="0" borderId="0" xfId="3" applyNumberFormat="1" applyAlignment="1">
      <alignment vertical="center"/>
    </xf>
    <xf numFmtId="0" fontId="6" fillId="0" borderId="0" xfId="3" applyFont="1" applyAlignment="1">
      <alignment horizontal="center" vertical="center"/>
    </xf>
    <xf numFmtId="0" fontId="2" fillId="0" borderId="0" xfId="3" applyAlignment="1">
      <alignment horizontal="right"/>
    </xf>
    <xf numFmtId="0" fontId="6" fillId="0" borderId="0" xfId="0" applyFont="1" applyAlignment="1">
      <alignment horizontal="right"/>
    </xf>
    <xf numFmtId="0" fontId="6" fillId="0" borderId="0" xfId="3" applyFont="1" applyAlignment="1">
      <alignment horizontal="center"/>
    </xf>
    <xf numFmtId="0" fontId="6" fillId="0" borderId="0" xfId="0" applyFont="1" applyAlignment="1">
      <alignment horizontal="center"/>
    </xf>
    <xf numFmtId="0" fontId="2" fillId="0" borderId="0" xfId="3" applyAlignment="1">
      <alignment horizontal="center"/>
    </xf>
    <xf numFmtId="0" fontId="6" fillId="0" borderId="0" xfId="3" applyFont="1"/>
    <xf numFmtId="0" fontId="7" fillId="0" borderId="0" xfId="0" applyFont="1" applyAlignment="1">
      <alignment horizontal="right"/>
    </xf>
    <xf numFmtId="0" fontId="8" fillId="0" borderId="0" xfId="3" applyFont="1"/>
    <xf numFmtId="168" fontId="2" fillId="0" borderId="0" xfId="3" applyNumberFormat="1"/>
    <xf numFmtId="43" fontId="9" fillId="0" borderId="0" xfId="1" applyFont="1" applyFill="1"/>
    <xf numFmtId="0" fontId="9" fillId="0" borderId="0" xfId="0" applyFont="1"/>
    <xf numFmtId="43" fontId="9" fillId="0" borderId="0" xfId="1" applyFont="1"/>
    <xf numFmtId="0" fontId="9" fillId="0" borderId="0" xfId="0" applyFont="1" applyAlignment="1">
      <alignment horizontal="center" vertical="center"/>
    </xf>
    <xf numFmtId="0" fontId="10" fillId="2" borderId="0" xfId="0" applyFont="1" applyFill="1"/>
    <xf numFmtId="0" fontId="10" fillId="2" borderId="0" xfId="0" applyFont="1" applyFill="1" applyAlignment="1">
      <alignment horizontal="centerContinuous"/>
    </xf>
    <xf numFmtId="49" fontId="10" fillId="2" borderId="4" xfId="0" applyNumberFormat="1" applyFont="1" applyFill="1" applyBorder="1" applyAlignment="1">
      <alignment horizontal="center"/>
    </xf>
    <xf numFmtId="49" fontId="10" fillId="0" borderId="4" xfId="0" applyNumberFormat="1" applyFont="1" applyBorder="1" applyAlignment="1">
      <alignment horizontal="center"/>
    </xf>
    <xf numFmtId="43" fontId="4" fillId="0" borderId="0" xfId="1" applyFont="1" applyBorder="1" applyAlignment="1"/>
    <xf numFmtId="43" fontId="12" fillId="2" borderId="0" xfId="1" applyFont="1" applyFill="1"/>
    <xf numFmtId="0" fontId="13" fillId="0" borderId="0" xfId="0" applyFont="1"/>
    <xf numFmtId="0" fontId="11" fillId="0" borderId="0" xfId="4" applyFont="1" applyAlignment="1">
      <alignment vertical="center"/>
    </xf>
    <xf numFmtId="0" fontId="11" fillId="0" borderId="0" xfId="4" quotePrefix="1" applyFont="1" applyAlignment="1">
      <alignment vertical="center"/>
    </xf>
    <xf numFmtId="0" fontId="17" fillId="0" borderId="0" xfId="4" applyFont="1" applyAlignment="1">
      <alignment vertical="center"/>
    </xf>
    <xf numFmtId="174" fontId="11" fillId="0" borderId="0" xfId="5" applyFont="1" applyAlignment="1">
      <alignment vertical="center"/>
    </xf>
    <xf numFmtId="0" fontId="11" fillId="0" borderId="0" xfId="4" applyFont="1" applyAlignment="1">
      <alignment horizontal="center" vertical="center"/>
    </xf>
    <xf numFmtId="173" fontId="11" fillId="0" borderId="0" xfId="4" applyNumberFormat="1" applyFont="1" applyAlignment="1">
      <alignment vertical="center"/>
    </xf>
    <xf numFmtId="0" fontId="6" fillId="0" borderId="0" xfId="4" applyFont="1" applyAlignment="1">
      <alignment vertical="center"/>
    </xf>
    <xf numFmtId="0" fontId="9" fillId="0" borderId="0" xfId="3" applyFont="1" applyAlignment="1">
      <alignment vertical="center"/>
    </xf>
    <xf numFmtId="0" fontId="18" fillId="0" borderId="0" xfId="3" applyFont="1" applyAlignment="1">
      <alignment horizontal="center" vertical="center"/>
    </xf>
    <xf numFmtId="0" fontId="20" fillId="0" borderId="0" xfId="3" applyFont="1" applyAlignment="1">
      <alignment vertical="center"/>
    </xf>
    <xf numFmtId="0" fontId="6" fillId="0" borderId="0" xfId="3" applyFont="1" applyAlignment="1">
      <alignment vertical="center"/>
    </xf>
    <xf numFmtId="175" fontId="2" fillId="0" borderId="0" xfId="3" applyNumberFormat="1" applyAlignment="1">
      <alignment vertical="center"/>
    </xf>
    <xf numFmtId="0" fontId="2" fillId="0" borderId="0" xfId="3" applyAlignment="1">
      <alignment vertical="center"/>
    </xf>
    <xf numFmtId="178" fontId="2" fillId="0" borderId="0" xfId="1" applyNumberFormat="1" applyFont="1" applyFill="1" applyAlignment="1">
      <alignment vertical="center"/>
    </xf>
    <xf numFmtId="0" fontId="10" fillId="0" borderId="0" xfId="3" applyFont="1" applyAlignment="1">
      <alignment vertical="center"/>
    </xf>
    <xf numFmtId="0" fontId="22" fillId="0" borderId="0" xfId="3" applyFont="1" applyAlignment="1">
      <alignment vertical="center"/>
    </xf>
    <xf numFmtId="178" fontId="23" fillId="0" borderId="0" xfId="9" applyNumberFormat="1" applyFont="1" applyFill="1" applyBorder="1" applyAlignment="1">
      <alignment vertical="center"/>
    </xf>
    <xf numFmtId="178" fontId="24" fillId="0" borderId="0" xfId="9" applyNumberFormat="1" applyFont="1" applyFill="1" applyBorder="1" applyAlignment="1">
      <alignment vertical="center"/>
    </xf>
    <xf numFmtId="178" fontId="2" fillId="0" borderId="0" xfId="3" applyNumberFormat="1" applyAlignment="1">
      <alignment vertical="center"/>
    </xf>
    <xf numFmtId="168" fontId="2" fillId="0" borderId="0" xfId="3" applyNumberFormat="1" applyAlignment="1">
      <alignment vertical="center"/>
    </xf>
    <xf numFmtId="0" fontId="14" fillId="0" borderId="0" xfId="3" applyFont="1" applyAlignment="1">
      <alignment vertical="center"/>
    </xf>
    <xf numFmtId="175" fontId="25" fillId="0" borderId="0" xfId="3" applyNumberFormat="1" applyFont="1" applyAlignment="1">
      <alignment vertical="center"/>
    </xf>
    <xf numFmtId="0" fontId="25" fillId="0" borderId="0" xfId="3" applyFont="1" applyAlignment="1">
      <alignment vertical="center"/>
    </xf>
    <xf numFmtId="0" fontId="19" fillId="0" borderId="0" xfId="3" applyFont="1" applyAlignment="1">
      <alignment vertical="center"/>
    </xf>
    <xf numFmtId="0" fontId="26" fillId="0" borderId="0" xfId="3" applyFont="1" applyAlignment="1">
      <alignment vertical="center"/>
    </xf>
    <xf numFmtId="0" fontId="11" fillId="0" borderId="0" xfId="3" applyFont="1" applyAlignment="1">
      <alignment vertical="center"/>
    </xf>
    <xf numFmtId="0" fontId="18" fillId="0" borderId="0" xfId="3" applyFont="1" applyAlignment="1">
      <alignment vertical="center"/>
    </xf>
    <xf numFmtId="175" fontId="20" fillId="0" borderId="0" xfId="3" applyNumberFormat="1" applyFont="1" applyAlignment="1">
      <alignment vertical="center"/>
    </xf>
    <xf numFmtId="0" fontId="27" fillId="0" borderId="0" xfId="3" applyFont="1" applyAlignment="1">
      <alignment vertical="center"/>
    </xf>
    <xf numFmtId="0" fontId="10" fillId="0" borderId="0" xfId="3" applyFont="1" applyAlignment="1">
      <alignment horizontal="center" vertical="center"/>
    </xf>
    <xf numFmtId="0" fontId="9" fillId="0" borderId="0" xfId="3" applyFont="1" applyAlignment="1">
      <alignment horizontal="center" vertical="center"/>
    </xf>
    <xf numFmtId="9" fontId="9" fillId="0" borderId="0" xfId="2" applyFont="1" applyFill="1" applyAlignment="1">
      <alignment vertical="center"/>
    </xf>
    <xf numFmtId="175" fontId="18" fillId="0" borderId="0" xfId="3" applyNumberFormat="1" applyFont="1" applyAlignment="1">
      <alignment vertical="center"/>
    </xf>
    <xf numFmtId="0" fontId="28" fillId="0" borderId="0" xfId="3" applyFont="1" applyAlignment="1">
      <alignment vertical="center"/>
    </xf>
    <xf numFmtId="178" fontId="9" fillId="0" borderId="0" xfId="1" applyNumberFormat="1" applyFont="1" applyFill="1" applyAlignment="1">
      <alignment vertical="center"/>
    </xf>
    <xf numFmtId="168" fontId="9" fillId="0" borderId="0" xfId="3" applyNumberFormat="1" applyFont="1" applyAlignment="1">
      <alignment vertical="center"/>
    </xf>
    <xf numFmtId="9" fontId="6" fillId="0" borderId="0" xfId="2" applyFont="1" applyFill="1" applyAlignment="1">
      <alignment vertical="center"/>
    </xf>
    <xf numFmtId="178" fontId="6" fillId="0" borderId="0" xfId="1" applyNumberFormat="1" applyFont="1" applyFill="1" applyAlignment="1">
      <alignment vertical="center"/>
    </xf>
    <xf numFmtId="43" fontId="6" fillId="0" borderId="0" xfId="3" applyNumberFormat="1" applyFont="1" applyAlignment="1">
      <alignment vertical="center"/>
    </xf>
    <xf numFmtId="9" fontId="6" fillId="0" borderId="0" xfId="2" applyFont="1" applyAlignment="1">
      <alignment vertical="center"/>
    </xf>
    <xf numFmtId="177" fontId="11" fillId="0" borderId="0" xfId="3" applyNumberFormat="1" applyFont="1" applyAlignment="1">
      <alignment vertical="center"/>
    </xf>
    <xf numFmtId="0" fontId="4" fillId="0" borderId="0" xfId="3" applyFont="1" applyAlignment="1">
      <alignment horizontal="center" vertical="center"/>
    </xf>
    <xf numFmtId="0" fontId="2" fillId="0" borderId="0" xfId="3" applyAlignment="1">
      <alignment horizontal="center" vertical="center"/>
    </xf>
    <xf numFmtId="15" fontId="2" fillId="0" borderId="0" xfId="3" applyNumberFormat="1" applyAlignment="1">
      <alignment horizontal="center" vertical="center"/>
    </xf>
    <xf numFmtId="181" fontId="2" fillId="0" borderId="0" xfId="3" applyNumberFormat="1" applyAlignment="1">
      <alignment horizontal="center" vertical="center"/>
    </xf>
    <xf numFmtId="0" fontId="2" fillId="3" borderId="0" xfId="3" applyFill="1" applyAlignment="1">
      <alignment vertical="center"/>
    </xf>
    <xf numFmtId="1" fontId="2" fillId="0" borderId="0" xfId="3" applyNumberFormat="1" applyAlignment="1">
      <alignment horizontal="center" vertical="center"/>
    </xf>
    <xf numFmtId="0" fontId="4" fillId="0" borderId="0" xfId="3" applyFont="1" applyAlignment="1">
      <alignment vertical="center"/>
    </xf>
    <xf numFmtId="0" fontId="8" fillId="0" borderId="0" xfId="3" applyFont="1" applyAlignment="1">
      <alignment horizontal="justify" vertical="center" wrapText="1"/>
    </xf>
    <xf numFmtId="0" fontId="8" fillId="0" borderId="0" xfId="3" applyFont="1" applyAlignment="1">
      <alignment vertical="center"/>
    </xf>
    <xf numFmtId="175" fontId="8" fillId="0" borderId="0" xfId="3" applyNumberFormat="1" applyFont="1" applyAlignment="1">
      <alignment horizontal="right" vertical="center"/>
    </xf>
    <xf numFmtId="17" fontId="8" fillId="0" borderId="0" xfId="3" applyNumberFormat="1" applyFont="1" applyAlignment="1">
      <alignment horizontal="center" vertical="center"/>
    </xf>
    <xf numFmtId="0" fontId="8" fillId="0" borderId="0" xfId="3" applyFont="1" applyAlignment="1">
      <alignment horizontal="center" vertical="center"/>
    </xf>
    <xf numFmtId="182" fontId="2" fillId="0" borderId="0" xfId="3" applyNumberFormat="1" applyAlignment="1">
      <alignment horizontal="right" vertical="center"/>
    </xf>
    <xf numFmtId="182" fontId="10" fillId="0" borderId="0" xfId="3" applyNumberFormat="1" applyFont="1" applyAlignment="1">
      <alignment horizontal="right" vertical="center"/>
    </xf>
    <xf numFmtId="181" fontId="2" fillId="0" borderId="0" xfId="3" applyNumberFormat="1" applyAlignment="1">
      <alignment vertical="center"/>
    </xf>
    <xf numFmtId="0" fontId="2" fillId="0" borderId="0" xfId="3" quotePrefix="1" applyAlignment="1">
      <alignment vertical="center"/>
    </xf>
    <xf numFmtId="1" fontId="21" fillId="0" borderId="0" xfId="3" applyNumberFormat="1" applyFont="1" applyAlignment="1">
      <alignment horizontal="center" vertical="center"/>
    </xf>
    <xf numFmtId="164" fontId="2" fillId="0" borderId="0" xfId="3" applyNumberFormat="1" applyAlignment="1">
      <alignment vertical="center"/>
    </xf>
    <xf numFmtId="0" fontId="30" fillId="0" borderId="0" xfId="0" applyFont="1" applyAlignment="1">
      <alignment vertical="center"/>
    </xf>
    <xf numFmtId="0" fontId="31" fillId="0" borderId="0" xfId="0" applyFont="1" applyAlignment="1">
      <alignment vertical="center"/>
    </xf>
    <xf numFmtId="0" fontId="2" fillId="0" borderId="5" xfId="3" applyBorder="1"/>
    <xf numFmtId="0" fontId="35" fillId="0" borderId="0" xfId="0" applyFont="1"/>
    <xf numFmtId="0" fontId="40" fillId="0" borderId="0" xfId="0" applyFont="1"/>
    <xf numFmtId="0" fontId="34" fillId="0" borderId="0" xfId="0" applyFont="1"/>
    <xf numFmtId="0" fontId="42" fillId="0" borderId="0" xfId="0" applyFont="1" applyAlignment="1">
      <alignment horizontal="right" vertical="center" indent="1"/>
    </xf>
    <xf numFmtId="0" fontId="43" fillId="0" borderId="0" xfId="3" applyFont="1" applyAlignment="1">
      <alignment horizontal="center" vertical="center"/>
    </xf>
    <xf numFmtId="165" fontId="40" fillId="0" borderId="0" xfId="0" applyNumberFormat="1" applyFont="1"/>
    <xf numFmtId="0" fontId="43" fillId="0" borderId="0" xfId="3" applyFont="1"/>
    <xf numFmtId="168" fontId="43" fillId="0" borderId="0" xfId="3" applyNumberFormat="1" applyFont="1"/>
    <xf numFmtId="164" fontId="40" fillId="0" borderId="0" xfId="0" applyNumberFormat="1" applyFont="1"/>
    <xf numFmtId="169" fontId="43" fillId="0" borderId="0" xfId="3" applyNumberFormat="1" applyFont="1"/>
    <xf numFmtId="0" fontId="47" fillId="0" borderId="0" xfId="3" applyFont="1" applyAlignment="1">
      <alignment horizontal="center" vertical="center"/>
    </xf>
    <xf numFmtId="0" fontId="41" fillId="0" borderId="0" xfId="3" applyFont="1" applyAlignment="1">
      <alignment horizontal="center" vertical="center"/>
    </xf>
    <xf numFmtId="0" fontId="47" fillId="0" borderId="0" xfId="3" applyFont="1" applyAlignment="1">
      <alignment horizontal="center" vertical="center" wrapText="1"/>
    </xf>
    <xf numFmtId="49" fontId="41" fillId="0" borderId="1" xfId="3" applyNumberFormat="1" applyFont="1" applyBorder="1" applyAlignment="1">
      <alignment horizontal="center"/>
    </xf>
    <xf numFmtId="49" fontId="47" fillId="0" borderId="1" xfId="3" applyNumberFormat="1" applyFont="1" applyBorder="1" applyAlignment="1">
      <alignment horizontal="center"/>
    </xf>
    <xf numFmtId="0" fontId="47" fillId="0" borderId="1" xfId="3" applyFont="1" applyBorder="1" applyAlignment="1">
      <alignment horizontal="center" vertical="center"/>
    </xf>
    <xf numFmtId="0" fontId="37" fillId="5" borderId="0" xfId="3" applyFont="1" applyFill="1" applyAlignment="1">
      <alignment horizontal="left" vertical="center"/>
    </xf>
    <xf numFmtId="0" fontId="37" fillId="5" borderId="0" xfId="3" applyFont="1" applyFill="1" applyAlignment="1">
      <alignment horizontal="left" vertical="top"/>
    </xf>
    <xf numFmtId="0" fontId="37" fillId="5" borderId="0" xfId="3" applyFont="1" applyFill="1" applyAlignment="1">
      <alignment horizontal="left"/>
    </xf>
    <xf numFmtId="0" fontId="37" fillId="5" borderId="0" xfId="3" applyFont="1" applyFill="1" applyAlignment="1">
      <alignment vertical="top"/>
    </xf>
    <xf numFmtId="0" fontId="37" fillId="5" borderId="0" xfId="3" applyFont="1" applyFill="1"/>
    <xf numFmtId="0" fontId="37" fillId="5" borderId="0" xfId="3" applyFont="1" applyFill="1" applyAlignment="1">
      <alignment horizontal="left" indent="1"/>
    </xf>
    <xf numFmtId="0" fontId="37" fillId="5" borderId="0" xfId="0" applyFont="1" applyFill="1" applyAlignment="1">
      <alignment horizontal="left"/>
    </xf>
    <xf numFmtId="49" fontId="43" fillId="0" borderId="7" xfId="3" applyNumberFormat="1" applyFont="1" applyBorder="1" applyAlignment="1">
      <alignment horizontal="center"/>
    </xf>
    <xf numFmtId="49" fontId="44" fillId="0" borderId="7" xfId="3" applyNumberFormat="1" applyFont="1" applyBorder="1" applyAlignment="1">
      <alignment horizontal="center"/>
    </xf>
    <xf numFmtId="0" fontId="44" fillId="0" borderId="7" xfId="3" applyFont="1" applyBorder="1" applyAlignment="1">
      <alignment horizontal="center" vertical="center"/>
    </xf>
    <xf numFmtId="49" fontId="39" fillId="0" borderId="0" xfId="3" applyNumberFormat="1" applyFont="1"/>
    <xf numFmtId="0" fontId="43" fillId="6" borderId="0" xfId="3" applyFont="1" applyFill="1" applyAlignment="1">
      <alignment horizontal="center" vertical="center"/>
    </xf>
    <xf numFmtId="0" fontId="43" fillId="6" borderId="0" xfId="3" applyFont="1" applyFill="1" applyAlignment="1">
      <alignment horizontal="center" wrapText="1"/>
    </xf>
    <xf numFmtId="164" fontId="43" fillId="6" borderId="0" xfId="3" applyNumberFormat="1" applyFont="1" applyFill="1" applyAlignment="1">
      <alignment horizontal="center"/>
    </xf>
    <xf numFmtId="0" fontId="43" fillId="6" borderId="0" xfId="3" applyFont="1" applyFill="1" applyAlignment="1">
      <alignment horizontal="left" wrapText="1"/>
    </xf>
    <xf numFmtId="0" fontId="43" fillId="6" borderId="0" xfId="3" applyFont="1" applyFill="1" applyAlignment="1">
      <alignment wrapText="1"/>
    </xf>
    <xf numFmtId="0" fontId="43" fillId="6" borderId="0" xfId="0" applyFont="1" applyFill="1" applyAlignment="1">
      <alignment horizontal="right"/>
    </xf>
    <xf numFmtId="164" fontId="43" fillId="6" borderId="0" xfId="0" applyNumberFormat="1" applyFont="1" applyFill="1" applyAlignment="1">
      <alignment horizontal="center"/>
    </xf>
    <xf numFmtId="0" fontId="40" fillId="6" borderId="0" xfId="0" applyFont="1" applyFill="1" applyAlignment="1">
      <alignment horizontal="left" indent="1"/>
    </xf>
    <xf numFmtId="164" fontId="40" fillId="6" borderId="0" xfId="0" applyNumberFormat="1" applyFont="1" applyFill="1" applyAlignment="1">
      <alignment horizontal="center"/>
    </xf>
    <xf numFmtId="0" fontId="43" fillId="6" borderId="0" xfId="3" applyFont="1" applyFill="1" applyAlignment="1">
      <alignment horizontal="left"/>
    </xf>
    <xf numFmtId="0" fontId="40" fillId="6" borderId="0" xfId="0" applyFont="1" applyFill="1" applyAlignment="1">
      <alignment horizontal="left" wrapText="1" indent="1"/>
    </xf>
    <xf numFmtId="166" fontId="43" fillId="6" borderId="0" xfId="3" applyNumberFormat="1" applyFont="1" applyFill="1" applyAlignment="1">
      <alignment horizontal="left" indent="1"/>
    </xf>
    <xf numFmtId="0" fontId="43" fillId="6" borderId="0" xfId="3" applyFont="1" applyFill="1"/>
    <xf numFmtId="167" fontId="43" fillId="6" borderId="0" xfId="3" applyNumberFormat="1" applyFont="1" applyFill="1" applyAlignment="1">
      <alignment horizontal="center"/>
    </xf>
    <xf numFmtId="0" fontId="43" fillId="6" borderId="5" xfId="0" applyFont="1" applyFill="1" applyBorder="1" applyAlignment="1">
      <alignment horizontal="right"/>
    </xf>
    <xf numFmtId="0" fontId="40" fillId="6" borderId="5" xfId="0" applyFont="1" applyFill="1" applyBorder="1" applyAlignment="1">
      <alignment horizontal="left" indent="1"/>
    </xf>
    <xf numFmtId="0" fontId="43" fillId="6" borderId="5" xfId="3" applyFont="1" applyFill="1" applyBorder="1" applyAlignment="1">
      <alignment horizontal="center" wrapText="1"/>
    </xf>
    <xf numFmtId="164" fontId="43" fillId="6" borderId="5" xfId="3" applyNumberFormat="1" applyFont="1" applyFill="1" applyBorder="1" applyAlignment="1">
      <alignment horizontal="center"/>
    </xf>
    <xf numFmtId="164" fontId="40" fillId="6" borderId="5" xfId="0" applyNumberFormat="1" applyFont="1" applyFill="1" applyBorder="1" applyAlignment="1">
      <alignment horizontal="center"/>
    </xf>
    <xf numFmtId="164" fontId="43" fillId="6" borderId="5" xfId="0" applyNumberFormat="1" applyFont="1" applyFill="1" applyBorder="1" applyAlignment="1">
      <alignment horizontal="center"/>
    </xf>
    <xf numFmtId="0" fontId="50" fillId="5" borderId="0" xfId="3" applyFont="1" applyFill="1" applyAlignment="1">
      <alignment horizontal="left" vertical="center" wrapText="1"/>
    </xf>
    <xf numFmtId="0" fontId="41" fillId="2" borderId="7" xfId="3" applyFont="1" applyFill="1" applyBorder="1" applyAlignment="1">
      <alignment horizontal="center" vertical="center"/>
    </xf>
    <xf numFmtId="0" fontId="41" fillId="2" borderId="7" xfId="3" quotePrefix="1" applyFont="1" applyFill="1" applyBorder="1" applyAlignment="1">
      <alignment horizontal="center"/>
    </xf>
    <xf numFmtId="0" fontId="41" fillId="2" borderId="7" xfId="3" applyFont="1" applyFill="1" applyBorder="1" applyAlignment="1">
      <alignment horizontal="center"/>
    </xf>
    <xf numFmtId="0" fontId="41" fillId="0" borderId="7" xfId="3" quotePrefix="1" applyFont="1" applyBorder="1" applyAlignment="1">
      <alignment horizontal="center"/>
    </xf>
    <xf numFmtId="49" fontId="51" fillId="2" borderId="0" xfId="3" applyNumberFormat="1" applyFont="1" applyFill="1" applyAlignment="1">
      <alignment horizontal="center"/>
    </xf>
    <xf numFmtId="49" fontId="38" fillId="2" borderId="0" xfId="3" applyNumberFormat="1" applyFont="1" applyFill="1" applyAlignment="1">
      <alignment horizontal="center"/>
    </xf>
    <xf numFmtId="49" fontId="51" fillId="0" borderId="0" xfId="3" applyNumberFormat="1" applyFont="1" applyAlignment="1">
      <alignment horizontal="center"/>
    </xf>
    <xf numFmtId="0" fontId="39" fillId="2" borderId="0" xfId="3" applyFont="1" applyFill="1"/>
    <xf numFmtId="0" fontId="2" fillId="2" borderId="0" xfId="3" applyFill="1"/>
    <xf numFmtId="43" fontId="41" fillId="6" borderId="0" xfId="1" applyFont="1" applyFill="1" applyBorder="1" applyAlignment="1"/>
    <xf numFmtId="171" fontId="46" fillId="6" borderId="0" xfId="1" applyNumberFormat="1" applyFont="1" applyFill="1"/>
    <xf numFmtId="172" fontId="52" fillId="0" borderId="0" xfId="1" applyNumberFormat="1" applyFont="1"/>
    <xf numFmtId="171" fontId="52" fillId="0" borderId="0" xfId="1" applyNumberFormat="1" applyFont="1"/>
    <xf numFmtId="43" fontId="12" fillId="0" borderId="0" xfId="1" applyFont="1" applyBorder="1" applyAlignment="1"/>
    <xf numFmtId="0" fontId="40" fillId="6" borderId="0" xfId="0" applyFont="1" applyFill="1"/>
    <xf numFmtId="0" fontId="40" fillId="6" borderId="0" xfId="0" applyFont="1" applyFill="1" applyAlignment="1">
      <alignment horizontal="center"/>
    </xf>
    <xf numFmtId="171" fontId="40" fillId="6" borderId="0" xfId="1" applyNumberFormat="1" applyFont="1" applyFill="1"/>
    <xf numFmtId="173" fontId="43" fillId="6" borderId="0" xfId="1" applyNumberFormat="1" applyFont="1" applyFill="1" applyBorder="1" applyAlignment="1">
      <alignment horizontal="right"/>
    </xf>
    <xf numFmtId="171" fontId="53" fillId="0" borderId="0" xfId="1" applyNumberFormat="1" applyFont="1" applyFill="1"/>
    <xf numFmtId="0" fontId="53" fillId="0" borderId="0" xfId="0" applyFont="1"/>
    <xf numFmtId="0" fontId="40" fillId="6" borderId="5" xfId="0" applyFont="1" applyFill="1" applyBorder="1"/>
    <xf numFmtId="0" fontId="40" fillId="6" borderId="5" xfId="0" applyFont="1" applyFill="1" applyBorder="1" applyAlignment="1">
      <alignment horizontal="center"/>
    </xf>
    <xf numFmtId="171" fontId="40" fillId="6" borderId="5" xfId="1" applyNumberFormat="1" applyFont="1" applyFill="1" applyBorder="1"/>
    <xf numFmtId="173" fontId="43" fillId="6" borderId="5" xfId="1" applyNumberFormat="1" applyFont="1" applyFill="1" applyBorder="1" applyAlignment="1">
      <alignment horizontal="right"/>
    </xf>
    <xf numFmtId="0" fontId="43" fillId="0" borderId="0" xfId="0" applyFont="1" applyAlignment="1">
      <alignment horizontal="left"/>
    </xf>
    <xf numFmtId="0" fontId="43" fillId="0" borderId="0" xfId="0" applyFont="1"/>
    <xf numFmtId="0" fontId="54" fillId="0" borderId="0" xfId="0" applyFont="1"/>
    <xf numFmtId="0" fontId="43" fillId="0" borderId="0" xfId="0" applyFont="1" applyAlignment="1">
      <alignment horizontal="left" vertical="center"/>
    </xf>
    <xf numFmtId="0" fontId="43" fillId="0" borderId="0" xfId="0" applyFont="1" applyAlignment="1">
      <alignment vertical="top"/>
    </xf>
    <xf numFmtId="0" fontId="43" fillId="0" borderId="0" xfId="0" applyFont="1" applyAlignment="1">
      <alignment vertical="center"/>
    </xf>
    <xf numFmtId="0" fontId="43" fillId="0" borderId="0" xfId="0" applyFont="1" applyAlignment="1">
      <alignment horizontal="center" vertical="top"/>
    </xf>
    <xf numFmtId="0" fontId="2" fillId="0" borderId="0" xfId="12"/>
    <xf numFmtId="0" fontId="5" fillId="5" borderId="0" xfId="4" applyFont="1" applyFill="1" applyAlignment="1">
      <alignment vertical="center"/>
    </xf>
    <xf numFmtId="0" fontId="5" fillId="5" borderId="0" xfId="6" applyFont="1" applyFill="1" applyAlignment="1">
      <alignment vertical="center"/>
    </xf>
    <xf numFmtId="0" fontId="43" fillId="0" borderId="0" xfId="4" applyFont="1"/>
    <xf numFmtId="0" fontId="43" fillId="0" borderId="0" xfId="4" applyFont="1" applyAlignment="1">
      <alignment vertical="center"/>
    </xf>
    <xf numFmtId="0" fontId="41" fillId="0" borderId="0" xfId="4" applyFont="1" applyAlignment="1">
      <alignment horizontal="center" vertical="center"/>
    </xf>
    <xf numFmtId="0" fontId="43" fillId="0" borderId="0" xfId="6" applyFont="1" applyAlignment="1">
      <alignment horizontal="right" vertical="center"/>
    </xf>
    <xf numFmtId="175" fontId="43" fillId="0" borderId="0" xfId="7" applyNumberFormat="1" applyFont="1" applyAlignment="1">
      <alignment vertical="center"/>
    </xf>
    <xf numFmtId="164" fontId="43" fillId="0" borderId="0" xfId="4" applyNumberFormat="1" applyFont="1" applyAlignment="1">
      <alignment vertical="center"/>
    </xf>
    <xf numFmtId="176" fontId="43" fillId="0" borderId="0" xfId="5" applyNumberFormat="1" applyFont="1" applyFill="1" applyBorder="1" applyAlignment="1">
      <alignment horizontal="right" vertical="center"/>
    </xf>
    <xf numFmtId="164" fontId="43" fillId="4" borderId="0" xfId="4" applyNumberFormat="1" applyFont="1" applyFill="1" applyAlignment="1">
      <alignment vertical="center"/>
    </xf>
    <xf numFmtId="174" fontId="43" fillId="0" borderId="0" xfId="5" applyFont="1" applyFill="1" applyAlignment="1">
      <alignment vertical="center"/>
    </xf>
    <xf numFmtId="176" fontId="43" fillId="0" borderId="0" xfId="5" applyNumberFormat="1" applyFont="1" applyFill="1" applyAlignment="1">
      <alignment vertical="center"/>
    </xf>
    <xf numFmtId="175" fontId="43" fillId="0" borderId="0" xfId="4" applyNumberFormat="1" applyFont="1" applyAlignment="1">
      <alignment vertical="center"/>
    </xf>
    <xf numFmtId="174" fontId="43" fillId="0" borderId="0" xfId="4" applyNumberFormat="1" applyFont="1" applyAlignment="1">
      <alignment vertical="center"/>
    </xf>
    <xf numFmtId="0" fontId="11" fillId="0" borderId="0" xfId="12" applyFont="1" applyAlignment="1">
      <alignment vertical="center"/>
    </xf>
    <xf numFmtId="0" fontId="43" fillId="0" borderId="7" xfId="12" applyFont="1" applyBorder="1" applyAlignment="1">
      <alignment vertical="center"/>
    </xf>
    <xf numFmtId="0" fontId="43" fillId="0" borderId="7" xfId="12" quotePrefix="1" applyFont="1" applyBorder="1" applyAlignment="1">
      <alignment horizontal="center" vertical="center"/>
    </xf>
    <xf numFmtId="0" fontId="43" fillId="0" borderId="7" xfId="12" applyFont="1" applyBorder="1" applyAlignment="1">
      <alignment horizontal="center" vertical="center"/>
    </xf>
    <xf numFmtId="0" fontId="11" fillId="0" borderId="7" xfId="12" applyFont="1" applyBorder="1" applyAlignment="1">
      <alignment vertical="center"/>
    </xf>
    <xf numFmtId="0" fontId="43" fillId="6" borderId="3" xfId="4" applyFont="1" applyFill="1" applyBorder="1" applyAlignment="1">
      <alignment vertical="center"/>
    </xf>
    <xf numFmtId="0" fontId="41" fillId="6" borderId="3" xfId="4" applyFont="1" applyFill="1" applyBorder="1" applyAlignment="1">
      <alignment horizontal="center" vertical="center"/>
    </xf>
    <xf numFmtId="175" fontId="41" fillId="6" borderId="3" xfId="4" applyNumberFormat="1" applyFont="1" applyFill="1" applyBorder="1" applyAlignment="1">
      <alignment vertical="center"/>
    </xf>
    <xf numFmtId="164" fontId="41" fillId="6" borderId="3" xfId="4" applyNumberFormat="1" applyFont="1" applyFill="1" applyBorder="1" applyAlignment="1">
      <alignment horizontal="right" vertical="center"/>
    </xf>
    <xf numFmtId="0" fontId="43" fillId="6" borderId="0" xfId="6" applyFont="1" applyFill="1" applyAlignment="1">
      <alignment horizontal="right" vertical="center"/>
    </xf>
    <xf numFmtId="0" fontId="43" fillId="6" borderId="0" xfId="4" applyFont="1" applyFill="1" applyAlignment="1">
      <alignment vertical="center"/>
    </xf>
    <xf numFmtId="175" fontId="43" fillId="6" borderId="0" xfId="7" applyNumberFormat="1" applyFont="1" applyFill="1" applyAlignment="1">
      <alignment vertical="center"/>
    </xf>
    <xf numFmtId="164" fontId="43" fillId="6" borderId="0" xfId="4" applyNumberFormat="1" applyFont="1" applyFill="1" applyAlignment="1">
      <alignment vertical="center"/>
    </xf>
    <xf numFmtId="176" fontId="43" fillId="6" borderId="0" xfId="5" applyNumberFormat="1" applyFont="1" applyFill="1" applyBorder="1" applyAlignment="1">
      <alignment horizontal="right" vertical="center"/>
    </xf>
    <xf numFmtId="0" fontId="43" fillId="6" borderId="5" xfId="6" applyFont="1" applyFill="1" applyBorder="1" applyAlignment="1">
      <alignment horizontal="right" vertical="center"/>
    </xf>
    <xf numFmtId="0" fontId="43" fillId="6" borderId="5" xfId="4" applyFont="1" applyFill="1" applyBorder="1" applyAlignment="1">
      <alignment vertical="center"/>
    </xf>
    <xf numFmtId="175" fontId="43" fillId="6" borderId="5" xfId="7" applyNumberFormat="1" applyFont="1" applyFill="1" applyBorder="1" applyAlignment="1">
      <alignment vertical="center"/>
    </xf>
    <xf numFmtId="164" fontId="43" fillId="6" borderId="5" xfId="4" applyNumberFormat="1" applyFont="1" applyFill="1" applyBorder="1" applyAlignment="1">
      <alignment vertical="center"/>
    </xf>
    <xf numFmtId="176" fontId="43" fillId="6" borderId="5" xfId="5" applyNumberFormat="1" applyFont="1" applyFill="1" applyBorder="1" applyAlignment="1">
      <alignment horizontal="right" vertical="center"/>
    </xf>
    <xf numFmtId="0" fontId="55" fillId="0" borderId="0" xfId="12" applyFont="1" applyAlignment="1">
      <alignment vertical="center"/>
    </xf>
    <xf numFmtId="0" fontId="32" fillId="0" borderId="6" xfId="0" applyFont="1" applyBorder="1" applyAlignment="1">
      <alignment horizontal="center"/>
    </xf>
    <xf numFmtId="0" fontId="36" fillId="5" borderId="0" xfId="3" applyFont="1" applyFill="1"/>
    <xf numFmtId="0" fontId="36" fillId="5" borderId="0" xfId="3" applyFont="1" applyFill="1" applyAlignment="1">
      <alignment vertical="center"/>
    </xf>
    <xf numFmtId="177" fontId="57" fillId="0" borderId="0" xfId="3" applyNumberFormat="1" applyFont="1" applyAlignment="1">
      <alignment vertical="center"/>
    </xf>
    <xf numFmtId="0" fontId="43" fillId="0" borderId="0" xfId="3" applyFont="1" applyAlignment="1">
      <alignment vertical="center"/>
    </xf>
    <xf numFmtId="175" fontId="43" fillId="0" borderId="0" xfId="3" applyNumberFormat="1" applyFont="1" applyAlignment="1">
      <alignment vertical="center"/>
    </xf>
    <xf numFmtId="178" fontId="43" fillId="0" borderId="0" xfId="1" applyNumberFormat="1" applyFont="1" applyFill="1" applyAlignment="1">
      <alignment vertical="center"/>
    </xf>
    <xf numFmtId="0" fontId="43" fillId="0" borderId="0" xfId="3" applyFont="1" applyAlignment="1">
      <alignment horizontal="left" vertical="center"/>
    </xf>
    <xf numFmtId="164" fontId="43" fillId="0" borderId="0" xfId="3" applyNumberFormat="1" applyFont="1" applyAlignment="1">
      <alignment vertical="center"/>
    </xf>
    <xf numFmtId="179" fontId="43" fillId="0" borderId="0" xfId="3" applyNumberFormat="1" applyFont="1" applyAlignment="1">
      <alignment vertical="center"/>
    </xf>
    <xf numFmtId="0" fontId="43" fillId="0" borderId="0" xfId="8" applyNumberFormat="1" applyFont="1" applyFill="1" applyBorder="1" applyAlignment="1">
      <alignment horizontal="left" vertical="center"/>
    </xf>
    <xf numFmtId="1" fontId="44" fillId="0" borderId="0" xfId="3" applyNumberFormat="1" applyFont="1" applyAlignment="1">
      <alignment horizontal="center" vertical="center"/>
    </xf>
    <xf numFmtId="43" fontId="43" fillId="0" borderId="0" xfId="1" applyFont="1" applyFill="1" applyBorder="1" applyAlignment="1">
      <alignment vertical="center"/>
    </xf>
    <xf numFmtId="0" fontId="44" fillId="0" borderId="0" xfId="3" applyFont="1" applyAlignment="1">
      <alignment vertical="center"/>
    </xf>
    <xf numFmtId="0" fontId="43" fillId="0" borderId="0" xfId="3" applyFont="1" applyAlignment="1">
      <alignment horizontal="justify" vertical="center"/>
    </xf>
    <xf numFmtId="0" fontId="43" fillId="0" borderId="7" xfId="3" applyFont="1" applyBorder="1" applyAlignment="1">
      <alignment horizontal="center" vertical="center"/>
    </xf>
    <xf numFmtId="0" fontId="44" fillId="0" borderId="7" xfId="3" quotePrefix="1" applyFont="1" applyBorder="1" applyAlignment="1">
      <alignment horizontal="center" vertical="center"/>
    </xf>
    <xf numFmtId="175" fontId="39" fillId="0" borderId="0" xfId="3" applyNumberFormat="1" applyFont="1" applyAlignment="1">
      <alignment vertical="center"/>
    </xf>
    <xf numFmtId="0" fontId="33" fillId="6" borderId="3" xfId="3" applyFont="1" applyFill="1" applyBorder="1" applyAlignment="1">
      <alignment horizontal="center" vertical="center"/>
    </xf>
    <xf numFmtId="0" fontId="41" fillId="6" borderId="3" xfId="3" applyFont="1" applyFill="1" applyBorder="1" applyAlignment="1">
      <alignment horizontal="center" vertical="center"/>
    </xf>
    <xf numFmtId="175" fontId="41" fillId="6" borderId="3" xfId="3" applyNumberFormat="1" applyFont="1" applyFill="1" applyBorder="1" applyAlignment="1">
      <alignment horizontal="right" vertical="center"/>
    </xf>
    <xf numFmtId="175" fontId="41" fillId="6" borderId="0" xfId="3" applyNumberFormat="1" applyFont="1" applyFill="1" applyAlignment="1">
      <alignment horizontal="right" vertical="center"/>
    </xf>
    <xf numFmtId="0" fontId="33" fillId="6" borderId="0" xfId="3" applyFont="1" applyFill="1" applyAlignment="1">
      <alignment horizontal="center" vertical="center"/>
    </xf>
    <xf numFmtId="0" fontId="41" fillId="6" borderId="0" xfId="3" applyFont="1" applyFill="1" applyAlignment="1">
      <alignment vertical="center" wrapText="1"/>
    </xf>
    <xf numFmtId="175" fontId="41" fillId="6" borderId="0" xfId="3" applyNumberFormat="1" applyFont="1" applyFill="1" applyAlignment="1">
      <alignment vertical="center" wrapText="1"/>
    </xf>
    <xf numFmtId="1" fontId="43" fillId="6" borderId="0" xfId="3" applyNumberFormat="1" applyFont="1" applyFill="1" applyAlignment="1">
      <alignment horizontal="center" vertical="center"/>
    </xf>
    <xf numFmtId="0" fontId="43" fillId="6" borderId="0" xfId="3" applyFont="1" applyFill="1" applyAlignment="1">
      <alignment horizontal="left" vertical="center" wrapText="1"/>
    </xf>
    <xf numFmtId="175" fontId="43" fillId="6" borderId="0" xfId="3" applyNumberFormat="1" applyFont="1" applyFill="1" applyAlignment="1">
      <alignment vertical="center"/>
    </xf>
    <xf numFmtId="0" fontId="43" fillId="6" borderId="0" xfId="3" applyFont="1" applyFill="1" applyAlignment="1">
      <alignment horizontal="left" vertical="center"/>
    </xf>
    <xf numFmtId="0" fontId="44" fillId="6" borderId="0" xfId="3" applyFont="1" applyFill="1" applyAlignment="1">
      <alignment horizontal="left" vertical="center" wrapText="1"/>
    </xf>
    <xf numFmtId="0" fontId="44" fillId="6" borderId="0" xfId="2" applyNumberFormat="1" applyFont="1" applyFill="1" applyBorder="1" applyAlignment="1">
      <alignment vertical="center"/>
    </xf>
    <xf numFmtId="0" fontId="43" fillId="6" borderId="0" xfId="8" applyNumberFormat="1" applyFont="1" applyFill="1" applyBorder="1" applyAlignment="1">
      <alignment horizontal="left" vertical="center" wrapText="1"/>
    </xf>
    <xf numFmtId="164" fontId="43" fillId="6" borderId="0" xfId="3" applyNumberFormat="1" applyFont="1" applyFill="1" applyAlignment="1">
      <alignment vertical="center"/>
    </xf>
    <xf numFmtId="179" fontId="43" fillId="6" borderId="0" xfId="3" applyNumberFormat="1" applyFont="1" applyFill="1" applyAlignment="1">
      <alignment vertical="center"/>
    </xf>
    <xf numFmtId="0" fontId="43" fillId="6" borderId="0" xfId="8" applyNumberFormat="1" applyFont="1" applyFill="1" applyBorder="1" applyAlignment="1">
      <alignment horizontal="left" vertical="center"/>
    </xf>
    <xf numFmtId="1" fontId="44" fillId="6" borderId="0" xfId="3" applyNumberFormat="1" applyFont="1" applyFill="1" applyAlignment="1">
      <alignment horizontal="center" vertical="center"/>
    </xf>
    <xf numFmtId="1" fontId="43" fillId="6" borderId="0" xfId="3" applyNumberFormat="1" applyFont="1" applyFill="1" applyBorder="1" applyAlignment="1">
      <alignment horizontal="center" vertical="center"/>
    </xf>
    <xf numFmtId="175" fontId="43" fillId="6" borderId="0" xfId="3" applyNumberFormat="1" applyFont="1" applyFill="1" applyBorder="1" applyAlignment="1">
      <alignment vertical="center"/>
    </xf>
    <xf numFmtId="164" fontId="43" fillId="6" borderId="0" xfId="3" applyNumberFormat="1" applyFont="1" applyFill="1" applyBorder="1" applyAlignment="1">
      <alignment vertical="center"/>
    </xf>
    <xf numFmtId="179" fontId="43" fillId="6" borderId="0" xfId="3" applyNumberFormat="1" applyFont="1" applyFill="1" applyBorder="1" applyAlignment="1">
      <alignment vertical="center"/>
    </xf>
    <xf numFmtId="0" fontId="41" fillId="6" borderId="0" xfId="3" applyFont="1" applyFill="1" applyAlignment="1">
      <alignment horizontal="left" vertical="center" wrapText="1"/>
    </xf>
    <xf numFmtId="175" fontId="41" fillId="6" borderId="0" xfId="3" applyNumberFormat="1" applyFont="1" applyFill="1" applyAlignment="1">
      <alignment vertical="center"/>
    </xf>
    <xf numFmtId="0" fontId="44" fillId="6" borderId="0" xfId="3" applyFont="1" applyFill="1" applyAlignment="1">
      <alignment vertical="center"/>
    </xf>
    <xf numFmtId="1" fontId="43" fillId="6" borderId="5" xfId="3" applyNumberFormat="1" applyFont="1" applyFill="1" applyBorder="1" applyAlignment="1">
      <alignment horizontal="center" vertical="center"/>
    </xf>
    <xf numFmtId="0" fontId="43" fillId="6" borderId="5" xfId="8" applyNumberFormat="1" applyFont="1" applyFill="1" applyBorder="1" applyAlignment="1">
      <alignment horizontal="left" vertical="center"/>
    </xf>
    <xf numFmtId="175" fontId="43" fillId="6" borderId="5" xfId="3" applyNumberFormat="1" applyFont="1" applyFill="1" applyBorder="1" applyAlignment="1">
      <alignment vertical="center"/>
    </xf>
    <xf numFmtId="164" fontId="43" fillId="6" borderId="5" xfId="3" applyNumberFormat="1" applyFont="1" applyFill="1" applyBorder="1" applyAlignment="1">
      <alignment vertical="center"/>
    </xf>
    <xf numFmtId="179" fontId="43" fillId="6" borderId="5" xfId="3" applyNumberFormat="1" applyFont="1" applyFill="1" applyBorder="1" applyAlignment="1">
      <alignment vertical="center"/>
    </xf>
    <xf numFmtId="0" fontId="31" fillId="0" borderId="0" xfId="12" applyFont="1" applyAlignment="1">
      <alignment vertical="center"/>
    </xf>
    <xf numFmtId="0" fontId="32" fillId="0" borderId="0" xfId="0" applyFont="1" applyAlignment="1">
      <alignment wrapText="1"/>
    </xf>
    <xf numFmtId="0" fontId="11" fillId="0" borderId="0" xfId="3" applyFont="1"/>
    <xf numFmtId="0" fontId="36" fillId="5" borderId="0" xfId="3" applyFont="1" applyFill="1" applyAlignment="1">
      <alignment horizontal="center" vertical="center"/>
    </xf>
    <xf numFmtId="9" fontId="36" fillId="5" borderId="0" xfId="2" applyFont="1" applyFill="1" applyAlignment="1">
      <alignment vertical="center"/>
    </xf>
    <xf numFmtId="0" fontId="58" fillId="5" borderId="0" xfId="3" applyFont="1" applyFill="1" applyAlignment="1">
      <alignment vertical="center"/>
    </xf>
    <xf numFmtId="0" fontId="36" fillId="5" borderId="0" xfId="3" applyFont="1" applyFill="1" applyAlignment="1">
      <alignment horizontal="center" vertical="center" wrapText="1"/>
    </xf>
    <xf numFmtId="9" fontId="36" fillId="5" borderId="0" xfId="2" applyFont="1" applyFill="1" applyAlignment="1">
      <alignment vertical="center" wrapText="1"/>
    </xf>
    <xf numFmtId="0" fontId="58" fillId="5" borderId="0" xfId="3" applyFont="1" applyFill="1" applyAlignment="1">
      <alignment vertical="center" wrapText="1"/>
    </xf>
    <xf numFmtId="0" fontId="57" fillId="0" borderId="0" xfId="3" applyFont="1" applyAlignment="1">
      <alignment vertical="center"/>
    </xf>
    <xf numFmtId="175" fontId="34" fillId="0" borderId="0" xfId="3" applyNumberFormat="1" applyFont="1" applyAlignment="1">
      <alignment vertical="center"/>
    </xf>
    <xf numFmtId="0" fontId="34" fillId="0" borderId="0" xfId="3" applyFont="1" applyAlignment="1">
      <alignment vertical="center"/>
    </xf>
    <xf numFmtId="177" fontId="57" fillId="0" borderId="0" xfId="3" applyNumberFormat="1" applyFont="1" applyAlignment="1">
      <alignment horizontal="center" vertical="center"/>
    </xf>
    <xf numFmtId="17" fontId="57" fillId="0" borderId="0" xfId="3" applyNumberFormat="1" applyFont="1" applyAlignment="1">
      <alignment vertical="center"/>
    </xf>
    <xf numFmtId="173" fontId="34" fillId="0" borderId="0" xfId="1" applyNumberFormat="1" applyFont="1" applyFill="1" applyAlignment="1">
      <alignment vertical="center"/>
    </xf>
    <xf numFmtId="0" fontId="57" fillId="0" borderId="0" xfId="3" applyFont="1" applyAlignment="1">
      <alignment horizontal="center" vertical="center"/>
    </xf>
    <xf numFmtId="180" fontId="34" fillId="0" borderId="0" xfId="1" applyNumberFormat="1" applyFont="1" applyFill="1" applyBorder="1" applyAlignment="1">
      <alignment vertical="center"/>
    </xf>
    <xf numFmtId="180" fontId="34" fillId="0" borderId="0" xfId="3" applyNumberFormat="1" applyFont="1" applyAlignment="1">
      <alignment vertical="center"/>
    </xf>
    <xf numFmtId="0" fontId="44" fillId="0" borderId="7" xfId="3" applyFont="1" applyBorder="1" applyAlignment="1">
      <alignment horizontal="center" vertical="center" wrapText="1"/>
    </xf>
    <xf numFmtId="177" fontId="34" fillId="3" borderId="0" xfId="3" applyNumberFormat="1" applyFont="1" applyFill="1" applyAlignment="1">
      <alignment horizontal="center" vertical="center"/>
    </xf>
    <xf numFmtId="0" fontId="18" fillId="3" borderId="0" xfId="3" applyFont="1" applyFill="1" applyAlignment="1">
      <alignment vertical="center"/>
    </xf>
    <xf numFmtId="0" fontId="3" fillId="0" borderId="0" xfId="3" applyFont="1" applyAlignment="1">
      <alignment vertical="center"/>
    </xf>
    <xf numFmtId="173" fontId="47" fillId="6" borderId="3" xfId="3" applyNumberFormat="1" applyFont="1" applyFill="1" applyBorder="1" applyAlignment="1">
      <alignment horizontal="right" vertical="center"/>
    </xf>
    <xf numFmtId="173" fontId="47" fillId="6" borderId="3" xfId="3" applyNumberFormat="1" applyFont="1" applyFill="1" applyBorder="1" applyAlignment="1">
      <alignment horizontal="right" vertical="center" wrapText="1"/>
    </xf>
    <xf numFmtId="175" fontId="47" fillId="6" borderId="3" xfId="3" applyNumberFormat="1" applyFont="1" applyFill="1" applyBorder="1" applyAlignment="1">
      <alignment horizontal="right" vertical="center" wrapText="1"/>
    </xf>
    <xf numFmtId="173" fontId="47" fillId="6" borderId="0" xfId="3" applyNumberFormat="1" applyFont="1" applyFill="1" applyAlignment="1">
      <alignment horizontal="right" vertical="center"/>
    </xf>
    <xf numFmtId="173" fontId="47" fillId="6" borderId="0" xfId="3" applyNumberFormat="1" applyFont="1" applyFill="1" applyAlignment="1">
      <alignment horizontal="right" vertical="center" wrapText="1"/>
    </xf>
    <xf numFmtId="0" fontId="47" fillId="6" borderId="0" xfId="3" applyFont="1" applyFill="1" applyAlignment="1">
      <alignment horizontal="right" vertical="center" wrapText="1"/>
    </xf>
    <xf numFmtId="0" fontId="43" fillId="6" borderId="0" xfId="3" applyFont="1" applyFill="1" applyAlignment="1">
      <alignment horizontal="center" vertical="center" wrapText="1"/>
    </xf>
    <xf numFmtId="0" fontId="43" fillId="6" borderId="0" xfId="2" applyNumberFormat="1" applyFont="1" applyFill="1" applyBorder="1" applyAlignment="1">
      <alignment vertical="center" wrapText="1"/>
    </xf>
    <xf numFmtId="173" fontId="43" fillId="6" borderId="0" xfId="3" applyNumberFormat="1" applyFont="1" applyFill="1" applyAlignment="1">
      <alignment horizontal="right" vertical="center"/>
    </xf>
    <xf numFmtId="171" fontId="44" fillId="6" borderId="0" xfId="3" applyNumberFormat="1" applyFont="1" applyFill="1" applyAlignment="1">
      <alignment horizontal="right" vertical="center"/>
    </xf>
    <xf numFmtId="173" fontId="44" fillId="6" borderId="0" xfId="3" applyNumberFormat="1" applyFont="1" applyFill="1" applyAlignment="1">
      <alignment horizontal="right" vertical="center"/>
    </xf>
    <xf numFmtId="175" fontId="43" fillId="6" borderId="0" xfId="3" applyNumberFormat="1" applyFont="1" applyFill="1" applyAlignment="1">
      <alignment vertical="center" wrapText="1"/>
    </xf>
    <xf numFmtId="173" fontId="44" fillId="6" borderId="0" xfId="3" applyNumberFormat="1" applyFont="1" applyFill="1" applyAlignment="1">
      <alignment vertical="center"/>
    </xf>
    <xf numFmtId="0" fontId="44" fillId="6" borderId="0" xfId="3" applyFont="1" applyFill="1" applyAlignment="1">
      <alignment horizontal="center" vertical="center"/>
    </xf>
    <xf numFmtId="173" fontId="44" fillId="6" borderId="0" xfId="3" applyNumberFormat="1" applyFont="1" applyFill="1" applyAlignment="1">
      <alignment horizontal="right" vertical="center" wrapText="1"/>
    </xf>
    <xf numFmtId="173" fontId="44" fillId="6" borderId="0" xfId="3" applyNumberFormat="1" applyFont="1" applyFill="1" applyAlignment="1">
      <alignment vertical="center" wrapText="1"/>
    </xf>
    <xf numFmtId="164" fontId="44" fillId="6" borderId="0" xfId="3" applyNumberFormat="1" applyFont="1" applyFill="1" applyAlignment="1">
      <alignment horizontal="center" vertical="center"/>
    </xf>
    <xf numFmtId="0" fontId="44" fillId="6" borderId="0" xfId="3" applyFont="1" applyFill="1" applyAlignment="1">
      <alignment horizontal="left" vertical="center"/>
    </xf>
    <xf numFmtId="164" fontId="47" fillId="6" borderId="0" xfId="3" applyNumberFormat="1" applyFont="1" applyFill="1" applyAlignment="1">
      <alignment horizontal="right" vertical="center"/>
    </xf>
    <xf numFmtId="9" fontId="43" fillId="6" borderId="0" xfId="2" applyFont="1" applyFill="1" applyBorder="1" applyAlignment="1">
      <alignment vertical="center" wrapText="1"/>
    </xf>
    <xf numFmtId="0" fontId="44" fillId="6" borderId="0" xfId="3" applyFont="1" applyFill="1" applyAlignment="1">
      <alignment horizontal="center" vertical="center" wrapText="1"/>
    </xf>
    <xf numFmtId="0" fontId="44" fillId="6" borderId="0" xfId="3" applyFont="1" applyFill="1" applyAlignment="1">
      <alignment horizontal="right" vertical="center"/>
    </xf>
    <xf numFmtId="0" fontId="43" fillId="6" borderId="5" xfId="3" applyFont="1" applyFill="1" applyBorder="1" applyAlignment="1">
      <alignment horizontal="center" vertical="center" wrapText="1"/>
    </xf>
    <xf numFmtId="0" fontId="43" fillId="6" borderId="5" xfId="3" applyFont="1" applyFill="1" applyBorder="1" applyAlignment="1">
      <alignment horizontal="center" vertical="center"/>
    </xf>
    <xf numFmtId="9" fontId="43" fillId="6" borderId="5" xfId="2" applyFont="1" applyFill="1" applyBorder="1" applyAlignment="1">
      <alignment vertical="center" wrapText="1"/>
    </xf>
    <xf numFmtId="173" fontId="43" fillId="6" borderId="5" xfId="3" applyNumberFormat="1" applyFont="1" applyFill="1" applyBorder="1" applyAlignment="1">
      <alignment horizontal="right" vertical="center"/>
    </xf>
    <xf numFmtId="0" fontId="44" fillId="6" borderId="5" xfId="3" applyFont="1" applyFill="1" applyBorder="1" applyAlignment="1">
      <alignment horizontal="right" vertical="center"/>
    </xf>
    <xf numFmtId="0" fontId="41" fillId="2" borderId="1" xfId="0" applyFont="1" applyFill="1" applyBorder="1" applyAlignment="1">
      <alignment horizontal="center"/>
    </xf>
    <xf numFmtId="0" fontId="41" fillId="2" borderId="0" xfId="0" applyFont="1" applyFill="1"/>
    <xf numFmtId="0" fontId="41" fillId="2" borderId="3" xfId="0" applyFont="1" applyFill="1" applyBorder="1" applyAlignment="1">
      <alignment horizontal="center"/>
    </xf>
    <xf numFmtId="0" fontId="41" fillId="2" borderId="0" xfId="0" applyFont="1" applyFill="1" applyAlignment="1">
      <alignment horizontal="center"/>
    </xf>
    <xf numFmtId="0" fontId="41" fillId="2" borderId="0" xfId="0" applyFont="1" applyFill="1" applyAlignment="1">
      <alignment horizontal="center" vertical="center" wrapText="1"/>
    </xf>
    <xf numFmtId="0" fontId="41" fillId="2" borderId="0" xfId="3" applyFont="1" applyFill="1" applyAlignment="1">
      <alignment horizontal="center"/>
    </xf>
    <xf numFmtId="0" fontId="41" fillId="2" borderId="0" xfId="0" quotePrefix="1" applyFont="1" applyFill="1" applyBorder="1" applyAlignment="1">
      <alignment horizontal="center"/>
    </xf>
    <xf numFmtId="0" fontId="41" fillId="2" borderId="0" xfId="3" quotePrefix="1" applyFont="1" applyFill="1" applyBorder="1" applyAlignment="1">
      <alignment horizontal="center"/>
    </xf>
    <xf numFmtId="0" fontId="41" fillId="2" borderId="0" xfId="0" applyFont="1" applyFill="1" applyBorder="1" applyAlignment="1">
      <alignment horizontal="center"/>
    </xf>
    <xf numFmtId="0" fontId="41" fillId="0" borderId="0" xfId="0" quotePrefix="1" applyFont="1" applyBorder="1" applyAlignment="1">
      <alignment horizontal="center"/>
    </xf>
    <xf numFmtId="0" fontId="41" fillId="0" borderId="0" xfId="4" quotePrefix="1" applyFont="1" applyAlignment="1">
      <alignment horizontal="center" vertical="center"/>
    </xf>
    <xf numFmtId="0" fontId="47" fillId="0" borderId="0" xfId="3" quotePrefix="1" applyFont="1" applyAlignment="1">
      <alignment horizontal="center" vertical="center"/>
    </xf>
    <xf numFmtId="43" fontId="47" fillId="0" borderId="0" xfId="1" applyFont="1" applyFill="1" applyBorder="1" applyAlignment="1">
      <alignment horizontal="center" vertical="center"/>
    </xf>
    <xf numFmtId="0" fontId="47" fillId="0" borderId="1" xfId="3" quotePrefix="1" applyFont="1" applyBorder="1" applyAlignment="1">
      <alignment horizontal="center" vertical="center"/>
    </xf>
    <xf numFmtId="0" fontId="47" fillId="0" borderId="1" xfId="3" applyFont="1" applyBorder="1" applyAlignment="1">
      <alignment horizontal="center" vertical="center" wrapText="1"/>
    </xf>
    <xf numFmtId="15" fontId="43" fillId="0" borderId="0" xfId="3" applyNumberFormat="1" applyFont="1" applyAlignment="1">
      <alignment horizontal="center" vertical="center"/>
    </xf>
    <xf numFmtId="0" fontId="41" fillId="0" borderId="7" xfId="3" applyFont="1" applyBorder="1" applyAlignment="1">
      <alignment horizontal="center" vertical="center" wrapText="1"/>
    </xf>
    <xf numFmtId="0" fontId="41" fillId="0" borderId="7" xfId="3" applyFont="1" applyBorder="1" applyAlignment="1">
      <alignment horizontal="center" vertical="center"/>
    </xf>
    <xf numFmtId="0" fontId="34" fillId="6" borderId="0" xfId="3" applyFont="1" applyFill="1" applyAlignment="1">
      <alignment vertical="center"/>
    </xf>
    <xf numFmtId="0" fontId="59" fillId="6" borderId="0" xfId="3" applyFont="1" applyFill="1" applyAlignment="1">
      <alignment vertical="center"/>
    </xf>
    <xf numFmtId="0" fontId="41" fillId="6" borderId="0" xfId="3" applyFont="1" applyFill="1" applyAlignment="1">
      <alignment horizontal="center" vertical="center"/>
    </xf>
    <xf numFmtId="175" fontId="41" fillId="6" borderId="0" xfId="3" applyNumberFormat="1" applyFont="1" applyFill="1" applyAlignment="1">
      <alignment horizontal="center" vertical="center" wrapText="1"/>
    </xf>
    <xf numFmtId="178" fontId="43" fillId="6" borderId="0" xfId="8" applyNumberFormat="1" applyFont="1" applyFill="1" applyBorder="1" applyAlignment="1">
      <alignment horizontal="center" vertical="center" wrapText="1"/>
    </xf>
    <xf numFmtId="43" fontId="43" fillId="6" borderId="0" xfId="1" applyFont="1" applyFill="1" applyBorder="1" applyAlignment="1">
      <alignment horizontal="center" vertical="center" wrapText="1"/>
    </xf>
    <xf numFmtId="0" fontId="59" fillId="6" borderId="0" xfId="3" applyFont="1" applyFill="1" applyAlignment="1">
      <alignment horizontal="center" vertical="center"/>
    </xf>
    <xf numFmtId="0" fontId="43" fillId="6" borderId="0" xfId="3" applyFont="1" applyFill="1" applyAlignment="1">
      <alignment vertical="center"/>
    </xf>
    <xf numFmtId="175" fontId="41" fillId="6" borderId="0" xfId="3" applyNumberFormat="1" applyFont="1" applyFill="1" applyAlignment="1">
      <alignment horizontal="center" vertical="center"/>
    </xf>
    <xf numFmtId="178" fontId="41" fillId="6" borderId="0" xfId="8" applyNumberFormat="1" applyFont="1" applyFill="1" applyBorder="1" applyAlignment="1">
      <alignment horizontal="center" vertical="center"/>
    </xf>
    <xf numFmtId="164" fontId="43" fillId="6" borderId="0" xfId="3" applyNumberFormat="1" applyFont="1" applyFill="1" applyAlignment="1">
      <alignment horizontal="center" vertical="center"/>
    </xf>
    <xf numFmtId="15" fontId="43" fillId="6" borderId="0" xfId="3" applyNumberFormat="1" applyFont="1" applyFill="1" applyAlignment="1">
      <alignment horizontal="center" vertical="center"/>
    </xf>
    <xf numFmtId="164" fontId="41" fillId="6" borderId="0" xfId="3" applyNumberFormat="1" applyFont="1" applyFill="1" applyAlignment="1">
      <alignment horizontal="center" vertical="center"/>
    </xf>
    <xf numFmtId="181" fontId="43" fillId="6" borderId="0" xfId="3" applyNumberFormat="1" applyFont="1" applyFill="1" applyAlignment="1">
      <alignment horizontal="center" vertical="center"/>
    </xf>
    <xf numFmtId="0" fontId="41" fillId="6" borderId="0" xfId="3" applyFont="1" applyFill="1" applyAlignment="1">
      <alignment horizontal="left" vertical="center"/>
    </xf>
    <xf numFmtId="0" fontId="43" fillId="6" borderId="5" xfId="3" applyFont="1" applyFill="1" applyBorder="1" applyAlignment="1">
      <alignment horizontal="left" vertical="center"/>
    </xf>
    <xf numFmtId="164" fontId="43" fillId="6" borderId="5" xfId="3" applyNumberFormat="1" applyFont="1" applyFill="1" applyBorder="1" applyAlignment="1">
      <alignment horizontal="center" vertical="center"/>
    </xf>
    <xf numFmtId="15" fontId="43" fillId="6" borderId="5" xfId="3" applyNumberFormat="1" applyFont="1" applyFill="1" applyBorder="1" applyAlignment="1">
      <alignment horizontal="center" vertical="center"/>
    </xf>
    <xf numFmtId="0" fontId="41" fillId="0" borderId="1" xfId="3" applyFont="1" applyBorder="1" applyAlignment="1">
      <alignment horizontal="center" vertical="center" wrapText="1"/>
    </xf>
    <xf numFmtId="0" fontId="41" fillId="0" borderId="0" xfId="3" applyFont="1" applyAlignment="1">
      <alignment horizontal="center" vertical="center" wrapText="1"/>
    </xf>
    <xf numFmtId="0" fontId="41" fillId="0" borderId="1" xfId="3" applyFont="1" applyBorder="1" applyAlignment="1">
      <alignment horizontal="center" vertical="center"/>
    </xf>
    <xf numFmtId="178" fontId="43" fillId="0" borderId="0" xfId="8" applyNumberFormat="1" applyFont="1" applyBorder="1" applyAlignment="1">
      <alignment vertical="center"/>
    </xf>
    <xf numFmtId="15" fontId="43" fillId="3" borderId="0" xfId="3" applyNumberFormat="1" applyFont="1" applyFill="1" applyAlignment="1">
      <alignment horizontal="center" vertical="center"/>
    </xf>
    <xf numFmtId="0" fontId="40" fillId="0" borderId="0" xfId="10" applyFont="1" applyAlignment="1">
      <alignment horizontal="center" vertical="center"/>
    </xf>
    <xf numFmtId="182" fontId="43" fillId="0" borderId="0" xfId="3" applyNumberFormat="1" applyFont="1" applyAlignment="1">
      <alignment horizontal="right" vertical="center"/>
    </xf>
    <xf numFmtId="178" fontId="43" fillId="6" borderId="0" xfId="8" applyNumberFormat="1" applyFont="1" applyFill="1" applyBorder="1" applyAlignment="1">
      <alignment horizontal="center" vertical="center"/>
    </xf>
    <xf numFmtId="0" fontId="43" fillId="6" borderId="0" xfId="3" quotePrefix="1" applyFont="1" applyFill="1" applyAlignment="1">
      <alignment horizontal="center" vertical="center"/>
    </xf>
    <xf numFmtId="0" fontId="40" fillId="6" borderId="0" xfId="11" applyFont="1" applyFill="1" applyAlignment="1">
      <alignment horizontal="center" vertical="center"/>
    </xf>
    <xf numFmtId="170" fontId="41" fillId="6" borderId="0" xfId="3" applyNumberFormat="1" applyFont="1" applyFill="1" applyAlignment="1">
      <alignment horizontal="center" vertical="center"/>
    </xf>
    <xf numFmtId="0" fontId="40" fillId="6" borderId="0" xfId="0" applyFont="1" applyFill="1" applyAlignment="1">
      <alignment horizontal="left" wrapText="1"/>
    </xf>
    <xf numFmtId="0" fontId="40" fillId="6" borderId="5" xfId="0" applyFont="1" applyFill="1" applyBorder="1" applyAlignment="1">
      <alignment horizontal="center" vertical="center"/>
    </xf>
    <xf numFmtId="0" fontId="40" fillId="6" borderId="5" xfId="0" applyFont="1" applyFill="1" applyBorder="1" applyAlignment="1">
      <alignment horizontal="left" vertical="center"/>
    </xf>
    <xf numFmtId="0" fontId="40" fillId="6" borderId="5" xfId="11" applyFont="1" applyFill="1" applyBorder="1" applyAlignment="1">
      <alignment horizontal="center" vertical="center"/>
    </xf>
    <xf numFmtId="0" fontId="43" fillId="0" borderId="0" xfId="3" applyFont="1" applyAlignment="1">
      <alignment wrapText="1"/>
    </xf>
    <xf numFmtId="0" fontId="43" fillId="0" borderId="0" xfId="3" applyFont="1" applyAlignment="1">
      <alignment horizontal="left"/>
    </xf>
    <xf numFmtId="0" fontId="29" fillId="5" borderId="0" xfId="0" applyFont="1" applyFill="1" applyAlignment="1">
      <alignment horizontal="center" vertical="center" wrapText="1"/>
    </xf>
    <xf numFmtId="0" fontId="32" fillId="0" borderId="0" xfId="0" applyFont="1" applyAlignment="1">
      <alignment horizontal="left" wrapText="1"/>
    </xf>
    <xf numFmtId="0" fontId="32" fillId="0" borderId="6" xfId="0" applyFont="1" applyBorder="1" applyAlignment="1">
      <alignment horizontal="center"/>
    </xf>
    <xf numFmtId="0" fontId="32" fillId="0" borderId="0" xfId="0" applyFont="1" applyAlignment="1">
      <alignment horizontal="center"/>
    </xf>
    <xf numFmtId="0" fontId="47" fillId="0" borderId="0" xfId="3" applyFont="1" applyAlignment="1">
      <alignment horizontal="center" vertical="center" wrapText="1"/>
    </xf>
    <xf numFmtId="0" fontId="47" fillId="0" borderId="1" xfId="3" applyFont="1" applyBorder="1" applyAlignment="1">
      <alignment horizontal="center" vertical="center"/>
    </xf>
    <xf numFmtId="0" fontId="41" fillId="0" borderId="2" xfId="3" applyFont="1" applyBorder="1" applyAlignment="1">
      <alignment horizontal="center" vertical="center"/>
    </xf>
    <xf numFmtId="0" fontId="43" fillId="0" borderId="0" xfId="3" applyFont="1" applyAlignment="1">
      <alignment horizontal="left" wrapText="1"/>
    </xf>
    <xf numFmtId="0" fontId="41" fillId="0" borderId="0" xfId="3" applyFont="1" applyAlignment="1">
      <alignment horizontal="center" vertical="center"/>
    </xf>
    <xf numFmtId="0" fontId="47" fillId="0" borderId="0" xfId="3" applyFont="1" applyAlignment="1">
      <alignment horizontal="center" vertical="center"/>
    </xf>
    <xf numFmtId="0" fontId="47" fillId="0" borderId="1" xfId="3" applyFont="1" applyBorder="1" applyAlignment="1">
      <alignment horizontal="center" vertical="center" wrapText="1"/>
    </xf>
    <xf numFmtId="170" fontId="10" fillId="0" borderId="3" xfId="0" applyNumberFormat="1" applyFont="1" applyBorder="1" applyAlignment="1">
      <alignment horizontal="center" vertical="center" wrapText="1"/>
    </xf>
    <xf numFmtId="170" fontId="10" fillId="0" borderId="0" xfId="0" applyNumberFormat="1" applyFont="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0" fontId="30" fillId="0" borderId="0" xfId="0" applyFont="1" applyAlignment="1">
      <alignment horizontal="left" vertical="center"/>
    </xf>
    <xf numFmtId="0" fontId="32" fillId="0" borderId="5" xfId="0" applyFont="1" applyBorder="1" applyAlignment="1">
      <alignment horizontal="left"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41" fillId="2" borderId="0" xfId="0" applyFont="1" applyFill="1" applyAlignment="1">
      <alignment horizontal="center" vertical="center" wrapText="1"/>
    </xf>
    <xf numFmtId="0" fontId="41" fillId="2" borderId="0" xfId="0" applyFont="1" applyFill="1" applyAlignment="1">
      <alignment horizontal="center" vertical="center"/>
    </xf>
    <xf numFmtId="170" fontId="10" fillId="2" borderId="3" xfId="0" applyNumberFormat="1" applyFont="1" applyFill="1" applyBorder="1" applyAlignment="1">
      <alignment horizontal="center" vertical="center" wrapText="1"/>
    </xf>
    <xf numFmtId="170" fontId="10" fillId="2" borderId="0" xfId="0" applyNumberFormat="1" applyFont="1" applyFill="1" applyAlignment="1">
      <alignment horizontal="center" vertical="center" wrapText="1"/>
    </xf>
    <xf numFmtId="0" fontId="36" fillId="5" borderId="0" xfId="3" applyFont="1" applyFill="1" applyAlignment="1">
      <alignment horizontal="left" vertical="center" wrapText="1"/>
    </xf>
    <xf numFmtId="17" fontId="36" fillId="5" borderId="0" xfId="3" applyNumberFormat="1" applyFont="1" applyFill="1" applyAlignment="1">
      <alignment horizontal="left" vertical="center" wrapText="1"/>
    </xf>
    <xf numFmtId="0" fontId="41" fillId="2" borderId="0" xfId="0" applyFont="1" applyFill="1" applyBorder="1" applyAlignment="1">
      <alignment horizontal="center" vertical="center"/>
    </xf>
    <xf numFmtId="0" fontId="41" fillId="2" borderId="1" xfId="0" applyFont="1" applyFill="1" applyBorder="1" applyAlignment="1">
      <alignment horizontal="center"/>
    </xf>
    <xf numFmtId="0" fontId="41" fillId="2" borderId="2" xfId="0" applyFont="1" applyFill="1" applyBorder="1" applyAlignment="1">
      <alignment horizontal="center"/>
    </xf>
    <xf numFmtId="0" fontId="41" fillId="0" borderId="0" xfId="4" applyFont="1" applyAlignment="1">
      <alignment horizontal="center" vertical="center" wrapText="1"/>
    </xf>
    <xf numFmtId="0" fontId="41" fillId="0" borderId="0" xfId="4" applyFont="1" applyAlignment="1">
      <alignment horizontal="center" vertical="center"/>
    </xf>
    <xf numFmtId="0" fontId="41" fillId="0" borderId="1" xfId="4" applyFont="1" applyBorder="1" applyAlignment="1">
      <alignment horizontal="center" vertical="center"/>
    </xf>
    <xf numFmtId="0" fontId="41" fillId="3" borderId="3" xfId="4" applyFont="1" applyFill="1" applyBorder="1" applyAlignment="1">
      <alignment horizontal="center" vertical="center" wrapText="1"/>
    </xf>
    <xf numFmtId="0" fontId="41" fillId="3" borderId="0" xfId="4" applyFont="1" applyFill="1" applyAlignment="1">
      <alignment horizontal="center" vertical="center" wrapText="1"/>
    </xf>
    <xf numFmtId="0" fontId="41" fillId="0" borderId="3" xfId="4" applyFont="1" applyBorder="1" applyAlignment="1">
      <alignment horizontal="center" vertical="center" wrapText="1"/>
    </xf>
    <xf numFmtId="0" fontId="41" fillId="0" borderId="3" xfId="4" applyFont="1" applyBorder="1" applyAlignment="1">
      <alignment horizontal="center" vertical="center"/>
    </xf>
    <xf numFmtId="0" fontId="47" fillId="6" borderId="3" xfId="3" applyFont="1" applyFill="1" applyBorder="1" applyAlignment="1">
      <alignment horizontal="center" vertical="center"/>
    </xf>
    <xf numFmtId="0" fontId="47" fillId="6" borderId="0" xfId="3" applyFont="1" applyFill="1" applyAlignment="1">
      <alignment vertical="center"/>
    </xf>
    <xf numFmtId="0" fontId="41" fillId="6" borderId="0" xfId="3" applyFont="1" applyFill="1" applyAlignment="1">
      <alignment horizontal="left" vertical="center" wrapText="1"/>
    </xf>
    <xf numFmtId="0" fontId="41" fillId="0" borderId="1" xfId="3" applyFont="1" applyBorder="1" applyAlignment="1">
      <alignment horizontal="center" vertical="center"/>
    </xf>
    <xf numFmtId="0" fontId="8" fillId="0" borderId="0" xfId="3" applyFont="1" applyAlignment="1">
      <alignment horizontal="justify" vertical="center"/>
    </xf>
    <xf numFmtId="0" fontId="41" fillId="6" borderId="0" xfId="3" applyFont="1" applyFill="1" applyAlignment="1">
      <alignment horizontal="left" vertical="center"/>
    </xf>
    <xf numFmtId="0" fontId="43" fillId="0" borderId="0" xfId="3" applyFont="1" applyAlignment="1">
      <alignment horizontal="left" vertical="center"/>
    </xf>
    <xf numFmtId="0" fontId="43" fillId="0" borderId="0" xfId="3" applyFont="1" applyAlignment="1">
      <alignment horizontal="justify" vertical="center"/>
    </xf>
    <xf numFmtId="0" fontId="8" fillId="0" borderId="0" xfId="3" applyFont="1" applyAlignment="1">
      <alignment horizontal="left" vertical="center"/>
    </xf>
    <xf numFmtId="0" fontId="41" fillId="6" borderId="0" xfId="3" applyFont="1" applyFill="1" applyAlignment="1">
      <alignment horizontal="center" vertical="center"/>
    </xf>
    <xf numFmtId="0" fontId="16" fillId="0" borderId="0" xfId="3" applyFont="1" applyAlignment="1">
      <alignment horizontal="center" vertical="center"/>
    </xf>
    <xf numFmtId="0" fontId="41" fillId="0" borderId="0" xfId="3" applyFont="1" applyAlignment="1">
      <alignment horizontal="center" vertical="center" wrapText="1"/>
    </xf>
    <xf numFmtId="0" fontId="41" fillId="0" borderId="1" xfId="3" applyFont="1" applyBorder="1" applyAlignment="1">
      <alignment horizontal="center" vertical="center" wrapText="1"/>
    </xf>
    <xf numFmtId="0" fontId="2" fillId="0" borderId="0" xfId="3" applyAlignment="1">
      <alignment horizontal="justify" vertical="center" wrapText="1"/>
    </xf>
    <xf numFmtId="0" fontId="2" fillId="0" borderId="0" xfId="3" applyAlignment="1">
      <alignment horizontal="justify" vertical="center"/>
    </xf>
  </cellXfs>
  <cellStyles count="13">
    <cellStyle name="=C:\WINNT\SYSTEM32\COMMAND.COM 3" xfId="7"/>
    <cellStyle name="Millares" xfId="1" builtinId="3"/>
    <cellStyle name="Millares 2" xfId="5"/>
    <cellStyle name="Millares 2 2 2" xfId="8"/>
    <cellStyle name="Millares 2 2 3" xfId="9"/>
    <cellStyle name="Normal" xfId="0" builtinId="0"/>
    <cellStyle name="Normal 14" xfId="11"/>
    <cellStyle name="Normal 2" xfId="3"/>
    <cellStyle name="Normal 2 2" xfId="6"/>
    <cellStyle name="Normal 26" xfId="10"/>
    <cellStyle name="Normal 3" xfId="4"/>
    <cellStyle name="Normal 4" xfId="12"/>
    <cellStyle name="Porcentaje" xfId="2" builtinId="5"/>
  </cellStyles>
  <dxfs count="9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a16="http://schemas.microsoft.com/office/drawing/2014/main" id="{2C047AC7-ED05-4D09-8FE6-C569A5DA4808}"/>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a16="http://schemas.microsoft.com/office/drawing/2014/main" id="{1536C755-B12A-418C-B229-3A8996D08280}"/>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a16="http://schemas.microsoft.com/office/drawing/2014/main" id="{85128A12-3A27-43B6-86D9-276E9DDF4254}"/>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a16="http://schemas.microsoft.com/office/drawing/2014/main" id="{1BCF4B5A-99B4-45DB-BA9C-9E85CAC1D855}"/>
            </a:ext>
          </a:extLst>
        </xdr:cNvPr>
        <xdr:cNvSpPr txBox="1">
          <a:spLocks noChangeArrowheads="1"/>
        </xdr:cNvSpPr>
      </xdr:nvSpPr>
      <xdr:spPr bwMode="auto">
        <a:xfrm>
          <a:off x="10298430" y="99917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a16="http://schemas.microsoft.com/office/drawing/2014/main" id="{150445E5-90DC-4FFE-BBDF-15EE2A684917}"/>
            </a:ext>
          </a:extLst>
        </xdr:cNvPr>
        <xdr:cNvSpPr txBox="1">
          <a:spLocks noChangeArrowheads="1"/>
        </xdr:cNvSpPr>
      </xdr:nvSpPr>
      <xdr:spPr bwMode="auto">
        <a:xfrm>
          <a:off x="10715625" y="99917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a16="http://schemas.microsoft.com/office/drawing/2014/main" id="{B5501B31-D5C9-47E6-975B-11905E19B715}"/>
            </a:ext>
          </a:extLst>
        </xdr:cNvPr>
        <xdr:cNvSpPr txBox="1">
          <a:spLocks noChangeArrowheads="1"/>
        </xdr:cNvSpPr>
      </xdr:nvSpPr>
      <xdr:spPr bwMode="auto">
        <a:xfrm>
          <a:off x="10298430" y="99917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a16="http://schemas.microsoft.com/office/drawing/2014/main" id="{C865BEFA-D156-4981-A4D2-A73049A8159F}"/>
            </a:ext>
          </a:extLst>
        </xdr:cNvPr>
        <xdr:cNvSpPr txBox="1">
          <a:spLocks noChangeArrowheads="1"/>
        </xdr:cNvSpPr>
      </xdr:nvSpPr>
      <xdr:spPr bwMode="auto">
        <a:xfrm>
          <a:off x="9393555" y="95726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a16="http://schemas.microsoft.com/office/drawing/2014/main" id="{0BDC49D6-D654-4DE8-8D38-A40A98F6D6D9}"/>
            </a:ext>
          </a:extLst>
        </xdr:cNvPr>
        <xdr:cNvSpPr txBox="1">
          <a:spLocks noChangeArrowheads="1"/>
        </xdr:cNvSpPr>
      </xdr:nvSpPr>
      <xdr:spPr bwMode="auto">
        <a:xfrm>
          <a:off x="9393555" y="95726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a16="http://schemas.microsoft.com/office/drawing/2014/main" id="{99DE1786-118C-4F9F-90DC-FBEC5FF17D38}"/>
            </a:ext>
          </a:extLst>
        </xdr:cNvPr>
        <xdr:cNvSpPr txBox="1">
          <a:spLocks noChangeArrowheads="1"/>
        </xdr:cNvSpPr>
      </xdr:nvSpPr>
      <xdr:spPr bwMode="auto">
        <a:xfrm>
          <a:off x="8477250" y="95726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a16="http://schemas.microsoft.com/office/drawing/2014/main" id="{D14A10A3-446C-4262-8C23-E8D2B0758400}"/>
            </a:ext>
          </a:extLst>
        </xdr:cNvPr>
        <xdr:cNvSpPr txBox="1">
          <a:spLocks noChangeArrowheads="1"/>
        </xdr:cNvSpPr>
      </xdr:nvSpPr>
      <xdr:spPr bwMode="auto">
        <a:xfrm>
          <a:off x="8477250" y="95726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a16="http://schemas.microsoft.com/office/drawing/2014/main" id="{716D9E3F-7950-4862-8D22-137FB32B5F3F}"/>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a16="http://schemas.microsoft.com/office/drawing/2014/main" id="{A5E3D2F1-C0AB-4DC5-B704-5C544EE8D69E}"/>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a16="http://schemas.microsoft.com/office/drawing/2014/main" id="{74FC7452-0E7F-476F-B686-9BEBC152AD44}"/>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a16="http://schemas.microsoft.com/office/drawing/2014/main" id="{65093A71-F444-4778-B58F-494640142D66}"/>
            </a:ext>
          </a:extLst>
        </xdr:cNvPr>
        <xdr:cNvSpPr txBox="1">
          <a:spLocks noChangeArrowheads="1"/>
        </xdr:cNvSpPr>
      </xdr:nvSpPr>
      <xdr:spPr bwMode="auto">
        <a:xfrm>
          <a:off x="10298430" y="99917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a16="http://schemas.microsoft.com/office/drawing/2014/main" id="{9780380C-4443-4D7C-BBE3-912D40994007}"/>
            </a:ext>
          </a:extLst>
        </xdr:cNvPr>
        <xdr:cNvSpPr txBox="1">
          <a:spLocks noChangeArrowheads="1"/>
        </xdr:cNvSpPr>
      </xdr:nvSpPr>
      <xdr:spPr bwMode="auto">
        <a:xfrm>
          <a:off x="10715625" y="99917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a16="http://schemas.microsoft.com/office/drawing/2014/main" id="{E05C4C38-199C-4DD5-A4F5-00D3E33D6E36}"/>
            </a:ext>
          </a:extLst>
        </xdr:cNvPr>
        <xdr:cNvSpPr txBox="1">
          <a:spLocks noChangeArrowheads="1"/>
        </xdr:cNvSpPr>
      </xdr:nvSpPr>
      <xdr:spPr bwMode="auto">
        <a:xfrm>
          <a:off x="10298430" y="99917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a16="http://schemas.microsoft.com/office/drawing/2014/main" id="{E1484118-C9E3-4991-AF0D-31E646419C99}"/>
            </a:ext>
          </a:extLst>
        </xdr:cNvPr>
        <xdr:cNvSpPr txBox="1">
          <a:spLocks noChangeArrowheads="1"/>
        </xdr:cNvSpPr>
      </xdr:nvSpPr>
      <xdr:spPr bwMode="auto">
        <a:xfrm>
          <a:off x="9393555" y="95726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a16="http://schemas.microsoft.com/office/drawing/2014/main" id="{E488FBEA-2865-47F9-B242-2528E4A7A688}"/>
            </a:ext>
          </a:extLst>
        </xdr:cNvPr>
        <xdr:cNvSpPr txBox="1">
          <a:spLocks noChangeArrowheads="1"/>
        </xdr:cNvSpPr>
      </xdr:nvSpPr>
      <xdr:spPr bwMode="auto">
        <a:xfrm>
          <a:off x="9393555" y="95726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a16="http://schemas.microsoft.com/office/drawing/2014/main" id="{0041A9A0-02C6-4400-A68A-27816DB7B3CB}"/>
            </a:ext>
          </a:extLst>
        </xdr:cNvPr>
        <xdr:cNvSpPr txBox="1">
          <a:spLocks noChangeArrowheads="1"/>
        </xdr:cNvSpPr>
      </xdr:nvSpPr>
      <xdr:spPr bwMode="auto">
        <a:xfrm>
          <a:off x="8477250" y="95726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a16="http://schemas.microsoft.com/office/drawing/2014/main" id="{CFCE7857-8067-40B9-ACAB-9D6A192636C8}"/>
            </a:ext>
          </a:extLst>
        </xdr:cNvPr>
        <xdr:cNvSpPr txBox="1">
          <a:spLocks noChangeArrowheads="1"/>
        </xdr:cNvSpPr>
      </xdr:nvSpPr>
      <xdr:spPr bwMode="auto">
        <a:xfrm>
          <a:off x="8477250" y="95726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a16="http://schemas.microsoft.com/office/drawing/2014/main" id="{D3F493C9-2C25-4F71-A34A-C992722F1850}"/>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a16="http://schemas.microsoft.com/office/drawing/2014/main" id="{9FC7C4C4-4C0D-40F4-AA98-91ED36489FD2}"/>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a16="http://schemas.microsoft.com/office/drawing/2014/main" id="{B8F37D1A-B6DA-4BBB-835F-EA5B21D2DCA6}"/>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a16="http://schemas.microsoft.com/office/drawing/2014/main" id="{71664EF1-6969-49AD-8F99-FAD86C9AA213}"/>
            </a:ext>
          </a:extLst>
        </xdr:cNvPr>
        <xdr:cNvSpPr txBox="1">
          <a:spLocks noChangeArrowheads="1"/>
        </xdr:cNvSpPr>
      </xdr:nvSpPr>
      <xdr:spPr bwMode="auto">
        <a:xfrm>
          <a:off x="10298430" y="99917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a16="http://schemas.microsoft.com/office/drawing/2014/main" id="{81632554-74EB-4CC7-B2F2-D4BB1C438ECF}"/>
            </a:ext>
          </a:extLst>
        </xdr:cNvPr>
        <xdr:cNvSpPr txBox="1">
          <a:spLocks noChangeArrowheads="1"/>
        </xdr:cNvSpPr>
      </xdr:nvSpPr>
      <xdr:spPr bwMode="auto">
        <a:xfrm>
          <a:off x="10715625" y="99917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a16="http://schemas.microsoft.com/office/drawing/2014/main" id="{3E8E15C7-AFA1-4914-A8A2-FB884B1A4AD9}"/>
            </a:ext>
          </a:extLst>
        </xdr:cNvPr>
        <xdr:cNvSpPr txBox="1">
          <a:spLocks noChangeArrowheads="1"/>
        </xdr:cNvSpPr>
      </xdr:nvSpPr>
      <xdr:spPr bwMode="auto">
        <a:xfrm>
          <a:off x="10298430" y="99917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a16="http://schemas.microsoft.com/office/drawing/2014/main" id="{395AF948-DCDD-4FB4-B80F-305109B7D187}"/>
            </a:ext>
          </a:extLst>
        </xdr:cNvPr>
        <xdr:cNvSpPr txBox="1">
          <a:spLocks noChangeArrowheads="1"/>
        </xdr:cNvSpPr>
      </xdr:nvSpPr>
      <xdr:spPr bwMode="auto">
        <a:xfrm>
          <a:off x="9393555" y="95726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a16="http://schemas.microsoft.com/office/drawing/2014/main" id="{AE3EF3B1-C0F9-4D7F-91AB-A280CDA170B2}"/>
            </a:ext>
          </a:extLst>
        </xdr:cNvPr>
        <xdr:cNvSpPr txBox="1">
          <a:spLocks noChangeArrowheads="1"/>
        </xdr:cNvSpPr>
      </xdr:nvSpPr>
      <xdr:spPr bwMode="auto">
        <a:xfrm>
          <a:off x="9393555" y="95726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a16="http://schemas.microsoft.com/office/drawing/2014/main" id="{6F4C9B29-CB40-44C7-A8B6-143710E28FC1}"/>
            </a:ext>
          </a:extLst>
        </xdr:cNvPr>
        <xdr:cNvSpPr txBox="1">
          <a:spLocks noChangeArrowheads="1"/>
        </xdr:cNvSpPr>
      </xdr:nvSpPr>
      <xdr:spPr bwMode="auto">
        <a:xfrm>
          <a:off x="8477250" y="95726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a16="http://schemas.microsoft.com/office/drawing/2014/main" id="{964A68CF-C7E4-4A2E-8AD1-F8CF33C1CA2C}"/>
            </a:ext>
          </a:extLst>
        </xdr:cNvPr>
        <xdr:cNvSpPr txBox="1">
          <a:spLocks noChangeArrowheads="1"/>
        </xdr:cNvSpPr>
      </xdr:nvSpPr>
      <xdr:spPr bwMode="auto">
        <a:xfrm>
          <a:off x="8477250" y="95726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a16="http://schemas.microsoft.com/office/drawing/2014/main" id="{C43C230F-9308-4D74-AA77-39FCC0F975CA}"/>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a16="http://schemas.microsoft.com/office/drawing/2014/main" id="{86F70548-C8E6-4ED8-B11A-369207523BCA}"/>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a16="http://schemas.microsoft.com/office/drawing/2014/main" id="{4CA8A30B-C920-45DA-80AC-C5BB61DF64E0}"/>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a16="http://schemas.microsoft.com/office/drawing/2014/main" id="{02DD4439-0484-4112-85A7-0C8F52C3D6B4}"/>
            </a:ext>
          </a:extLst>
        </xdr:cNvPr>
        <xdr:cNvSpPr txBox="1">
          <a:spLocks noChangeArrowheads="1"/>
        </xdr:cNvSpPr>
      </xdr:nvSpPr>
      <xdr:spPr bwMode="auto">
        <a:xfrm>
          <a:off x="10298430" y="99917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a16="http://schemas.microsoft.com/office/drawing/2014/main" id="{18C4318B-20E1-43BE-9BC7-048B9B64349C}"/>
            </a:ext>
          </a:extLst>
        </xdr:cNvPr>
        <xdr:cNvSpPr txBox="1">
          <a:spLocks noChangeArrowheads="1"/>
        </xdr:cNvSpPr>
      </xdr:nvSpPr>
      <xdr:spPr bwMode="auto">
        <a:xfrm>
          <a:off x="10715625" y="99917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a16="http://schemas.microsoft.com/office/drawing/2014/main" id="{F93F2A57-4188-4703-BFD2-473219A8CACA}"/>
            </a:ext>
          </a:extLst>
        </xdr:cNvPr>
        <xdr:cNvSpPr txBox="1">
          <a:spLocks noChangeArrowheads="1"/>
        </xdr:cNvSpPr>
      </xdr:nvSpPr>
      <xdr:spPr bwMode="auto">
        <a:xfrm>
          <a:off x="10298430" y="99917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a16="http://schemas.microsoft.com/office/drawing/2014/main" id="{2864131A-570F-40C1-822E-BCFCFE102DB7}"/>
            </a:ext>
          </a:extLst>
        </xdr:cNvPr>
        <xdr:cNvSpPr txBox="1">
          <a:spLocks noChangeArrowheads="1"/>
        </xdr:cNvSpPr>
      </xdr:nvSpPr>
      <xdr:spPr bwMode="auto">
        <a:xfrm>
          <a:off x="9393555" y="95726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a16="http://schemas.microsoft.com/office/drawing/2014/main" id="{6A1ED799-87EA-47B4-852D-ED2A3997BAF3}"/>
            </a:ext>
          </a:extLst>
        </xdr:cNvPr>
        <xdr:cNvSpPr txBox="1">
          <a:spLocks noChangeArrowheads="1"/>
        </xdr:cNvSpPr>
      </xdr:nvSpPr>
      <xdr:spPr bwMode="auto">
        <a:xfrm>
          <a:off x="9393555" y="95726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a16="http://schemas.microsoft.com/office/drawing/2014/main" id="{897FF7F2-FB92-4878-AA52-234A487A0AEC}"/>
            </a:ext>
          </a:extLst>
        </xdr:cNvPr>
        <xdr:cNvSpPr txBox="1">
          <a:spLocks noChangeArrowheads="1"/>
        </xdr:cNvSpPr>
      </xdr:nvSpPr>
      <xdr:spPr bwMode="auto">
        <a:xfrm>
          <a:off x="8477250" y="95726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a16="http://schemas.microsoft.com/office/drawing/2014/main" id="{CF209F3C-B6CA-4FF7-95FA-C66018023217}"/>
            </a:ext>
          </a:extLst>
        </xdr:cNvPr>
        <xdr:cNvSpPr txBox="1">
          <a:spLocks noChangeArrowheads="1"/>
        </xdr:cNvSpPr>
      </xdr:nvSpPr>
      <xdr:spPr bwMode="auto">
        <a:xfrm>
          <a:off x="8477250" y="95726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a16="http://schemas.microsoft.com/office/drawing/2014/main" id="{F966E30D-772E-441D-BBCC-16612211D809}"/>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a16="http://schemas.microsoft.com/office/drawing/2014/main" id="{6655CD21-8949-4919-B5A6-D556B6A9DDF0}"/>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a16="http://schemas.microsoft.com/office/drawing/2014/main" id="{73A75BA0-7827-497A-A066-F2A33E63DFF4}"/>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a16="http://schemas.microsoft.com/office/drawing/2014/main" id="{2537453A-2C9E-4636-8F1F-66EEBF221AD0}"/>
            </a:ext>
          </a:extLst>
        </xdr:cNvPr>
        <xdr:cNvSpPr txBox="1">
          <a:spLocks noChangeArrowheads="1"/>
        </xdr:cNvSpPr>
      </xdr:nvSpPr>
      <xdr:spPr bwMode="auto">
        <a:xfrm>
          <a:off x="10298430" y="99917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a16="http://schemas.microsoft.com/office/drawing/2014/main" id="{042A0D65-E5EE-44CF-B123-6F02E13B3669}"/>
            </a:ext>
          </a:extLst>
        </xdr:cNvPr>
        <xdr:cNvSpPr txBox="1">
          <a:spLocks noChangeArrowheads="1"/>
        </xdr:cNvSpPr>
      </xdr:nvSpPr>
      <xdr:spPr bwMode="auto">
        <a:xfrm>
          <a:off x="10715625" y="99917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a16="http://schemas.microsoft.com/office/drawing/2014/main" id="{7C3A8E32-5844-4EAC-A039-798AA35047C3}"/>
            </a:ext>
          </a:extLst>
        </xdr:cNvPr>
        <xdr:cNvSpPr txBox="1">
          <a:spLocks noChangeArrowheads="1"/>
        </xdr:cNvSpPr>
      </xdr:nvSpPr>
      <xdr:spPr bwMode="auto">
        <a:xfrm>
          <a:off x="10298430" y="99917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a16="http://schemas.microsoft.com/office/drawing/2014/main" id="{D6DEE369-9DA5-46EC-B8EE-6A9FD446141F}"/>
            </a:ext>
          </a:extLst>
        </xdr:cNvPr>
        <xdr:cNvSpPr txBox="1">
          <a:spLocks noChangeArrowheads="1"/>
        </xdr:cNvSpPr>
      </xdr:nvSpPr>
      <xdr:spPr bwMode="auto">
        <a:xfrm>
          <a:off x="9393555" y="95726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a16="http://schemas.microsoft.com/office/drawing/2014/main" id="{9EB0C7AC-2300-4C03-8EAA-209BF1F7CDF2}"/>
            </a:ext>
          </a:extLst>
        </xdr:cNvPr>
        <xdr:cNvSpPr txBox="1">
          <a:spLocks noChangeArrowheads="1"/>
        </xdr:cNvSpPr>
      </xdr:nvSpPr>
      <xdr:spPr bwMode="auto">
        <a:xfrm>
          <a:off x="9393555" y="95726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a16="http://schemas.microsoft.com/office/drawing/2014/main" id="{4D0DFBD7-7EC9-427B-B31A-C4651869E0E6}"/>
            </a:ext>
          </a:extLst>
        </xdr:cNvPr>
        <xdr:cNvSpPr txBox="1">
          <a:spLocks noChangeArrowheads="1"/>
        </xdr:cNvSpPr>
      </xdr:nvSpPr>
      <xdr:spPr bwMode="auto">
        <a:xfrm>
          <a:off x="8477250" y="95726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a16="http://schemas.microsoft.com/office/drawing/2014/main" id="{9EA3C775-C5F2-4578-99DB-6FE47A7B3E17}"/>
            </a:ext>
          </a:extLst>
        </xdr:cNvPr>
        <xdr:cNvSpPr txBox="1">
          <a:spLocks noChangeArrowheads="1"/>
        </xdr:cNvSpPr>
      </xdr:nvSpPr>
      <xdr:spPr bwMode="auto">
        <a:xfrm>
          <a:off x="8477250" y="95726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a16="http://schemas.microsoft.com/office/drawing/2014/main" id="{926A4DBB-381F-47C6-A216-70DDA917A515}"/>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a16="http://schemas.microsoft.com/office/drawing/2014/main" id="{173F74B9-51B7-4B77-ACCF-8C4B042FCFC6}"/>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a16="http://schemas.microsoft.com/office/drawing/2014/main" id="{8F1DAAD0-1F42-40E0-A8AC-D3F6CDD83072}"/>
            </a:ext>
          </a:extLst>
        </xdr:cNvPr>
        <xdr:cNvSpPr txBox="1">
          <a:spLocks noChangeArrowheads="1"/>
        </xdr:cNvSpPr>
      </xdr:nvSpPr>
      <xdr:spPr bwMode="auto">
        <a:xfrm>
          <a:off x="9801225" y="95726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a16="http://schemas.microsoft.com/office/drawing/2014/main" id="{2FF386E4-27D0-494C-9A6B-0FA946A20223}"/>
            </a:ext>
          </a:extLst>
        </xdr:cNvPr>
        <xdr:cNvSpPr txBox="1">
          <a:spLocks noChangeArrowheads="1"/>
        </xdr:cNvSpPr>
      </xdr:nvSpPr>
      <xdr:spPr bwMode="auto">
        <a:xfrm>
          <a:off x="10298430" y="99917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a16="http://schemas.microsoft.com/office/drawing/2014/main" id="{45404DD3-B6DB-47B9-9AB2-A5E1C217E4FC}"/>
            </a:ext>
          </a:extLst>
        </xdr:cNvPr>
        <xdr:cNvSpPr txBox="1">
          <a:spLocks noChangeArrowheads="1"/>
        </xdr:cNvSpPr>
      </xdr:nvSpPr>
      <xdr:spPr bwMode="auto">
        <a:xfrm>
          <a:off x="10715625" y="99917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a16="http://schemas.microsoft.com/office/drawing/2014/main" id="{D26D9933-4E36-4E51-BF3C-29523BF9FA59}"/>
            </a:ext>
          </a:extLst>
        </xdr:cNvPr>
        <xdr:cNvSpPr txBox="1">
          <a:spLocks noChangeArrowheads="1"/>
        </xdr:cNvSpPr>
      </xdr:nvSpPr>
      <xdr:spPr bwMode="auto">
        <a:xfrm>
          <a:off x="10298430" y="99917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a16="http://schemas.microsoft.com/office/drawing/2014/main" id="{21C39EA4-F96E-4B8E-9E49-D82C28D0F16C}"/>
            </a:ext>
          </a:extLst>
        </xdr:cNvPr>
        <xdr:cNvSpPr txBox="1">
          <a:spLocks noChangeArrowheads="1"/>
        </xdr:cNvSpPr>
      </xdr:nvSpPr>
      <xdr:spPr bwMode="auto">
        <a:xfrm>
          <a:off x="9393555" y="95726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a16="http://schemas.microsoft.com/office/drawing/2014/main" id="{B02BD77B-BFD3-42B8-A75D-B36673D8082C}"/>
            </a:ext>
          </a:extLst>
        </xdr:cNvPr>
        <xdr:cNvSpPr txBox="1">
          <a:spLocks noChangeArrowheads="1"/>
        </xdr:cNvSpPr>
      </xdr:nvSpPr>
      <xdr:spPr bwMode="auto">
        <a:xfrm>
          <a:off x="9393555" y="95726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a16="http://schemas.microsoft.com/office/drawing/2014/main" id="{010570FF-407D-481D-BFF1-31EA14DB80DD}"/>
            </a:ext>
          </a:extLst>
        </xdr:cNvPr>
        <xdr:cNvSpPr txBox="1">
          <a:spLocks noChangeArrowheads="1"/>
        </xdr:cNvSpPr>
      </xdr:nvSpPr>
      <xdr:spPr bwMode="auto">
        <a:xfrm>
          <a:off x="8477250" y="95726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a16="http://schemas.microsoft.com/office/drawing/2014/main" id="{88143311-5BF4-4E23-A529-40B6BE051122}"/>
            </a:ext>
          </a:extLst>
        </xdr:cNvPr>
        <xdr:cNvSpPr txBox="1">
          <a:spLocks noChangeArrowheads="1"/>
        </xdr:cNvSpPr>
      </xdr:nvSpPr>
      <xdr:spPr bwMode="auto">
        <a:xfrm>
          <a:off x="8477250" y="95726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PACO%20ALCALA\2021\INGRESOS%20REALES\INGRESOS%20PRESUPUESTADOS%2020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PACO%20ALCALA\2021\FNIC\CALENDARIO%20FIJOS%20Y%20VARIABLES%20FNIC%20202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PACO%20ALCALA\2021\FNIC\ESSBASE%20PARA%20FNIC%20202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SIRENIA%20TRABAJO\Informes%20Trimestrales%202021\Enero-diciembre\Pidiregas\COMP_4&#176;_%20TRIM_202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SIRENIA%20TRABAJO\Informes%20Trimestrales%202021\Enero-diciembre\Pidiregas\VPN_4TO_TRIM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GRESOS A DOCEAVOS"/>
      <sheetName val="INGRESO PRESUP ACUMULADO"/>
      <sheetName val="Hoja1"/>
    </sheetNames>
    <sheetDataSet>
      <sheetData sheetId="0"/>
      <sheetData sheetId="1"/>
      <sheetData sheetId="2">
        <row r="6">
          <cell r="A6">
            <v>1</v>
          </cell>
          <cell r="B6" t="str">
            <v>TRN</v>
          </cell>
          <cell r="C6" t="str">
            <v>Terminal de Carbón de la CT Pdte. Plutarco Elías Calles</v>
          </cell>
          <cell r="D6">
            <v>53554467.583333336</v>
          </cell>
          <cell r="E6">
            <v>107108935.16666667</v>
          </cell>
          <cell r="F6">
            <v>160663402.75</v>
          </cell>
          <cell r="G6">
            <v>214217870.33333334</v>
          </cell>
          <cell r="H6">
            <v>267772337.91666669</v>
          </cell>
          <cell r="I6">
            <v>321326805.5</v>
          </cell>
          <cell r="J6">
            <v>374881273.08333331</v>
          </cell>
          <cell r="K6">
            <v>428435740.66666663</v>
          </cell>
          <cell r="L6">
            <v>481990208.24999994</v>
          </cell>
          <cell r="M6">
            <v>535544675.83333325</v>
          </cell>
          <cell r="N6">
            <v>589099143.41666663</v>
          </cell>
          <cell r="O6">
            <v>642653611</v>
          </cell>
        </row>
        <row r="7">
          <cell r="A7">
            <v>2</v>
          </cell>
          <cell r="B7" t="str">
            <v>CC</v>
          </cell>
          <cell r="C7" t="str">
            <v>Altamira II</v>
          </cell>
          <cell r="D7">
            <v>267449464.83333334</v>
          </cell>
          <cell r="E7">
            <v>534898929.66666669</v>
          </cell>
          <cell r="F7">
            <v>802348394.5</v>
          </cell>
          <cell r="G7">
            <v>1069797859.3333334</v>
          </cell>
          <cell r="H7">
            <v>1337247324.1666667</v>
          </cell>
          <cell r="I7">
            <v>1604696789</v>
          </cell>
          <cell r="J7">
            <v>1872146253.8333333</v>
          </cell>
          <cell r="K7">
            <v>2139595718.6666665</v>
          </cell>
          <cell r="L7">
            <v>2407045183.5</v>
          </cell>
          <cell r="M7">
            <v>2674494648.3333335</v>
          </cell>
          <cell r="N7">
            <v>2941944113.166667</v>
          </cell>
          <cell r="O7">
            <v>3209393578.0000005</v>
          </cell>
        </row>
        <row r="8">
          <cell r="A8">
            <v>3</v>
          </cell>
          <cell r="B8" t="str">
            <v>CC</v>
          </cell>
          <cell r="C8" t="str">
            <v>Bajío</v>
          </cell>
          <cell r="D8">
            <v>443438386.16666669</v>
          </cell>
          <cell r="E8">
            <v>886876772.33333337</v>
          </cell>
          <cell r="F8">
            <v>1330315158.5</v>
          </cell>
          <cell r="G8">
            <v>1773753544.6666667</v>
          </cell>
          <cell r="H8">
            <v>2217191930.8333335</v>
          </cell>
          <cell r="I8">
            <v>2660630317</v>
          </cell>
          <cell r="J8">
            <v>3104068703.1666665</v>
          </cell>
          <cell r="K8">
            <v>3547507089.333333</v>
          </cell>
          <cell r="L8">
            <v>3990945475.4999995</v>
          </cell>
          <cell r="M8">
            <v>4434383861.666666</v>
          </cell>
          <cell r="N8">
            <v>4877822247.833333</v>
          </cell>
          <cell r="O8">
            <v>5321260634</v>
          </cell>
        </row>
        <row r="9">
          <cell r="A9">
            <v>4</v>
          </cell>
          <cell r="B9" t="str">
            <v>CC</v>
          </cell>
          <cell r="C9" t="str">
            <v>Campeche</v>
          </cell>
          <cell r="D9">
            <v>137913121.83333334</v>
          </cell>
          <cell r="E9">
            <v>275826243.66666669</v>
          </cell>
          <cell r="F9">
            <v>413739365.5</v>
          </cell>
          <cell r="G9">
            <v>551652487.33333337</v>
          </cell>
          <cell r="H9">
            <v>689565609.16666675</v>
          </cell>
          <cell r="I9">
            <v>827478731.00000012</v>
          </cell>
          <cell r="J9">
            <v>965391852.83333349</v>
          </cell>
          <cell r="K9">
            <v>1103304974.6666667</v>
          </cell>
          <cell r="L9">
            <v>1241218096.5</v>
          </cell>
          <cell r="M9">
            <v>1379131218.3333333</v>
          </cell>
          <cell r="N9">
            <v>1517044340.1666665</v>
          </cell>
          <cell r="O9">
            <v>1654957461.9999998</v>
          </cell>
        </row>
        <row r="10">
          <cell r="A10">
            <v>5</v>
          </cell>
          <cell r="B10" t="str">
            <v>CC</v>
          </cell>
          <cell r="C10" t="str">
            <v>Hermosillo</v>
          </cell>
          <cell r="D10">
            <v>152134012.83333334</v>
          </cell>
          <cell r="E10">
            <v>304268025.66666669</v>
          </cell>
          <cell r="F10">
            <v>456402038.5</v>
          </cell>
          <cell r="G10">
            <v>608536051.33333337</v>
          </cell>
          <cell r="H10">
            <v>760670064.16666675</v>
          </cell>
          <cell r="I10">
            <v>912804077.00000012</v>
          </cell>
          <cell r="J10">
            <v>1064938089.8333335</v>
          </cell>
          <cell r="K10">
            <v>1217072102.6666667</v>
          </cell>
          <cell r="L10">
            <v>1369206115.5</v>
          </cell>
          <cell r="M10">
            <v>1521340128.3333333</v>
          </cell>
          <cell r="N10">
            <v>1673474141.1666665</v>
          </cell>
          <cell r="O10">
            <v>1825608153.9999998</v>
          </cell>
        </row>
        <row r="11">
          <cell r="A11">
            <v>6</v>
          </cell>
          <cell r="B11" t="str">
            <v>CT</v>
          </cell>
          <cell r="C11" t="str">
            <v>Mérida III</v>
          </cell>
          <cell r="D11">
            <v>181941382.83333334</v>
          </cell>
          <cell r="E11">
            <v>363882765.66666669</v>
          </cell>
          <cell r="F11">
            <v>545824148.5</v>
          </cell>
          <cell r="G11">
            <v>727765531.33333337</v>
          </cell>
          <cell r="H11">
            <v>909706914.16666675</v>
          </cell>
          <cell r="I11">
            <v>1091648297</v>
          </cell>
          <cell r="J11">
            <v>1273589679.8333333</v>
          </cell>
          <cell r="K11">
            <v>1455531062.6666665</v>
          </cell>
          <cell r="L11">
            <v>1637472445.4999998</v>
          </cell>
          <cell r="M11">
            <v>1819413828.333333</v>
          </cell>
          <cell r="N11">
            <v>2001355211.1666663</v>
          </cell>
          <cell r="O11">
            <v>2183296593.9999995</v>
          </cell>
        </row>
        <row r="12">
          <cell r="A12">
            <v>7</v>
          </cell>
          <cell r="B12" t="str">
            <v>CC</v>
          </cell>
          <cell r="C12" t="str">
            <v>Monterrey III</v>
          </cell>
          <cell r="D12">
            <v>194512847.41666666</v>
          </cell>
          <cell r="E12">
            <v>389025694.83333331</v>
          </cell>
          <cell r="F12">
            <v>583538542.25</v>
          </cell>
          <cell r="G12">
            <v>778051389.66666663</v>
          </cell>
          <cell r="H12">
            <v>972564237.08333325</v>
          </cell>
          <cell r="I12">
            <v>1167077084.5</v>
          </cell>
          <cell r="J12">
            <v>1361589931.9166667</v>
          </cell>
          <cell r="K12">
            <v>1556102779.3333335</v>
          </cell>
          <cell r="L12">
            <v>1750615626.7500002</v>
          </cell>
          <cell r="M12">
            <v>1945128474.166667</v>
          </cell>
          <cell r="N12">
            <v>2139641321.5833337</v>
          </cell>
          <cell r="O12">
            <v>2334154169.0000005</v>
          </cell>
        </row>
        <row r="13">
          <cell r="A13">
            <v>8</v>
          </cell>
          <cell r="B13" t="str">
            <v>CC</v>
          </cell>
          <cell r="C13" t="str">
            <v>Naco-Nogales</v>
          </cell>
          <cell r="D13">
            <v>162709974</v>
          </cell>
          <cell r="E13">
            <v>325419948</v>
          </cell>
          <cell r="F13">
            <v>488129922</v>
          </cell>
          <cell r="G13">
            <v>650839896</v>
          </cell>
          <cell r="H13">
            <v>813549870</v>
          </cell>
          <cell r="I13">
            <v>976259844</v>
          </cell>
          <cell r="J13">
            <v>1138969818</v>
          </cell>
          <cell r="K13">
            <v>1301679792</v>
          </cell>
          <cell r="L13">
            <v>1464389766</v>
          </cell>
          <cell r="M13">
            <v>1627099740</v>
          </cell>
          <cell r="N13">
            <v>1789809714</v>
          </cell>
          <cell r="O13">
            <v>1952519688</v>
          </cell>
        </row>
        <row r="14">
          <cell r="A14">
            <v>9</v>
          </cell>
          <cell r="B14" t="str">
            <v>CC</v>
          </cell>
          <cell r="C14" t="str">
            <v>Río Bravo II</v>
          </cell>
          <cell r="D14">
            <v>312964092</v>
          </cell>
          <cell r="E14">
            <v>625928184</v>
          </cell>
          <cell r="F14">
            <v>938892276</v>
          </cell>
          <cell r="G14">
            <v>1251856368</v>
          </cell>
          <cell r="H14">
            <v>1564820460</v>
          </cell>
          <cell r="I14">
            <v>1877784552</v>
          </cell>
          <cell r="J14">
            <v>2190748644</v>
          </cell>
          <cell r="K14">
            <v>2503712736</v>
          </cell>
          <cell r="L14">
            <v>2816676828</v>
          </cell>
          <cell r="M14">
            <v>3129640920</v>
          </cell>
          <cell r="N14">
            <v>3442605012</v>
          </cell>
          <cell r="O14">
            <v>3755569104</v>
          </cell>
        </row>
        <row r="15">
          <cell r="A15">
            <v>10</v>
          </cell>
          <cell r="B15" t="str">
            <v>CC</v>
          </cell>
          <cell r="C15" t="str">
            <v>Mexicali</v>
          </cell>
          <cell r="D15">
            <v>334722900.58333331</v>
          </cell>
          <cell r="E15">
            <v>669445801.16666663</v>
          </cell>
          <cell r="F15">
            <v>1004168701.75</v>
          </cell>
          <cell r="G15">
            <v>1338891602.3333333</v>
          </cell>
          <cell r="H15">
            <v>1673614502.9166665</v>
          </cell>
          <cell r="I15">
            <v>2008337403.4999998</v>
          </cell>
          <cell r="J15">
            <v>2343060304.083333</v>
          </cell>
          <cell r="K15">
            <v>2677783204.6666665</v>
          </cell>
          <cell r="L15">
            <v>3012506105.25</v>
          </cell>
          <cell r="M15">
            <v>3347229005.8333335</v>
          </cell>
          <cell r="N15">
            <v>3681951906.416667</v>
          </cell>
          <cell r="O15">
            <v>4016674807.0000005</v>
          </cell>
        </row>
        <row r="16">
          <cell r="A16">
            <v>11</v>
          </cell>
          <cell r="B16" t="str">
            <v>CC</v>
          </cell>
          <cell r="C16" t="str">
            <v>Saltillo</v>
          </cell>
          <cell r="D16">
            <v>119114157.58333333</v>
          </cell>
          <cell r="E16">
            <v>238228315.16666666</v>
          </cell>
          <cell r="F16">
            <v>357342472.75</v>
          </cell>
          <cell r="G16">
            <v>476456630.33333331</v>
          </cell>
          <cell r="H16">
            <v>595570787.91666663</v>
          </cell>
          <cell r="I16">
            <v>714684945.5</v>
          </cell>
          <cell r="J16">
            <v>833799103.08333337</v>
          </cell>
          <cell r="K16">
            <v>952913260.66666675</v>
          </cell>
          <cell r="L16">
            <v>1072027418.2500001</v>
          </cell>
          <cell r="M16">
            <v>1191141575.8333335</v>
          </cell>
          <cell r="N16">
            <v>1310255733.4166667</v>
          </cell>
          <cell r="O16">
            <v>1429369891</v>
          </cell>
        </row>
        <row r="17">
          <cell r="A17">
            <v>12</v>
          </cell>
          <cell r="B17" t="str">
            <v>CC</v>
          </cell>
          <cell r="C17" t="str">
            <v>Tuxpan II</v>
          </cell>
          <cell r="D17">
            <v>358530786</v>
          </cell>
          <cell r="E17">
            <v>717061572</v>
          </cell>
          <cell r="F17">
            <v>1075592358</v>
          </cell>
          <cell r="G17">
            <v>1434123144</v>
          </cell>
          <cell r="H17">
            <v>1792653930</v>
          </cell>
          <cell r="I17">
            <v>2151184716</v>
          </cell>
          <cell r="J17">
            <v>2509715502</v>
          </cell>
          <cell r="K17">
            <v>2868246288</v>
          </cell>
          <cell r="L17">
            <v>3226777074</v>
          </cell>
          <cell r="M17">
            <v>3585307860</v>
          </cell>
          <cell r="N17">
            <v>3943838646</v>
          </cell>
          <cell r="O17">
            <v>4302369432</v>
          </cell>
        </row>
        <row r="18">
          <cell r="A18">
            <v>13</v>
          </cell>
          <cell r="B18" t="str">
            <v>TRN</v>
          </cell>
          <cell r="C18" t="str">
            <v>Gasoducto Cd. Pemex-Valladolid</v>
          </cell>
          <cell r="D18">
            <v>43933429.833333336</v>
          </cell>
          <cell r="E18">
            <v>87866859.666666672</v>
          </cell>
          <cell r="F18">
            <v>131800289.5</v>
          </cell>
          <cell r="G18">
            <v>175733719.33333334</v>
          </cell>
          <cell r="H18">
            <v>219667149.16666669</v>
          </cell>
          <cell r="I18">
            <v>263600579.00000003</v>
          </cell>
          <cell r="J18">
            <v>307534008.83333337</v>
          </cell>
          <cell r="K18">
            <v>351467438.66666669</v>
          </cell>
          <cell r="L18">
            <v>395400868.5</v>
          </cell>
          <cell r="M18">
            <v>439334298.33333331</v>
          </cell>
          <cell r="N18">
            <v>483267728.16666663</v>
          </cell>
          <cell r="O18">
            <v>527201157.99999994</v>
          </cell>
        </row>
        <row r="19">
          <cell r="A19">
            <v>15</v>
          </cell>
          <cell r="B19" t="str">
            <v>CC</v>
          </cell>
          <cell r="C19" t="str">
            <v>Altamira III y IV</v>
          </cell>
          <cell r="D19">
            <v>726080988.58333337</v>
          </cell>
          <cell r="E19">
            <v>1452161977.1666667</v>
          </cell>
          <cell r="F19">
            <v>2178242965.75</v>
          </cell>
          <cell r="G19">
            <v>2904323954.3333335</v>
          </cell>
          <cell r="H19">
            <v>3630404942.916667</v>
          </cell>
          <cell r="I19">
            <v>4356485931.5</v>
          </cell>
          <cell r="J19">
            <v>5082566920.083333</v>
          </cell>
          <cell r="K19">
            <v>5808647908.666666</v>
          </cell>
          <cell r="L19">
            <v>6534728897.249999</v>
          </cell>
          <cell r="M19">
            <v>7260809885.8333321</v>
          </cell>
          <cell r="N19">
            <v>7986890874.4166651</v>
          </cell>
          <cell r="O19">
            <v>8712971862.9999981</v>
          </cell>
        </row>
        <row r="20">
          <cell r="A20">
            <v>16</v>
          </cell>
          <cell r="B20" t="str">
            <v>CC</v>
          </cell>
          <cell r="C20" t="str">
            <v>Chihuahua III</v>
          </cell>
          <cell r="D20">
            <v>140095056.58333334</v>
          </cell>
          <cell r="E20">
            <v>280190113.16666669</v>
          </cell>
          <cell r="F20">
            <v>420285169.75</v>
          </cell>
          <cell r="G20">
            <v>560380226.33333337</v>
          </cell>
          <cell r="H20">
            <v>700475282.91666675</v>
          </cell>
          <cell r="I20">
            <v>840570339.50000012</v>
          </cell>
          <cell r="J20">
            <v>980665396.08333349</v>
          </cell>
          <cell r="K20">
            <v>1120760452.6666667</v>
          </cell>
          <cell r="L20">
            <v>1260855509.25</v>
          </cell>
          <cell r="M20">
            <v>1400950565.8333333</v>
          </cell>
          <cell r="N20">
            <v>1541045622.4166665</v>
          </cell>
          <cell r="O20">
            <v>1681140678.9999998</v>
          </cell>
        </row>
        <row r="21">
          <cell r="A21">
            <v>17</v>
          </cell>
          <cell r="B21" t="str">
            <v>CC</v>
          </cell>
          <cell r="C21" t="str">
            <v>La Laguna II</v>
          </cell>
          <cell r="D21">
            <v>377194631.41666669</v>
          </cell>
          <cell r="E21">
            <v>754389262.83333337</v>
          </cell>
          <cell r="F21">
            <v>1131583894.25</v>
          </cell>
          <cell r="G21">
            <v>1508778525.6666667</v>
          </cell>
          <cell r="H21">
            <v>1885973157.0833335</v>
          </cell>
          <cell r="I21">
            <v>2263167788.5</v>
          </cell>
          <cell r="J21">
            <v>2640362419.9166665</v>
          </cell>
          <cell r="K21">
            <v>3017557051.333333</v>
          </cell>
          <cell r="L21">
            <v>3394751682.7499995</v>
          </cell>
          <cell r="M21">
            <v>3771946314.166666</v>
          </cell>
          <cell r="N21">
            <v>4149140945.5833325</v>
          </cell>
          <cell r="O21">
            <v>4526335576.999999</v>
          </cell>
        </row>
        <row r="22">
          <cell r="A22">
            <v>18</v>
          </cell>
          <cell r="B22" t="str">
            <v>CC</v>
          </cell>
          <cell r="C22" t="str">
            <v>Río Bravo III</v>
          </cell>
          <cell r="D22">
            <v>312665036.41666669</v>
          </cell>
          <cell r="E22">
            <v>625330072.83333337</v>
          </cell>
          <cell r="F22">
            <v>937995109.25</v>
          </cell>
          <cell r="G22">
            <v>1250660145.6666667</v>
          </cell>
          <cell r="H22">
            <v>1563325182.0833335</v>
          </cell>
          <cell r="I22">
            <v>1875990218.5000002</v>
          </cell>
          <cell r="J22">
            <v>2188655254.916667</v>
          </cell>
          <cell r="K22">
            <v>2501320291.3333335</v>
          </cell>
          <cell r="L22">
            <v>2813985327.75</v>
          </cell>
          <cell r="M22">
            <v>3126650364.1666665</v>
          </cell>
          <cell r="N22">
            <v>3439315400.583333</v>
          </cell>
          <cell r="O22">
            <v>3751980436.9999995</v>
          </cell>
        </row>
        <row r="23">
          <cell r="A23">
            <v>19</v>
          </cell>
          <cell r="B23" t="str">
            <v>CC</v>
          </cell>
          <cell r="C23" t="str">
            <v>Tuxpan III y IV</v>
          </cell>
          <cell r="D23">
            <v>818585769.58333337</v>
          </cell>
          <cell r="E23">
            <v>1637171539.1666667</v>
          </cell>
          <cell r="F23">
            <v>2455757308.75</v>
          </cell>
          <cell r="G23">
            <v>3274343078.3333335</v>
          </cell>
          <cell r="H23">
            <v>4092928847.916667</v>
          </cell>
          <cell r="I23">
            <v>4911514617.5</v>
          </cell>
          <cell r="J23">
            <v>5730100387.083333</v>
          </cell>
          <cell r="K23">
            <v>6548686156.666666</v>
          </cell>
          <cell r="L23">
            <v>7367271926.249999</v>
          </cell>
          <cell r="M23">
            <v>8185857695.8333321</v>
          </cell>
          <cell r="N23">
            <v>9004443465.416666</v>
          </cell>
          <cell r="O23">
            <v>9823029235</v>
          </cell>
        </row>
        <row r="24">
          <cell r="A24">
            <v>20</v>
          </cell>
          <cell r="B24" t="str">
            <v>CC</v>
          </cell>
          <cell r="C24" t="str">
            <v>Altamira V</v>
          </cell>
          <cell r="D24">
            <v>788637501</v>
          </cell>
          <cell r="E24">
            <v>1577275002</v>
          </cell>
          <cell r="F24">
            <v>2365912503</v>
          </cell>
          <cell r="G24">
            <v>3154550004</v>
          </cell>
          <cell r="H24">
            <v>3943187505</v>
          </cell>
          <cell r="I24">
            <v>4731825006</v>
          </cell>
          <cell r="J24">
            <v>5520462507</v>
          </cell>
          <cell r="K24">
            <v>6309100008</v>
          </cell>
          <cell r="L24">
            <v>7097737509</v>
          </cell>
          <cell r="M24">
            <v>7886375010</v>
          </cell>
          <cell r="N24">
            <v>8675012511</v>
          </cell>
          <cell r="O24">
            <v>9463650012</v>
          </cell>
        </row>
        <row r="25">
          <cell r="A25">
            <v>21</v>
          </cell>
          <cell r="B25" t="str">
            <v>CC</v>
          </cell>
          <cell r="C25" t="str">
            <v>Tamazunchale</v>
          </cell>
          <cell r="D25">
            <v>891441676.83333337</v>
          </cell>
          <cell r="E25">
            <v>1782883353.6666667</v>
          </cell>
          <cell r="F25">
            <v>2674325030.5</v>
          </cell>
          <cell r="G25">
            <v>3565766707.3333335</v>
          </cell>
          <cell r="H25">
            <v>4457208384.166667</v>
          </cell>
          <cell r="I25">
            <v>5348650061</v>
          </cell>
          <cell r="J25">
            <v>6240091737.833333</v>
          </cell>
          <cell r="K25">
            <v>7131533414.666666</v>
          </cell>
          <cell r="L25">
            <v>8022975091.499999</v>
          </cell>
          <cell r="M25">
            <v>8914416768.3333321</v>
          </cell>
          <cell r="N25">
            <v>9805858445.166666</v>
          </cell>
          <cell r="O25">
            <v>10697300122</v>
          </cell>
        </row>
        <row r="26">
          <cell r="A26">
            <v>24</v>
          </cell>
          <cell r="B26" t="str">
            <v>CC</v>
          </cell>
          <cell r="C26" t="str">
            <v>Río Bravo IV</v>
          </cell>
          <cell r="D26">
            <v>348153368.41666669</v>
          </cell>
          <cell r="E26">
            <v>696306736.83333337</v>
          </cell>
          <cell r="F26">
            <v>1044460105.25</v>
          </cell>
          <cell r="G26">
            <v>1392613473.6666667</v>
          </cell>
          <cell r="H26">
            <v>1740766842.0833335</v>
          </cell>
          <cell r="I26">
            <v>2088920210.5000002</v>
          </cell>
          <cell r="J26">
            <v>2437073578.916667</v>
          </cell>
          <cell r="K26">
            <v>2785226947.3333335</v>
          </cell>
          <cell r="L26">
            <v>3133380315.75</v>
          </cell>
          <cell r="M26">
            <v>3481533684.1666665</v>
          </cell>
          <cell r="N26">
            <v>3829687052.583333</v>
          </cell>
          <cell r="O26">
            <v>4177840420.9999995</v>
          </cell>
        </row>
        <row r="27">
          <cell r="A27">
            <v>25</v>
          </cell>
          <cell r="B27" t="str">
            <v>CC</v>
          </cell>
          <cell r="C27" t="str">
            <v>Tuxpan V</v>
          </cell>
          <cell r="D27">
            <v>373817039.41666669</v>
          </cell>
          <cell r="E27">
            <v>747634078.83333337</v>
          </cell>
          <cell r="F27">
            <v>1121451118.25</v>
          </cell>
          <cell r="G27">
            <v>1495268157.6666667</v>
          </cell>
          <cell r="H27">
            <v>1869085197.0833335</v>
          </cell>
          <cell r="I27">
            <v>2242902236.5</v>
          </cell>
          <cell r="J27">
            <v>2616719275.9166665</v>
          </cell>
          <cell r="K27">
            <v>2990536315.333333</v>
          </cell>
          <cell r="L27">
            <v>3364353354.7499995</v>
          </cell>
          <cell r="M27">
            <v>3738170394.166666</v>
          </cell>
          <cell r="N27">
            <v>4111987433.5833325</v>
          </cell>
          <cell r="O27">
            <v>4485804472.999999</v>
          </cell>
        </row>
        <row r="28">
          <cell r="A28">
            <v>26</v>
          </cell>
          <cell r="B28" t="str">
            <v>CC</v>
          </cell>
          <cell r="C28" t="str">
            <v>Valladolid III</v>
          </cell>
          <cell r="D28">
            <v>515800873.83333331</v>
          </cell>
          <cell r="E28">
            <v>1031601747.6666666</v>
          </cell>
          <cell r="F28">
            <v>1547402621.5</v>
          </cell>
          <cell r="G28">
            <v>2063203495.3333333</v>
          </cell>
          <cell r="H28">
            <v>2579004369.1666665</v>
          </cell>
          <cell r="I28">
            <v>3094805243</v>
          </cell>
          <cell r="J28">
            <v>3610606116.8333335</v>
          </cell>
          <cell r="K28">
            <v>4126406990.666667</v>
          </cell>
          <cell r="L28">
            <v>4642207864.5</v>
          </cell>
          <cell r="M28">
            <v>5158008738.333333</v>
          </cell>
          <cell r="N28">
            <v>5673809612.166666</v>
          </cell>
          <cell r="O28">
            <v>6189610485.999999</v>
          </cell>
        </row>
        <row r="29">
          <cell r="A29">
            <v>28</v>
          </cell>
          <cell r="B29" t="str">
            <v>CCC</v>
          </cell>
          <cell r="C29" t="str">
            <v>Norte II</v>
          </cell>
          <cell r="D29">
            <v>275218014.58333331</v>
          </cell>
          <cell r="E29">
            <v>550436029.16666663</v>
          </cell>
          <cell r="F29">
            <v>825654043.75</v>
          </cell>
          <cell r="G29">
            <v>1100872058.3333333</v>
          </cell>
          <cell r="H29">
            <v>1376090072.9166665</v>
          </cell>
          <cell r="I29">
            <v>1651308087.4999998</v>
          </cell>
          <cell r="J29">
            <v>1926526102.083333</v>
          </cell>
          <cell r="K29">
            <v>2201744116.6666665</v>
          </cell>
          <cell r="L29">
            <v>2476962131.25</v>
          </cell>
          <cell r="M29">
            <v>2752180145.8333335</v>
          </cell>
          <cell r="N29">
            <v>3027398160.416667</v>
          </cell>
          <cell r="O29">
            <v>3302616175.0000005</v>
          </cell>
        </row>
        <row r="30">
          <cell r="A30">
            <v>29</v>
          </cell>
          <cell r="B30" t="str">
            <v>CCC</v>
          </cell>
          <cell r="C30" t="str">
            <v>Norte</v>
          </cell>
          <cell r="D30">
            <v>362112240.58333331</v>
          </cell>
          <cell r="E30">
            <v>724224481.16666663</v>
          </cell>
          <cell r="F30">
            <v>1086336721.75</v>
          </cell>
          <cell r="G30">
            <v>1448448962.3333333</v>
          </cell>
          <cell r="H30">
            <v>1810561202.9166665</v>
          </cell>
          <cell r="I30">
            <v>2172673443.5</v>
          </cell>
          <cell r="J30">
            <v>2534785684.0833335</v>
          </cell>
          <cell r="K30">
            <v>2896897924.666667</v>
          </cell>
          <cell r="L30">
            <v>3259010165.2500005</v>
          </cell>
          <cell r="M30">
            <v>3621122405.833334</v>
          </cell>
          <cell r="N30">
            <v>3983234646.4166675</v>
          </cell>
          <cell r="O30">
            <v>4345346887.000001</v>
          </cell>
        </row>
        <row r="31">
          <cell r="A31">
            <v>31</v>
          </cell>
          <cell r="B31" t="str">
            <v>CE</v>
          </cell>
          <cell r="C31" t="str">
            <v>La Venta III</v>
          </cell>
          <cell r="D31">
            <v>134659609.16666666</v>
          </cell>
          <cell r="E31">
            <v>269319218.33333331</v>
          </cell>
          <cell r="F31">
            <v>403978827.5</v>
          </cell>
          <cell r="G31">
            <v>538638436.66666663</v>
          </cell>
          <cell r="H31">
            <v>673298045.83333325</v>
          </cell>
          <cell r="I31">
            <v>807957654.99999988</v>
          </cell>
          <cell r="J31">
            <v>942617264.16666651</v>
          </cell>
          <cell r="K31">
            <v>1077276873.3333333</v>
          </cell>
          <cell r="L31">
            <v>1211936482.5</v>
          </cell>
          <cell r="M31">
            <v>1346596091.6666667</v>
          </cell>
          <cell r="N31">
            <v>1481255700.8333335</v>
          </cell>
          <cell r="O31">
            <v>1615915310.0000002</v>
          </cell>
        </row>
        <row r="32">
          <cell r="A32">
            <v>33</v>
          </cell>
          <cell r="B32" t="str">
            <v>CE</v>
          </cell>
          <cell r="C32" t="str">
            <v>Oaxaca I</v>
          </cell>
          <cell r="D32">
            <v>59668464.583333336</v>
          </cell>
          <cell r="E32">
            <v>119336929.16666667</v>
          </cell>
          <cell r="F32">
            <v>179005393.75</v>
          </cell>
          <cell r="G32">
            <v>238673858.33333334</v>
          </cell>
          <cell r="H32">
            <v>298342322.91666669</v>
          </cell>
          <cell r="I32">
            <v>358010787.5</v>
          </cell>
          <cell r="J32">
            <v>417679252.08333331</v>
          </cell>
          <cell r="K32">
            <v>477347716.66666663</v>
          </cell>
          <cell r="L32">
            <v>537016181.25</v>
          </cell>
          <cell r="M32">
            <v>596684645.83333337</v>
          </cell>
          <cell r="N32">
            <v>656353110.41666675</v>
          </cell>
          <cell r="O32">
            <v>716021575.00000012</v>
          </cell>
        </row>
        <row r="33">
          <cell r="A33">
            <v>34</v>
          </cell>
          <cell r="B33" t="str">
            <v>CE</v>
          </cell>
          <cell r="C33" t="str">
            <v>Oaxaca II y CE Oaxaca III y CE Oaxaca IV</v>
          </cell>
          <cell r="D33">
            <v>237181467.58333334</v>
          </cell>
          <cell r="E33">
            <v>474362935.16666669</v>
          </cell>
          <cell r="F33">
            <v>711544402.75</v>
          </cell>
          <cell r="G33">
            <v>948725870.33333337</v>
          </cell>
          <cell r="H33">
            <v>1185907337.9166667</v>
          </cell>
          <cell r="I33">
            <v>1423088805.5</v>
          </cell>
          <cell r="J33">
            <v>1660270273.0833333</v>
          </cell>
          <cell r="K33">
            <v>1897451740.6666665</v>
          </cell>
          <cell r="L33">
            <v>2134633208.2499998</v>
          </cell>
          <cell r="M33">
            <v>2371814675.833333</v>
          </cell>
          <cell r="N33">
            <v>2608996143.4166665</v>
          </cell>
          <cell r="O33">
            <v>2846177611</v>
          </cell>
        </row>
        <row r="34">
          <cell r="A34">
            <v>36</v>
          </cell>
          <cell r="B34" t="str">
            <v>CC</v>
          </cell>
          <cell r="C34" t="str">
            <v>Baja California III</v>
          </cell>
          <cell r="D34">
            <v>199038499.16666666</v>
          </cell>
          <cell r="E34">
            <v>398076998.33333331</v>
          </cell>
          <cell r="F34">
            <v>597115497.5</v>
          </cell>
          <cell r="G34">
            <v>796153996.66666663</v>
          </cell>
          <cell r="H34">
            <v>995192495.83333325</v>
          </cell>
          <cell r="I34">
            <v>1194230995</v>
          </cell>
          <cell r="J34">
            <v>1393269494.1666667</v>
          </cell>
          <cell r="K34">
            <v>1592307993.3333335</v>
          </cell>
          <cell r="L34">
            <v>1791346492.5000002</v>
          </cell>
          <cell r="M34">
            <v>1990384991.666667</v>
          </cell>
          <cell r="N34">
            <v>2189423490.8333335</v>
          </cell>
          <cell r="O34">
            <v>2388461990</v>
          </cell>
        </row>
        <row r="35">
          <cell r="A35">
            <v>38</v>
          </cell>
          <cell r="B35" t="str">
            <v>CC</v>
          </cell>
          <cell r="C35" t="str">
            <v>Norte III (Juárez)</v>
          </cell>
          <cell r="D35">
            <v>320849474.41666669</v>
          </cell>
          <cell r="E35">
            <v>641698948.83333337</v>
          </cell>
          <cell r="F35">
            <v>962548423.25</v>
          </cell>
          <cell r="G35">
            <v>1283397897.6666667</v>
          </cell>
          <cell r="H35">
            <v>1604247372.0833335</v>
          </cell>
          <cell r="I35">
            <v>1925096846.5000002</v>
          </cell>
          <cell r="J35">
            <v>2245946320.916667</v>
          </cell>
          <cell r="K35">
            <v>2566795795.3333335</v>
          </cell>
          <cell r="L35">
            <v>2887645269.75</v>
          </cell>
          <cell r="M35">
            <v>3208494744.1666665</v>
          </cell>
          <cell r="N35">
            <v>3529344218.583333</v>
          </cell>
          <cell r="O35">
            <v>3850193692.9999995</v>
          </cell>
        </row>
        <row r="36">
          <cell r="A36">
            <v>40</v>
          </cell>
          <cell r="B36" t="str">
            <v>CE</v>
          </cell>
          <cell r="C36" t="str">
            <v>Sureste I</v>
          </cell>
          <cell r="D36">
            <v>72092984.416666672</v>
          </cell>
          <cell r="E36">
            <v>144185968.83333334</v>
          </cell>
          <cell r="F36">
            <v>216278953.25</v>
          </cell>
          <cell r="G36">
            <v>288371937.66666669</v>
          </cell>
          <cell r="H36">
            <v>360464922.08333337</v>
          </cell>
          <cell r="I36">
            <v>432557906.50000006</v>
          </cell>
          <cell r="J36">
            <v>504650890.91666675</v>
          </cell>
          <cell r="K36">
            <v>576743875.33333337</v>
          </cell>
          <cell r="L36">
            <v>648836859.75</v>
          </cell>
          <cell r="M36">
            <v>720929844.16666663</v>
          </cell>
          <cell r="N36">
            <v>793022828.58333325</v>
          </cell>
          <cell r="O36">
            <v>865115812.99999988</v>
          </cell>
        </row>
        <row r="37">
          <cell r="A37">
            <v>42</v>
          </cell>
          <cell r="B37" t="str">
            <v>CC</v>
          </cell>
          <cell r="C37" t="str">
            <v>Noroeste</v>
          </cell>
          <cell r="D37">
            <v>342403043.41666669</v>
          </cell>
          <cell r="E37">
            <v>684806086.83333337</v>
          </cell>
          <cell r="F37">
            <v>1027209130.25</v>
          </cell>
          <cell r="G37">
            <v>1369612173.6666667</v>
          </cell>
          <cell r="H37">
            <v>1712015217.0833335</v>
          </cell>
          <cell r="I37">
            <v>2054418260.5000002</v>
          </cell>
          <cell r="J37">
            <v>2396821303.916667</v>
          </cell>
          <cell r="K37">
            <v>2739224347.3333335</v>
          </cell>
          <cell r="L37">
            <v>3081627390.75</v>
          </cell>
          <cell r="M37">
            <v>3424030434.1666665</v>
          </cell>
          <cell r="N37">
            <v>3766433477.583333</v>
          </cell>
          <cell r="O37">
            <v>4108836520.9999995</v>
          </cell>
        </row>
        <row r="38">
          <cell r="A38">
            <v>43</v>
          </cell>
          <cell r="B38" t="str">
            <v>CC</v>
          </cell>
          <cell r="C38" t="str">
            <v>Noreste</v>
          </cell>
          <cell r="D38">
            <v>407717622</v>
          </cell>
          <cell r="E38">
            <v>815435244</v>
          </cell>
          <cell r="F38">
            <v>1223152866</v>
          </cell>
          <cell r="G38">
            <v>1630870488</v>
          </cell>
          <cell r="H38">
            <v>2038588110</v>
          </cell>
          <cell r="I38">
            <v>2446305732</v>
          </cell>
          <cell r="J38">
            <v>2854023354</v>
          </cell>
          <cell r="K38">
            <v>3261740976</v>
          </cell>
          <cell r="L38">
            <v>3669458598</v>
          </cell>
          <cell r="M38">
            <v>4077176220</v>
          </cell>
          <cell r="N38">
            <v>4484893842</v>
          </cell>
          <cell r="O38">
            <v>4892611464</v>
          </cell>
        </row>
        <row r="39">
          <cell r="A39">
            <v>45</v>
          </cell>
          <cell r="B39" t="str">
            <v>CC</v>
          </cell>
          <cell r="C39" t="str">
            <v>Topolobampo III</v>
          </cell>
          <cell r="D39">
            <v>204234289.16666666</v>
          </cell>
          <cell r="E39">
            <v>408468578.33333331</v>
          </cell>
          <cell r="F39">
            <v>612702867.5</v>
          </cell>
          <cell r="G39">
            <v>816937156.66666663</v>
          </cell>
          <cell r="H39">
            <v>1021171445.8333333</v>
          </cell>
          <cell r="I39">
            <v>1225405735</v>
          </cell>
          <cell r="J39">
            <v>1429640024.1666667</v>
          </cell>
          <cell r="K39">
            <v>1633874313.3333335</v>
          </cell>
          <cell r="L39">
            <v>1838108602.5000002</v>
          </cell>
          <cell r="M39">
            <v>2042342891.666667</v>
          </cell>
          <cell r="N39">
            <v>2246577180.8333335</v>
          </cell>
          <cell r="O39">
            <v>2450811470</v>
          </cell>
        </row>
        <row r="40">
          <cell r="A40">
            <v>49</v>
          </cell>
          <cell r="B40" t="str">
            <v>CE</v>
          </cell>
          <cell r="C40" t="str">
            <v>Sureste IV y V</v>
          </cell>
          <cell r="D40">
            <v>0</v>
          </cell>
          <cell r="E40">
            <v>0</v>
          </cell>
          <cell r="F40">
            <v>0</v>
          </cell>
          <cell r="G40">
            <v>0</v>
          </cell>
          <cell r="H40">
            <v>0</v>
          </cell>
          <cell r="I40">
            <v>0</v>
          </cell>
          <cell r="J40">
            <v>0</v>
          </cell>
          <cell r="K40">
            <v>0</v>
          </cell>
          <cell r="L40">
            <v>0</v>
          </cell>
          <cell r="M40">
            <v>0</v>
          </cell>
          <cell r="N40">
            <v>0</v>
          </cell>
          <cell r="O40">
            <v>0</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F2021 FLUJO CFE FIJO"/>
      <sheetName val="PEF2021 FLUJO CFE VARIABLES"/>
    </sheetNames>
    <sheetDataSet>
      <sheetData sheetId="0">
        <row r="6">
          <cell r="A6">
            <v>1</v>
          </cell>
          <cell r="B6" t="str">
            <v>C.T. Pdte. Plutarco Elías Calles (Petacalco)</v>
          </cell>
          <cell r="C6" t="str">
            <v>C.T. Pdte. Plutarco Elías Calles (Petacalco)</v>
          </cell>
          <cell r="D6">
            <v>23299475</v>
          </cell>
          <cell r="E6">
            <v>46020317</v>
          </cell>
          <cell r="F6">
            <v>68721252</v>
          </cell>
          <cell r="G6">
            <v>91423991</v>
          </cell>
          <cell r="H6">
            <v>114128536</v>
          </cell>
          <cell r="I6">
            <v>136834887</v>
          </cell>
          <cell r="J6">
            <v>159543046</v>
          </cell>
          <cell r="K6">
            <v>182253013</v>
          </cell>
          <cell r="L6">
            <v>204964790</v>
          </cell>
          <cell r="M6">
            <v>248256194</v>
          </cell>
          <cell r="N6">
            <v>370971594</v>
          </cell>
          <cell r="O6">
            <v>493688793</v>
          </cell>
        </row>
        <row r="7">
          <cell r="A7">
            <v>2</v>
          </cell>
          <cell r="B7" t="str">
            <v xml:space="preserve">     C. CC. Altamira ll</v>
          </cell>
          <cell r="C7" t="str">
            <v xml:space="preserve">     C. CC. Altamira ll</v>
          </cell>
          <cell r="D7">
            <v>40882130</v>
          </cell>
          <cell r="E7">
            <v>82467887</v>
          </cell>
          <cell r="F7">
            <v>123174973</v>
          </cell>
          <cell r="G7">
            <v>163960050</v>
          </cell>
          <cell r="H7">
            <v>204852993</v>
          </cell>
          <cell r="I7">
            <v>244202276</v>
          </cell>
          <cell r="J7">
            <v>283604329</v>
          </cell>
          <cell r="K7">
            <v>323046489</v>
          </cell>
          <cell r="L7">
            <v>477558834</v>
          </cell>
          <cell r="M7">
            <v>517050100</v>
          </cell>
          <cell r="N7">
            <v>556525144</v>
          </cell>
          <cell r="O7">
            <v>596015457</v>
          </cell>
        </row>
        <row r="8">
          <cell r="A8">
            <v>3</v>
          </cell>
          <cell r="B8" t="str">
            <v xml:space="preserve">     C. CC. Bajío</v>
          </cell>
          <cell r="C8" t="str">
            <v xml:space="preserve">     C. CC. Bajío (El  Sauz)</v>
          </cell>
          <cell r="D8">
            <v>8259399</v>
          </cell>
          <cell r="E8">
            <v>16089128</v>
          </cell>
          <cell r="F8">
            <v>158745009</v>
          </cell>
          <cell r="G8">
            <v>166382615</v>
          </cell>
          <cell r="H8">
            <v>174056672</v>
          </cell>
          <cell r="I8">
            <v>181755821</v>
          </cell>
          <cell r="J8">
            <v>189476144</v>
          </cell>
          <cell r="K8">
            <v>197213405</v>
          </cell>
          <cell r="L8">
            <v>338523928</v>
          </cell>
          <cell r="M8">
            <v>346284667</v>
          </cell>
          <cell r="N8">
            <v>354043472</v>
          </cell>
          <cell r="O8">
            <v>361810945</v>
          </cell>
        </row>
        <row r="9">
          <cell r="A9">
            <v>4</v>
          </cell>
          <cell r="B9" t="str">
            <v xml:space="preserve">     C. CC. Campeche</v>
          </cell>
          <cell r="C9" t="str">
            <v xml:space="preserve">     C. CC. Campeche</v>
          </cell>
          <cell r="D9">
            <v>37503550</v>
          </cell>
          <cell r="E9">
            <v>73223975</v>
          </cell>
          <cell r="F9">
            <v>109002054</v>
          </cell>
          <cell r="G9">
            <v>144584427</v>
          </cell>
          <cell r="H9">
            <v>288024975</v>
          </cell>
          <cell r="I9">
            <v>323751485</v>
          </cell>
          <cell r="J9">
            <v>359522283</v>
          </cell>
          <cell r="K9">
            <v>395325075</v>
          </cell>
          <cell r="L9">
            <v>431150095</v>
          </cell>
          <cell r="M9">
            <v>466986653</v>
          </cell>
          <cell r="N9">
            <v>565367855</v>
          </cell>
          <cell r="O9">
            <v>601189574</v>
          </cell>
        </row>
        <row r="10">
          <cell r="A10">
            <v>5</v>
          </cell>
          <cell r="B10" t="str">
            <v xml:space="preserve">     C. TG. Hermosillo</v>
          </cell>
          <cell r="C10" t="str">
            <v xml:space="preserve">     Fuerza Ene Hermosillo</v>
          </cell>
          <cell r="D10">
            <v>44476725</v>
          </cell>
          <cell r="E10">
            <v>87675758</v>
          </cell>
          <cell r="F10">
            <v>129811937</v>
          </cell>
          <cell r="G10">
            <v>172098520</v>
          </cell>
          <cell r="H10">
            <v>214528724</v>
          </cell>
          <cell r="I10">
            <v>256849259</v>
          </cell>
          <cell r="J10">
            <v>299490536</v>
          </cell>
          <cell r="K10">
            <v>341996462</v>
          </cell>
          <cell r="L10">
            <v>384800950</v>
          </cell>
          <cell r="M10">
            <v>447357024</v>
          </cell>
          <cell r="N10">
            <v>509237311</v>
          </cell>
          <cell r="O10">
            <v>571860827</v>
          </cell>
        </row>
        <row r="11">
          <cell r="A11">
            <v>6</v>
          </cell>
          <cell r="B11" t="str">
            <v xml:space="preserve">     C. CC. Mérida lll</v>
          </cell>
          <cell r="C11" t="str">
            <v xml:space="preserve">     C. CC. Mérida lll</v>
          </cell>
          <cell r="D11">
            <v>25815469</v>
          </cell>
          <cell r="E11">
            <v>50798426</v>
          </cell>
          <cell r="F11">
            <v>74908955</v>
          </cell>
          <cell r="G11">
            <v>99104932</v>
          </cell>
          <cell r="H11">
            <v>365586329</v>
          </cell>
          <cell r="I11">
            <v>389980603</v>
          </cell>
          <cell r="J11">
            <v>414434789</v>
          </cell>
          <cell r="K11">
            <v>438931517</v>
          </cell>
          <cell r="L11">
            <v>463456987</v>
          </cell>
          <cell r="M11">
            <v>487996093</v>
          </cell>
          <cell r="N11">
            <v>779302670</v>
          </cell>
          <cell r="O11">
            <v>803815485</v>
          </cell>
        </row>
        <row r="12">
          <cell r="A12">
            <v>7</v>
          </cell>
          <cell r="B12" t="str">
            <v xml:space="preserve">     C. CC. Monterrey lll</v>
          </cell>
          <cell r="C12" t="str">
            <v xml:space="preserve">     C. CC. Monterrey lll</v>
          </cell>
          <cell r="D12">
            <v>19077834</v>
          </cell>
          <cell r="E12">
            <v>37848173</v>
          </cell>
          <cell r="F12">
            <v>143137951</v>
          </cell>
          <cell r="G12">
            <v>161103502</v>
          </cell>
          <cell r="H12">
            <v>179563243</v>
          </cell>
          <cell r="I12">
            <v>197674752</v>
          </cell>
          <cell r="J12">
            <v>215831327</v>
          </cell>
          <cell r="K12">
            <v>234020616</v>
          </cell>
          <cell r="L12">
            <v>337732286</v>
          </cell>
          <cell r="M12">
            <v>356168562</v>
          </cell>
          <cell r="N12">
            <v>374370737</v>
          </cell>
          <cell r="O12">
            <v>392581327</v>
          </cell>
        </row>
        <row r="13">
          <cell r="A13">
            <v>8</v>
          </cell>
          <cell r="B13" t="str">
            <v xml:space="preserve">     C. CC. Naco Nogales</v>
          </cell>
          <cell r="C13" t="str">
            <v xml:space="preserve">     C. CC. Naco Nogales</v>
          </cell>
          <cell r="D13">
            <v>74416030</v>
          </cell>
          <cell r="E13">
            <v>145521592</v>
          </cell>
          <cell r="F13">
            <v>215880241</v>
          </cell>
          <cell r="G13">
            <v>285894330</v>
          </cell>
          <cell r="H13">
            <v>356757286</v>
          </cell>
          <cell r="I13">
            <v>427253148</v>
          </cell>
          <cell r="J13">
            <v>498485208</v>
          </cell>
          <cell r="K13">
            <v>569861451</v>
          </cell>
          <cell r="L13">
            <v>639642299</v>
          </cell>
          <cell r="M13">
            <v>711224300</v>
          </cell>
          <cell r="N13">
            <v>778370910</v>
          </cell>
          <cell r="O13">
            <v>846167845</v>
          </cell>
        </row>
        <row r="14">
          <cell r="A14">
            <v>9</v>
          </cell>
          <cell r="B14" t="str">
            <v xml:space="preserve">     C. CC. Río Bravo II (Anáhuac)</v>
          </cell>
          <cell r="C14" t="str">
            <v xml:space="preserve">     C. CC. Río Bravo II (Anáhuac)</v>
          </cell>
          <cell r="D14">
            <v>9461039</v>
          </cell>
          <cell r="E14">
            <v>19643268</v>
          </cell>
          <cell r="F14">
            <v>366508884</v>
          </cell>
          <cell r="G14">
            <v>375804639</v>
          </cell>
          <cell r="H14">
            <v>385139792</v>
          </cell>
          <cell r="I14">
            <v>394506545</v>
          </cell>
          <cell r="J14">
            <v>403902259</v>
          </cell>
          <cell r="K14">
            <v>413324075</v>
          </cell>
          <cell r="L14">
            <v>774881127</v>
          </cell>
          <cell r="M14">
            <v>798869284</v>
          </cell>
          <cell r="N14">
            <v>822851210</v>
          </cell>
          <cell r="O14">
            <v>832352199</v>
          </cell>
        </row>
        <row r="15">
          <cell r="A15">
            <v>10</v>
          </cell>
          <cell r="B15" t="str">
            <v xml:space="preserve">     C. CC. Mexicali</v>
          </cell>
          <cell r="C15" t="str">
            <v xml:space="preserve">     C. CC. Mexicali</v>
          </cell>
          <cell r="D15">
            <v>17020186</v>
          </cell>
          <cell r="E15">
            <v>32889273</v>
          </cell>
          <cell r="F15">
            <v>48818469</v>
          </cell>
          <cell r="G15">
            <v>150891811</v>
          </cell>
          <cell r="H15">
            <v>165586576</v>
          </cell>
          <cell r="I15">
            <v>296428231</v>
          </cell>
          <cell r="J15">
            <v>311220999</v>
          </cell>
          <cell r="K15">
            <v>326048552</v>
          </cell>
          <cell r="L15">
            <v>340903178</v>
          </cell>
          <cell r="M15">
            <v>441849005</v>
          </cell>
          <cell r="N15">
            <v>456713773</v>
          </cell>
          <cell r="O15">
            <v>587010677</v>
          </cell>
        </row>
        <row r="16">
          <cell r="A16">
            <v>11</v>
          </cell>
          <cell r="B16" t="str">
            <v xml:space="preserve">     C. CC. Saltillo</v>
          </cell>
          <cell r="C16" t="str">
            <v xml:space="preserve">     C. CC. Saltillo</v>
          </cell>
          <cell r="D16">
            <v>7179475</v>
          </cell>
          <cell r="E16">
            <v>15147790</v>
          </cell>
          <cell r="F16">
            <v>215343228</v>
          </cell>
          <cell r="G16">
            <v>229498422</v>
          </cell>
          <cell r="H16">
            <v>243723202</v>
          </cell>
          <cell r="I16">
            <v>250833514</v>
          </cell>
          <cell r="J16">
            <v>257963333</v>
          </cell>
          <cell r="K16">
            <v>265110479</v>
          </cell>
          <cell r="L16">
            <v>458366011</v>
          </cell>
          <cell r="M16">
            <v>465542493</v>
          </cell>
          <cell r="N16">
            <v>472726532</v>
          </cell>
          <cell r="O16">
            <v>479923744</v>
          </cell>
        </row>
        <row r="17">
          <cell r="A17">
            <v>12</v>
          </cell>
          <cell r="B17" t="str">
            <v xml:space="preserve">     C. CC. Tuxpan ll</v>
          </cell>
          <cell r="C17" t="str">
            <v xml:space="preserve">     Elec. Aguila Tuxpan</v>
          </cell>
          <cell r="D17">
            <v>146901225</v>
          </cell>
          <cell r="E17">
            <v>168054358</v>
          </cell>
          <cell r="F17">
            <v>189275476</v>
          </cell>
          <cell r="G17">
            <v>210569695</v>
          </cell>
          <cell r="H17">
            <v>231965364</v>
          </cell>
          <cell r="I17">
            <v>253426951</v>
          </cell>
          <cell r="J17">
            <v>274942155</v>
          </cell>
          <cell r="K17">
            <v>296497681</v>
          </cell>
          <cell r="L17">
            <v>318082974</v>
          </cell>
          <cell r="M17">
            <v>339686477</v>
          </cell>
          <cell r="N17">
            <v>361271174</v>
          </cell>
          <cell r="O17">
            <v>376353031</v>
          </cell>
        </row>
        <row r="18">
          <cell r="A18">
            <v>13</v>
          </cell>
          <cell r="B18" t="str">
            <v>Gasoducto Mayakan</v>
          </cell>
          <cell r="C18" t="str">
            <v>Gasoducto Mayakan</v>
          </cell>
          <cell r="D18">
            <v>8319215</v>
          </cell>
          <cell r="E18">
            <v>37567486</v>
          </cell>
          <cell r="F18">
            <v>45755319</v>
          </cell>
          <cell r="G18">
            <v>53943152</v>
          </cell>
          <cell r="H18">
            <v>64296132</v>
          </cell>
          <cell r="I18">
            <v>72483965</v>
          </cell>
          <cell r="J18">
            <v>80671798</v>
          </cell>
          <cell r="K18">
            <v>131244559</v>
          </cell>
          <cell r="L18">
            <v>139404093</v>
          </cell>
          <cell r="M18">
            <v>147563627</v>
          </cell>
          <cell r="N18">
            <v>278010316</v>
          </cell>
          <cell r="O18">
            <v>386169850</v>
          </cell>
        </row>
        <row r="19">
          <cell r="A19">
            <v>15</v>
          </cell>
          <cell r="B19" t="str">
            <v xml:space="preserve">     C. CC. Altamira lll y lV</v>
          </cell>
          <cell r="C19" t="str">
            <v xml:space="preserve">     C. CC. Altamira lll y lV</v>
          </cell>
          <cell r="D19">
            <v>86750269</v>
          </cell>
          <cell r="E19">
            <v>173755743</v>
          </cell>
          <cell r="F19">
            <v>259961028</v>
          </cell>
          <cell r="G19">
            <v>346329874</v>
          </cell>
          <cell r="H19">
            <v>432931850</v>
          </cell>
          <cell r="I19">
            <v>1557150161</v>
          </cell>
          <cell r="J19">
            <v>1644013289</v>
          </cell>
          <cell r="K19">
            <v>1730959076</v>
          </cell>
          <cell r="L19">
            <v>1817961498</v>
          </cell>
          <cell r="M19">
            <v>1904992066</v>
          </cell>
          <cell r="N19">
            <v>1991959736</v>
          </cell>
          <cell r="O19">
            <v>2116416174</v>
          </cell>
        </row>
        <row r="20">
          <cell r="A20">
            <v>16</v>
          </cell>
          <cell r="B20" t="str">
            <v xml:space="preserve">     C. CC. Chihuahua lll</v>
          </cell>
          <cell r="C20" t="str">
            <v xml:space="preserve">     C. CC. Chihuahua lll</v>
          </cell>
          <cell r="D20">
            <v>28529806</v>
          </cell>
          <cell r="E20">
            <v>55561147</v>
          </cell>
          <cell r="F20">
            <v>190741173</v>
          </cell>
          <cell r="G20">
            <v>217851582</v>
          </cell>
          <cell r="H20">
            <v>245021220</v>
          </cell>
          <cell r="I20">
            <v>272227362</v>
          </cell>
          <cell r="J20">
            <v>299462120</v>
          </cell>
          <cell r="K20">
            <v>326716972</v>
          </cell>
          <cell r="L20">
            <v>456137880</v>
          </cell>
          <cell r="M20">
            <v>483411962</v>
          </cell>
          <cell r="N20">
            <v>510668280</v>
          </cell>
          <cell r="O20">
            <v>537927898</v>
          </cell>
        </row>
        <row r="21">
          <cell r="A21">
            <v>17</v>
          </cell>
          <cell r="B21" t="str">
            <v xml:space="preserve">     C. CC. La Laguna II</v>
          </cell>
          <cell r="C21" t="str">
            <v xml:space="preserve">     C. CC. La Laguna II</v>
          </cell>
          <cell r="D21">
            <v>161674440</v>
          </cell>
          <cell r="E21">
            <v>318731435</v>
          </cell>
          <cell r="F21">
            <v>474960591</v>
          </cell>
          <cell r="G21">
            <v>631379681</v>
          </cell>
          <cell r="H21">
            <v>787989171</v>
          </cell>
          <cell r="I21">
            <v>944717728</v>
          </cell>
          <cell r="J21">
            <v>1101540610</v>
          </cell>
          <cell r="K21">
            <v>1258431078</v>
          </cell>
          <cell r="L21">
            <v>1415367893</v>
          </cell>
          <cell r="M21">
            <v>1572327803</v>
          </cell>
          <cell r="N21">
            <v>1729236498</v>
          </cell>
          <cell r="O21">
            <v>1886160146</v>
          </cell>
        </row>
        <row r="22">
          <cell r="A22">
            <v>18</v>
          </cell>
          <cell r="B22" t="str">
            <v xml:space="preserve">     C. CC. Río Bravo III</v>
          </cell>
          <cell r="C22" t="str">
            <v xml:space="preserve">     C. CC. Río Bravo III</v>
          </cell>
          <cell r="D22">
            <v>67915594</v>
          </cell>
          <cell r="E22">
            <v>131404604</v>
          </cell>
          <cell r="F22">
            <v>194182708</v>
          </cell>
          <cell r="G22">
            <v>257220204</v>
          </cell>
          <cell r="H22">
            <v>318041545</v>
          </cell>
          <cell r="I22">
            <v>580919905</v>
          </cell>
          <cell r="J22">
            <v>642142794</v>
          </cell>
          <cell r="K22">
            <v>703496829</v>
          </cell>
          <cell r="L22">
            <v>764944206</v>
          </cell>
          <cell r="M22">
            <v>826443535</v>
          </cell>
          <cell r="N22">
            <v>887862409</v>
          </cell>
          <cell r="O22">
            <v>1151153060</v>
          </cell>
        </row>
        <row r="23">
          <cell r="A23">
            <v>19</v>
          </cell>
          <cell r="B23" t="str">
            <v xml:space="preserve">     C. CC. Tuxpan III y IV</v>
          </cell>
          <cell r="C23" t="str">
            <v xml:space="preserve">     C. CC. Tuxpan III y IV</v>
          </cell>
          <cell r="D23">
            <v>388390042</v>
          </cell>
          <cell r="E23">
            <v>962839144</v>
          </cell>
          <cell r="F23">
            <v>1231165017</v>
          </cell>
          <cell r="G23">
            <v>1703413472</v>
          </cell>
          <cell r="H23">
            <v>1964969891</v>
          </cell>
          <cell r="I23">
            <v>2210733973</v>
          </cell>
          <cell r="J23">
            <v>2460810589</v>
          </cell>
          <cell r="K23">
            <v>2711246373</v>
          </cell>
          <cell r="L23">
            <v>2858448036</v>
          </cell>
          <cell r="M23">
            <v>2971507784</v>
          </cell>
          <cell r="N23">
            <v>3086826022</v>
          </cell>
          <cell r="O23">
            <v>3199462799</v>
          </cell>
        </row>
        <row r="24">
          <cell r="A24">
            <v>20</v>
          </cell>
          <cell r="B24" t="str">
            <v xml:space="preserve">     C. CC. Altamira V</v>
          </cell>
          <cell r="C24" t="str">
            <v xml:space="preserve">     C. CC. Altamira V</v>
          </cell>
          <cell r="D24">
            <v>278419020</v>
          </cell>
          <cell r="E24">
            <v>551706327</v>
          </cell>
          <cell r="F24">
            <v>824259211</v>
          </cell>
          <cell r="G24">
            <v>1097047280</v>
          </cell>
          <cell r="H24">
            <v>1370172870</v>
          </cell>
          <cell r="I24">
            <v>1643507351</v>
          </cell>
          <cell r="J24">
            <v>1917006087</v>
          </cell>
          <cell r="K24">
            <v>2190620842</v>
          </cell>
          <cell r="L24">
            <v>2464313292</v>
          </cell>
          <cell r="M24">
            <v>2738041488</v>
          </cell>
          <cell r="N24">
            <v>3011671430</v>
          </cell>
          <cell r="O24">
            <v>3285322372</v>
          </cell>
        </row>
        <row r="25">
          <cell r="A25">
            <v>21</v>
          </cell>
          <cell r="B25" t="str">
            <v xml:space="preserve">     C. CC. Tamazunchale</v>
          </cell>
          <cell r="C25" t="str">
            <v xml:space="preserve">     C. CC. Tamazunchale</v>
          </cell>
          <cell r="D25">
            <v>257207822</v>
          </cell>
          <cell r="E25">
            <v>509505556</v>
          </cell>
          <cell r="F25">
            <v>760993755</v>
          </cell>
          <cell r="G25">
            <v>1012634817</v>
          </cell>
          <cell r="H25">
            <v>1264490581</v>
          </cell>
          <cell r="I25">
            <v>1516483455</v>
          </cell>
          <cell r="J25">
            <v>1768586552</v>
          </cell>
          <cell r="K25">
            <v>2020770814</v>
          </cell>
          <cell r="L25">
            <v>2273013167</v>
          </cell>
          <cell r="M25">
            <v>2525288347</v>
          </cell>
          <cell r="N25">
            <v>2777515523</v>
          </cell>
          <cell r="O25">
            <v>3029766749</v>
          </cell>
        </row>
        <row r="26">
          <cell r="A26">
            <v>24</v>
          </cell>
          <cell r="B26" t="str">
            <v xml:space="preserve">     C. CC. Río Bravo IV</v>
          </cell>
          <cell r="C26" t="str">
            <v xml:space="preserve">     C. CC. Río Bravo IV</v>
          </cell>
          <cell r="D26">
            <v>36476560</v>
          </cell>
          <cell r="E26">
            <v>71720782</v>
          </cell>
          <cell r="F26">
            <v>105789738</v>
          </cell>
          <cell r="G26">
            <v>140337971</v>
          </cell>
          <cell r="H26">
            <v>209019306</v>
          </cell>
          <cell r="I26">
            <v>489726462</v>
          </cell>
          <cell r="J26">
            <v>558849581</v>
          </cell>
          <cell r="K26">
            <v>628293682</v>
          </cell>
          <cell r="L26">
            <v>697840719</v>
          </cell>
          <cell r="M26">
            <v>767268088</v>
          </cell>
          <cell r="N26">
            <v>836783624</v>
          </cell>
          <cell r="O26">
            <v>1117768796</v>
          </cell>
        </row>
        <row r="27">
          <cell r="A27">
            <v>25</v>
          </cell>
          <cell r="B27" t="str">
            <v xml:space="preserve">     C. CC. Tuxpan V</v>
          </cell>
          <cell r="C27" t="str">
            <v xml:space="preserve">     C. CC. Tuxpan V</v>
          </cell>
          <cell r="D27">
            <v>57754226</v>
          </cell>
          <cell r="E27">
            <v>116573194</v>
          </cell>
          <cell r="F27">
            <v>175454572</v>
          </cell>
          <cell r="G27">
            <v>234402762</v>
          </cell>
          <cell r="H27">
            <v>545790169</v>
          </cell>
          <cell r="I27">
            <v>604890161</v>
          </cell>
          <cell r="J27">
            <v>664040365</v>
          </cell>
          <cell r="K27">
            <v>723229431</v>
          </cell>
          <cell r="L27">
            <v>782448353</v>
          </cell>
          <cell r="M27">
            <v>840699262</v>
          </cell>
          <cell r="N27">
            <v>1130842825</v>
          </cell>
          <cell r="O27">
            <v>1189097182</v>
          </cell>
        </row>
        <row r="28">
          <cell r="A28">
            <v>26</v>
          </cell>
          <cell r="B28" t="str">
            <v xml:space="preserve">     C. CC. Valladolid III</v>
          </cell>
          <cell r="C28" t="str">
            <v xml:space="preserve">     C. CC. Valladolid III</v>
          </cell>
          <cell r="D28">
            <v>152743121</v>
          </cell>
          <cell r="E28">
            <v>270208297</v>
          </cell>
          <cell r="F28">
            <v>386810144</v>
          </cell>
          <cell r="G28">
            <v>503506233</v>
          </cell>
          <cell r="H28">
            <v>620331390</v>
          </cell>
          <cell r="I28">
            <v>737242020</v>
          </cell>
          <cell r="J28">
            <v>854223047</v>
          </cell>
          <cell r="K28">
            <v>971258174</v>
          </cell>
          <cell r="L28">
            <v>1088334470</v>
          </cell>
          <cell r="M28">
            <v>1205437772</v>
          </cell>
          <cell r="N28">
            <v>1322522664</v>
          </cell>
          <cell r="O28">
            <v>1439629719</v>
          </cell>
        </row>
        <row r="29">
          <cell r="A29">
            <v>28</v>
          </cell>
          <cell r="B29" t="str">
            <v xml:space="preserve">     C. CC. Norte II</v>
          </cell>
          <cell r="C29" t="str">
            <v xml:space="preserve">     C. CC. Norte II</v>
          </cell>
          <cell r="D29">
            <v>119816465</v>
          </cell>
          <cell r="E29">
            <v>236600621</v>
          </cell>
          <cell r="F29">
            <v>353432199</v>
          </cell>
          <cell r="G29">
            <v>470314038</v>
          </cell>
          <cell r="H29">
            <v>587261610</v>
          </cell>
          <cell r="I29">
            <v>704255654</v>
          </cell>
          <cell r="J29">
            <v>821289540</v>
          </cell>
          <cell r="K29">
            <v>947551330</v>
          </cell>
          <cell r="L29">
            <v>1073840112</v>
          </cell>
          <cell r="M29">
            <v>1200149663</v>
          </cell>
          <cell r="N29">
            <v>1326459917</v>
          </cell>
          <cell r="O29">
            <v>1452788893</v>
          </cell>
        </row>
        <row r="30">
          <cell r="A30">
            <v>29</v>
          </cell>
          <cell r="B30" t="str">
            <v xml:space="preserve">     C. CC. Norte Durango</v>
          </cell>
          <cell r="C30" t="str">
            <v xml:space="preserve">     C. CC. Norte Durango</v>
          </cell>
          <cell r="D30">
            <v>165607148</v>
          </cell>
          <cell r="E30">
            <v>329032041</v>
          </cell>
          <cell r="F30">
            <v>489224757</v>
          </cell>
          <cell r="G30">
            <v>649734869</v>
          </cell>
          <cell r="H30">
            <v>810601528</v>
          </cell>
          <cell r="I30">
            <v>971773113</v>
          </cell>
          <cell r="J30">
            <v>1133228399</v>
          </cell>
          <cell r="K30">
            <v>1294934863</v>
          </cell>
          <cell r="L30">
            <v>1455548116</v>
          </cell>
          <cell r="M30">
            <v>1616383393</v>
          </cell>
          <cell r="N30">
            <v>1777380396</v>
          </cell>
          <cell r="O30">
            <v>1938592836</v>
          </cell>
        </row>
        <row r="31">
          <cell r="A31">
            <v>31</v>
          </cell>
          <cell r="B31" t="str">
            <v xml:space="preserve">     C. E. La Venta III</v>
          </cell>
          <cell r="C31" t="str">
            <v xml:space="preserve">     C. E. La Venta III</v>
          </cell>
          <cell r="D31" t="str">
            <v>0</v>
          </cell>
          <cell r="E31" t="str">
            <v>0</v>
          </cell>
          <cell r="F31" t="str">
            <v>0</v>
          </cell>
          <cell r="G31" t="str">
            <v>0</v>
          </cell>
          <cell r="H31" t="str">
            <v>0</v>
          </cell>
          <cell r="I31" t="str">
            <v>0</v>
          </cell>
          <cell r="J31" t="str">
            <v>0</v>
          </cell>
          <cell r="K31" t="str">
            <v>0</v>
          </cell>
          <cell r="L31" t="str">
            <v>0</v>
          </cell>
          <cell r="M31" t="str">
            <v>0</v>
          </cell>
          <cell r="N31" t="str">
            <v>0</v>
          </cell>
          <cell r="O31" t="str">
            <v>0</v>
          </cell>
        </row>
        <row r="32">
          <cell r="A32">
            <v>33</v>
          </cell>
          <cell r="B32" t="str">
            <v xml:space="preserve">     C. E. Oaxaca I</v>
          </cell>
          <cell r="C32" t="str">
            <v xml:space="preserve">     C. E. Oaxaca I</v>
          </cell>
          <cell r="D32" t="str">
            <v>0</v>
          </cell>
          <cell r="E32" t="str">
            <v>0</v>
          </cell>
          <cell r="F32" t="str">
            <v>0</v>
          </cell>
          <cell r="G32" t="str">
            <v>0</v>
          </cell>
          <cell r="H32" t="str">
            <v>0</v>
          </cell>
          <cell r="I32" t="str">
            <v>0</v>
          </cell>
          <cell r="J32" t="str">
            <v>0</v>
          </cell>
          <cell r="K32" t="str">
            <v>0</v>
          </cell>
          <cell r="L32" t="str">
            <v>0</v>
          </cell>
          <cell r="M32" t="str">
            <v>0</v>
          </cell>
          <cell r="N32" t="str">
            <v>0</v>
          </cell>
          <cell r="O32" t="str">
            <v>0</v>
          </cell>
        </row>
        <row r="33">
          <cell r="A33">
            <v>0</v>
          </cell>
          <cell r="B33" t="str">
            <v xml:space="preserve">     C. E. Oaxaca II</v>
          </cell>
          <cell r="C33" t="str">
            <v xml:space="preserve">     C. E. Oaxaca II</v>
          </cell>
          <cell r="D33" t="str">
            <v>0</v>
          </cell>
          <cell r="E33" t="str">
            <v>0</v>
          </cell>
          <cell r="F33" t="str">
            <v>0</v>
          </cell>
          <cell r="G33" t="str">
            <v>0</v>
          </cell>
          <cell r="H33" t="str">
            <v>0</v>
          </cell>
          <cell r="I33" t="str">
            <v>0</v>
          </cell>
          <cell r="J33" t="str">
            <v>0</v>
          </cell>
          <cell r="K33" t="str">
            <v>0</v>
          </cell>
          <cell r="L33" t="str">
            <v>0</v>
          </cell>
          <cell r="M33" t="str">
            <v>0</v>
          </cell>
          <cell r="N33" t="str">
            <v>0</v>
          </cell>
          <cell r="O33" t="str">
            <v>0</v>
          </cell>
        </row>
        <row r="34">
          <cell r="A34">
            <v>0</v>
          </cell>
          <cell r="B34" t="str">
            <v xml:space="preserve">     C. E. Oaxaca III</v>
          </cell>
          <cell r="C34" t="str">
            <v xml:space="preserve">     C. E. Oaxaca III</v>
          </cell>
          <cell r="D34" t="str">
            <v>0</v>
          </cell>
          <cell r="E34" t="str">
            <v>0</v>
          </cell>
          <cell r="F34" t="str">
            <v>0</v>
          </cell>
          <cell r="G34" t="str">
            <v>0</v>
          </cell>
          <cell r="H34" t="str">
            <v>0</v>
          </cell>
          <cell r="I34" t="str">
            <v>0</v>
          </cell>
          <cell r="J34" t="str">
            <v>0</v>
          </cell>
          <cell r="K34" t="str">
            <v>0</v>
          </cell>
          <cell r="L34" t="str">
            <v>0</v>
          </cell>
          <cell r="M34" t="str">
            <v>0</v>
          </cell>
          <cell r="N34" t="str">
            <v>0</v>
          </cell>
          <cell r="O34" t="str">
            <v>0</v>
          </cell>
        </row>
        <row r="35">
          <cell r="A35">
            <v>0</v>
          </cell>
          <cell r="B35" t="str">
            <v xml:space="preserve">     C. E. Oaxaca IV</v>
          </cell>
          <cell r="C35" t="str">
            <v xml:space="preserve">     C. E. Oaxaca IV</v>
          </cell>
          <cell r="D35" t="str">
            <v>0</v>
          </cell>
          <cell r="E35" t="str">
            <v>0</v>
          </cell>
          <cell r="F35" t="str">
            <v>0</v>
          </cell>
          <cell r="G35" t="str">
            <v>0</v>
          </cell>
          <cell r="H35" t="str">
            <v>0</v>
          </cell>
          <cell r="I35" t="str">
            <v>0</v>
          </cell>
          <cell r="J35" t="str">
            <v>0</v>
          </cell>
          <cell r="K35" t="str">
            <v>0</v>
          </cell>
          <cell r="L35" t="str">
            <v>0</v>
          </cell>
          <cell r="M35" t="str">
            <v>0</v>
          </cell>
          <cell r="N35" t="str">
            <v>0</v>
          </cell>
          <cell r="O35" t="str">
            <v>0</v>
          </cell>
        </row>
        <row r="36">
          <cell r="A36">
            <v>36</v>
          </cell>
          <cell r="B36" t="str">
            <v xml:space="preserve">          2296</v>
          </cell>
          <cell r="C36" t="str">
            <v xml:space="preserve">          CC C Baja California III</v>
          </cell>
          <cell r="D36">
            <v>5195151</v>
          </cell>
          <cell r="E36">
            <v>10670154</v>
          </cell>
          <cell r="F36">
            <v>16145157</v>
          </cell>
          <cell r="G36">
            <v>339069865</v>
          </cell>
          <cell r="H36">
            <v>344544868</v>
          </cell>
          <cell r="I36">
            <v>350019871</v>
          </cell>
          <cell r="J36">
            <v>355494874</v>
          </cell>
          <cell r="K36">
            <v>360969877</v>
          </cell>
          <cell r="L36">
            <v>366444880</v>
          </cell>
          <cell r="M36">
            <v>868849042</v>
          </cell>
          <cell r="N36">
            <v>874324045</v>
          </cell>
          <cell r="O36">
            <v>879799048</v>
          </cell>
        </row>
        <row r="37">
          <cell r="A37">
            <v>38</v>
          </cell>
          <cell r="B37" t="str">
            <v xml:space="preserve">          TECHINT/MACQUARIE S.A DE C.V.</v>
          </cell>
          <cell r="C37" t="str">
            <v xml:space="preserve">          TECHINT/MACQUARIE S.A DE C.V.</v>
          </cell>
          <cell r="D37" t="str">
            <v>0</v>
          </cell>
          <cell r="E37" t="str">
            <v>0</v>
          </cell>
          <cell r="F37" t="str">
            <v>0</v>
          </cell>
          <cell r="G37" t="str">
            <v>0</v>
          </cell>
          <cell r="H37" t="str">
            <v>0</v>
          </cell>
          <cell r="I37" t="str">
            <v>0</v>
          </cell>
          <cell r="J37" t="str">
            <v>0</v>
          </cell>
          <cell r="K37" t="str">
            <v>0</v>
          </cell>
          <cell r="L37" t="str">
            <v>0</v>
          </cell>
          <cell r="M37" t="str">
            <v>0</v>
          </cell>
          <cell r="N37" t="str">
            <v>0</v>
          </cell>
          <cell r="O37" t="str">
            <v>0</v>
          </cell>
        </row>
        <row r="38">
          <cell r="A38">
            <v>40</v>
          </cell>
          <cell r="B38" t="str">
            <v xml:space="preserve">     C. E. La Mata (Sureste I Fase II)</v>
          </cell>
          <cell r="C38" t="str">
            <v xml:space="preserve">     C. E. La Mata (Sureste I Fase II)</v>
          </cell>
          <cell r="D38" t="str">
            <v>0</v>
          </cell>
          <cell r="E38" t="str">
            <v>0</v>
          </cell>
          <cell r="F38" t="str">
            <v>0</v>
          </cell>
          <cell r="G38" t="str">
            <v>0</v>
          </cell>
          <cell r="H38" t="str">
            <v>0</v>
          </cell>
          <cell r="I38" t="str">
            <v>0</v>
          </cell>
          <cell r="J38" t="str">
            <v>0</v>
          </cell>
          <cell r="K38" t="str">
            <v>0</v>
          </cell>
          <cell r="L38" t="str">
            <v>0</v>
          </cell>
          <cell r="M38" t="str">
            <v>0</v>
          </cell>
          <cell r="N38" t="str">
            <v>0</v>
          </cell>
          <cell r="O38" t="str">
            <v>0</v>
          </cell>
        </row>
        <row r="39">
          <cell r="A39">
            <v>42</v>
          </cell>
          <cell r="B39" t="str">
            <v xml:space="preserve">          C. CC. Topolobampo II</v>
          </cell>
          <cell r="C39" t="str">
            <v xml:space="preserve">          C. CC. Topolobampo II</v>
          </cell>
          <cell r="D39" t="str">
            <v>0</v>
          </cell>
          <cell r="E39" t="str">
            <v>0</v>
          </cell>
          <cell r="F39" t="str">
            <v>0</v>
          </cell>
          <cell r="G39" t="str">
            <v>0</v>
          </cell>
          <cell r="H39" t="str">
            <v>0</v>
          </cell>
          <cell r="I39" t="str">
            <v>0</v>
          </cell>
          <cell r="J39" t="str">
            <v>0</v>
          </cell>
          <cell r="K39" t="str">
            <v>0</v>
          </cell>
          <cell r="L39" t="str">
            <v>0</v>
          </cell>
          <cell r="M39" t="str">
            <v>0</v>
          </cell>
          <cell r="N39" t="str">
            <v>0</v>
          </cell>
          <cell r="O39" t="str">
            <v>0</v>
          </cell>
        </row>
        <row r="40">
          <cell r="A40">
            <v>43</v>
          </cell>
          <cell r="B40" t="str">
            <v xml:space="preserve">          C. CC. Noreste</v>
          </cell>
          <cell r="C40" t="str">
            <v xml:space="preserve">          C. CC. Noreste</v>
          </cell>
          <cell r="D40">
            <v>900239745</v>
          </cell>
          <cell r="E40">
            <v>1048432464</v>
          </cell>
          <cell r="F40">
            <v>1637910874</v>
          </cell>
          <cell r="G40">
            <v>1832345716</v>
          </cell>
          <cell r="H40">
            <v>1982815154</v>
          </cell>
          <cell r="I40">
            <v>2173416159</v>
          </cell>
          <cell r="J40">
            <v>3026201097</v>
          </cell>
          <cell r="K40">
            <v>3176631367</v>
          </cell>
          <cell r="L40">
            <v>3837054292</v>
          </cell>
          <cell r="M40">
            <v>4170421116</v>
          </cell>
          <cell r="N40">
            <v>4320858757</v>
          </cell>
          <cell r="O40">
            <v>4511874560</v>
          </cell>
        </row>
      </sheetData>
      <sheetData sheetId="1">
        <row r="6">
          <cell r="A6">
            <v>1</v>
          </cell>
          <cell r="B6" t="str">
            <v>C.T. Pdte. Plutarco Elías Calles (Petacalco)</v>
          </cell>
          <cell r="C6" t="str">
            <v>C.T. Pdte. Plutarco Elías Calles (Petacalco)</v>
          </cell>
          <cell r="D6">
            <v>2251626</v>
          </cell>
          <cell r="E6">
            <v>4431609</v>
          </cell>
          <cell r="F6">
            <v>6605758</v>
          </cell>
          <cell r="G6">
            <v>8780436</v>
          </cell>
          <cell r="H6">
            <v>10955643</v>
          </cell>
          <cell r="I6">
            <v>13131379</v>
          </cell>
          <cell r="J6">
            <v>15307645</v>
          </cell>
          <cell r="K6">
            <v>17484441</v>
          </cell>
          <cell r="L6">
            <v>19661768</v>
          </cell>
          <cell r="M6">
            <v>21839625</v>
          </cell>
          <cell r="N6">
            <v>38362820</v>
          </cell>
          <cell r="O6">
            <v>90541753</v>
          </cell>
        </row>
        <row r="7">
          <cell r="A7">
            <v>2</v>
          </cell>
          <cell r="B7" t="str">
            <v xml:space="preserve">     C. CC. Altamira ll</v>
          </cell>
          <cell r="C7" t="str">
            <v xml:space="preserve">     C. CC. Altamira ll</v>
          </cell>
          <cell r="D7">
            <v>124394112</v>
          </cell>
          <cell r="E7">
            <v>237512900</v>
          </cell>
          <cell r="F7">
            <v>400644610</v>
          </cell>
          <cell r="G7">
            <v>575653373</v>
          </cell>
          <cell r="H7">
            <v>738869216</v>
          </cell>
          <cell r="I7">
            <v>898952070</v>
          </cell>
          <cell r="J7">
            <v>1053228447</v>
          </cell>
          <cell r="K7">
            <v>1217187139</v>
          </cell>
          <cell r="L7">
            <v>1380573877</v>
          </cell>
          <cell r="M7">
            <v>1538974016</v>
          </cell>
          <cell r="N7">
            <v>1705634337</v>
          </cell>
          <cell r="O7">
            <v>1868355579</v>
          </cell>
        </row>
        <row r="8">
          <cell r="A8">
            <v>3</v>
          </cell>
          <cell r="B8" t="str">
            <v xml:space="preserve">     C. CC. Bajío</v>
          </cell>
          <cell r="C8" t="str">
            <v xml:space="preserve">     C. CC. Bajío (El  Sauz)</v>
          </cell>
          <cell r="D8">
            <v>239649439</v>
          </cell>
          <cell r="E8">
            <v>490213986</v>
          </cell>
          <cell r="F8">
            <v>702701365</v>
          </cell>
          <cell r="G8">
            <v>872176926</v>
          </cell>
          <cell r="H8">
            <v>1103905426</v>
          </cell>
          <cell r="I8">
            <v>1329349814</v>
          </cell>
          <cell r="J8">
            <v>1551228333</v>
          </cell>
          <cell r="K8">
            <v>1782946073</v>
          </cell>
          <cell r="L8">
            <v>2014269767</v>
          </cell>
          <cell r="M8">
            <v>2241636062</v>
          </cell>
          <cell r="N8">
            <v>2476663097</v>
          </cell>
          <cell r="O8">
            <v>2708214220</v>
          </cell>
        </row>
        <row r="9">
          <cell r="A9">
            <v>4</v>
          </cell>
          <cell r="B9" t="str">
            <v xml:space="preserve">     C. CC. Campeche</v>
          </cell>
          <cell r="C9" t="str">
            <v xml:space="preserve">     C. CC. Campeche</v>
          </cell>
          <cell r="D9">
            <v>10960098</v>
          </cell>
          <cell r="E9">
            <v>104044985</v>
          </cell>
          <cell r="F9">
            <v>187746245</v>
          </cell>
          <cell r="G9">
            <v>278866484</v>
          </cell>
          <cell r="H9">
            <v>356164332</v>
          </cell>
          <cell r="I9">
            <v>396830524</v>
          </cell>
          <cell r="J9">
            <v>476441098</v>
          </cell>
          <cell r="K9">
            <v>563661172</v>
          </cell>
          <cell r="L9">
            <v>652036580</v>
          </cell>
          <cell r="M9">
            <v>739323928</v>
          </cell>
          <cell r="N9">
            <v>825653798</v>
          </cell>
          <cell r="O9">
            <v>907856904</v>
          </cell>
        </row>
        <row r="10">
          <cell r="A10">
            <v>5</v>
          </cell>
          <cell r="B10" t="str">
            <v xml:space="preserve">     C. TG. Hermosillo</v>
          </cell>
          <cell r="C10" t="str">
            <v xml:space="preserve">     Fuerza Ene Hermosillo</v>
          </cell>
          <cell r="D10">
            <v>11176</v>
          </cell>
          <cell r="E10">
            <v>61912642</v>
          </cell>
          <cell r="F10">
            <v>99324460</v>
          </cell>
          <cell r="G10">
            <v>134242588</v>
          </cell>
          <cell r="H10">
            <v>191943960</v>
          </cell>
          <cell r="I10">
            <v>248262019</v>
          </cell>
          <cell r="J10">
            <v>304215125</v>
          </cell>
          <cell r="K10">
            <v>343374927</v>
          </cell>
          <cell r="L10">
            <v>405377717</v>
          </cell>
          <cell r="M10">
            <v>467070696</v>
          </cell>
          <cell r="N10">
            <v>531533647</v>
          </cell>
          <cell r="O10">
            <v>598932715</v>
          </cell>
        </row>
        <row r="11">
          <cell r="A11">
            <v>6</v>
          </cell>
          <cell r="B11" t="str">
            <v xml:space="preserve">     C. CC. Mérida lll</v>
          </cell>
          <cell r="C11" t="str">
            <v xml:space="preserve">     C. CC. Mérida lll</v>
          </cell>
          <cell r="D11">
            <v>186872394</v>
          </cell>
          <cell r="E11">
            <v>240754831</v>
          </cell>
          <cell r="F11">
            <v>324663038</v>
          </cell>
          <cell r="G11">
            <v>454548508</v>
          </cell>
          <cell r="H11">
            <v>589897878</v>
          </cell>
          <cell r="I11">
            <v>703612527</v>
          </cell>
          <cell r="J11">
            <v>819034672</v>
          </cell>
          <cell r="K11">
            <v>899718565</v>
          </cell>
          <cell r="L11">
            <v>1025991567</v>
          </cell>
          <cell r="M11">
            <v>1139719853</v>
          </cell>
          <cell r="N11">
            <v>1240686199</v>
          </cell>
          <cell r="O11">
            <v>1343213419</v>
          </cell>
        </row>
        <row r="12">
          <cell r="A12">
            <v>7</v>
          </cell>
          <cell r="B12" t="str">
            <v xml:space="preserve">     C. CC. Monterrey lll</v>
          </cell>
          <cell r="C12" t="str">
            <v xml:space="preserve">     C. CC. Monterrey lll</v>
          </cell>
          <cell r="D12">
            <v>127684474</v>
          </cell>
          <cell r="E12">
            <v>182634459</v>
          </cell>
          <cell r="F12">
            <v>302338909</v>
          </cell>
          <cell r="G12">
            <v>425823129</v>
          </cell>
          <cell r="H12">
            <v>541558395</v>
          </cell>
          <cell r="I12">
            <v>658754208</v>
          </cell>
          <cell r="J12">
            <v>765930398</v>
          </cell>
          <cell r="K12">
            <v>885255352</v>
          </cell>
          <cell r="L12">
            <v>1004852742</v>
          </cell>
          <cell r="M12">
            <v>1120633563</v>
          </cell>
          <cell r="N12">
            <v>1242629805</v>
          </cell>
          <cell r="O12">
            <v>1354556682</v>
          </cell>
        </row>
        <row r="13">
          <cell r="A13">
            <v>8</v>
          </cell>
          <cell r="B13" t="str">
            <v xml:space="preserve">     C. CC. Naco Nogales</v>
          </cell>
          <cell r="C13" t="str">
            <v xml:space="preserve">     C. CC. Naco Nogales</v>
          </cell>
          <cell r="D13">
            <v>28187032</v>
          </cell>
          <cell r="E13">
            <v>92546032</v>
          </cell>
          <cell r="F13">
            <v>153505293</v>
          </cell>
          <cell r="G13">
            <v>219563653</v>
          </cell>
          <cell r="H13">
            <v>283565479</v>
          </cell>
          <cell r="I13">
            <v>343072677</v>
          </cell>
          <cell r="J13">
            <v>404983301</v>
          </cell>
          <cell r="K13">
            <v>475033559</v>
          </cell>
          <cell r="L13">
            <v>547266789</v>
          </cell>
          <cell r="M13">
            <v>613623247</v>
          </cell>
          <cell r="N13">
            <v>689588018</v>
          </cell>
          <cell r="O13">
            <v>768840991</v>
          </cell>
        </row>
        <row r="14">
          <cell r="A14">
            <v>9</v>
          </cell>
          <cell r="B14" t="str">
            <v xml:space="preserve">     C. CC. Río Bravo II (Anáhuac)</v>
          </cell>
          <cell r="C14" t="str">
            <v xml:space="preserve">     C. CC. Río Bravo II (Anáhuac)</v>
          </cell>
          <cell r="D14">
            <v>117285581</v>
          </cell>
          <cell r="E14">
            <v>243455921</v>
          </cell>
          <cell r="F14">
            <v>353925932</v>
          </cell>
          <cell r="G14">
            <v>468867657</v>
          </cell>
          <cell r="H14">
            <v>582835811</v>
          </cell>
          <cell r="I14">
            <v>630448696</v>
          </cell>
          <cell r="J14">
            <v>737053591</v>
          </cell>
          <cell r="K14">
            <v>847368345</v>
          </cell>
          <cell r="L14">
            <v>968795230</v>
          </cell>
          <cell r="M14">
            <v>1078709565</v>
          </cell>
          <cell r="N14">
            <v>1194620615</v>
          </cell>
          <cell r="O14">
            <v>1304173605</v>
          </cell>
        </row>
        <row r="15">
          <cell r="A15">
            <v>10</v>
          </cell>
          <cell r="B15" t="str">
            <v xml:space="preserve">     C. CC. Mexicali</v>
          </cell>
          <cell r="C15" t="str">
            <v xml:space="preserve">     C. CC. Mexicali</v>
          </cell>
          <cell r="D15">
            <v>181301886</v>
          </cell>
          <cell r="E15">
            <v>360116717</v>
          </cell>
          <cell r="F15">
            <v>513187373</v>
          </cell>
          <cell r="G15">
            <v>683934714</v>
          </cell>
          <cell r="H15">
            <v>837934800</v>
          </cell>
          <cell r="I15">
            <v>996019541</v>
          </cell>
          <cell r="J15">
            <v>1147081151</v>
          </cell>
          <cell r="K15">
            <v>1300853967</v>
          </cell>
          <cell r="L15">
            <v>1451479751</v>
          </cell>
          <cell r="M15">
            <v>1598520556</v>
          </cell>
          <cell r="N15">
            <v>1705981620</v>
          </cell>
          <cell r="O15">
            <v>1846143173</v>
          </cell>
        </row>
        <row r="16">
          <cell r="A16">
            <v>11</v>
          </cell>
          <cell r="B16" t="str">
            <v xml:space="preserve">     C. CC. Saltillo</v>
          </cell>
          <cell r="C16" t="str">
            <v xml:space="preserve">     C. CC. Saltillo</v>
          </cell>
          <cell r="D16">
            <v>11857625</v>
          </cell>
          <cell r="E16">
            <v>35428481</v>
          </cell>
          <cell r="F16">
            <v>56690119</v>
          </cell>
          <cell r="G16">
            <v>68565837</v>
          </cell>
          <cell r="H16">
            <v>108076416</v>
          </cell>
          <cell r="I16">
            <v>176804773</v>
          </cell>
          <cell r="J16">
            <v>248526294</v>
          </cell>
          <cell r="K16">
            <v>320691702</v>
          </cell>
          <cell r="L16">
            <v>396685377</v>
          </cell>
          <cell r="M16">
            <v>449295542</v>
          </cell>
          <cell r="N16">
            <v>469355476</v>
          </cell>
          <cell r="O16">
            <v>481231194</v>
          </cell>
        </row>
        <row r="17">
          <cell r="A17">
            <v>12</v>
          </cell>
          <cell r="B17" t="str">
            <v xml:space="preserve">     C. CC. Tuxpan ll</v>
          </cell>
          <cell r="C17" t="str">
            <v xml:space="preserve">     Elec. Aguila Tuxpan</v>
          </cell>
          <cell r="D17">
            <v>143057737</v>
          </cell>
          <cell r="E17">
            <v>292392652</v>
          </cell>
          <cell r="F17">
            <v>433002393</v>
          </cell>
          <cell r="G17">
            <v>582074544</v>
          </cell>
          <cell r="H17">
            <v>719220018</v>
          </cell>
          <cell r="I17">
            <v>857202393</v>
          </cell>
          <cell r="J17">
            <v>1030145308</v>
          </cell>
          <cell r="K17">
            <v>1169816107</v>
          </cell>
          <cell r="L17">
            <v>1308534668</v>
          </cell>
          <cell r="M17">
            <v>1400063109</v>
          </cell>
          <cell r="N17">
            <v>1544119580</v>
          </cell>
          <cell r="O17">
            <v>1683124876</v>
          </cell>
        </row>
        <row r="18">
          <cell r="A18">
            <v>13</v>
          </cell>
          <cell r="B18" t="str">
            <v>Gasoducto Mayakan</v>
          </cell>
          <cell r="C18" t="str">
            <v>Gasoducto Mayakan</v>
          </cell>
          <cell r="D18">
            <v>2442556</v>
          </cell>
          <cell r="E18">
            <v>4885112</v>
          </cell>
          <cell r="F18">
            <v>7091292</v>
          </cell>
          <cell r="G18">
            <v>9533848</v>
          </cell>
          <cell r="H18">
            <v>11897612</v>
          </cell>
          <cell r="I18">
            <v>14340168</v>
          </cell>
          <cell r="J18">
            <v>16703932</v>
          </cell>
          <cell r="K18">
            <v>19146488</v>
          </cell>
          <cell r="L18">
            <v>21589044</v>
          </cell>
          <cell r="M18">
            <v>23952821</v>
          </cell>
          <cell r="N18">
            <v>50740183</v>
          </cell>
          <cell r="O18">
            <v>93103947</v>
          </cell>
        </row>
        <row r="19">
          <cell r="A19">
            <v>15</v>
          </cell>
          <cell r="B19" t="str">
            <v xml:space="preserve">     C. CC. Altamira lll y lV</v>
          </cell>
          <cell r="C19" t="str">
            <v xml:space="preserve">     C. CC. Altamira lll y lV</v>
          </cell>
          <cell r="D19">
            <v>329732046</v>
          </cell>
          <cell r="E19">
            <v>374510955</v>
          </cell>
          <cell r="F19">
            <v>597711176</v>
          </cell>
          <cell r="G19">
            <v>925418354</v>
          </cell>
          <cell r="H19">
            <v>1225884558</v>
          </cell>
          <cell r="I19">
            <v>1518275184</v>
          </cell>
          <cell r="J19">
            <v>1729632135</v>
          </cell>
          <cell r="K19">
            <v>1957484565</v>
          </cell>
          <cell r="L19">
            <v>1960986266</v>
          </cell>
          <cell r="M19">
            <v>1964147140</v>
          </cell>
          <cell r="N19">
            <v>1967216676</v>
          </cell>
          <cell r="O19">
            <v>1972741421</v>
          </cell>
        </row>
        <row r="20">
          <cell r="A20">
            <v>16</v>
          </cell>
          <cell r="B20" t="str">
            <v xml:space="preserve">     C. CC. Chihuahua lll</v>
          </cell>
          <cell r="C20" t="str">
            <v xml:space="preserve">     C. CC. Chihuahua lll</v>
          </cell>
          <cell r="D20">
            <v>80099695</v>
          </cell>
          <cell r="E20">
            <v>156755673</v>
          </cell>
          <cell r="F20">
            <v>226670640</v>
          </cell>
          <cell r="G20">
            <v>309323598</v>
          </cell>
          <cell r="H20">
            <v>338188340</v>
          </cell>
          <cell r="I20">
            <v>413943656</v>
          </cell>
          <cell r="J20">
            <v>484368612</v>
          </cell>
          <cell r="K20">
            <v>569931925</v>
          </cell>
          <cell r="L20">
            <v>656772303</v>
          </cell>
          <cell r="M20">
            <v>739532712</v>
          </cell>
          <cell r="N20">
            <v>826007727</v>
          </cell>
          <cell r="O20">
            <v>906094263</v>
          </cell>
        </row>
        <row r="21">
          <cell r="A21">
            <v>17</v>
          </cell>
          <cell r="B21" t="str">
            <v xml:space="preserve">     C. CC. La Laguna II</v>
          </cell>
          <cell r="C21" t="str">
            <v xml:space="preserve">     C. CC. La Laguna II</v>
          </cell>
          <cell r="D21">
            <v>47551639</v>
          </cell>
          <cell r="E21">
            <v>167103968</v>
          </cell>
          <cell r="F21">
            <v>273197353</v>
          </cell>
          <cell r="G21">
            <v>333573618</v>
          </cell>
          <cell r="H21">
            <v>447949341</v>
          </cell>
          <cell r="I21">
            <v>565967728</v>
          </cell>
          <cell r="J21">
            <v>682879587</v>
          </cell>
          <cell r="K21">
            <v>817495383</v>
          </cell>
          <cell r="L21">
            <v>945594635</v>
          </cell>
          <cell r="M21">
            <v>1075821886</v>
          </cell>
          <cell r="N21">
            <v>1211616013</v>
          </cell>
          <cell r="O21">
            <v>1350107291</v>
          </cell>
        </row>
        <row r="22">
          <cell r="A22">
            <v>18</v>
          </cell>
          <cell r="B22" t="str">
            <v xml:space="preserve">     C. CC. Río Bravo III</v>
          </cell>
          <cell r="C22" t="str">
            <v xml:space="preserve">     C. CC. Río Bravo III</v>
          </cell>
          <cell r="D22">
            <v>125708534</v>
          </cell>
          <cell r="E22">
            <v>224087481</v>
          </cell>
          <cell r="F22">
            <v>279598138</v>
          </cell>
          <cell r="G22">
            <v>391046344</v>
          </cell>
          <cell r="H22">
            <v>518699340</v>
          </cell>
          <cell r="I22">
            <v>659272879</v>
          </cell>
          <cell r="J22">
            <v>792841150</v>
          </cell>
          <cell r="K22">
            <v>936086888</v>
          </cell>
          <cell r="L22">
            <v>1075312298</v>
          </cell>
          <cell r="M22">
            <v>1206966015</v>
          </cell>
          <cell r="N22">
            <v>1340994920</v>
          </cell>
          <cell r="O22">
            <v>1452026518</v>
          </cell>
        </row>
        <row r="23">
          <cell r="A23">
            <v>19</v>
          </cell>
          <cell r="B23" t="str">
            <v xml:space="preserve">     C. CC. Tuxpan III y IV</v>
          </cell>
          <cell r="C23" t="str">
            <v xml:space="preserve">     C. CC. Tuxpan III y IV</v>
          </cell>
          <cell r="D23">
            <v>167769227</v>
          </cell>
          <cell r="E23">
            <v>362648616</v>
          </cell>
          <cell r="F23">
            <v>536832694</v>
          </cell>
          <cell r="G23">
            <v>721513886</v>
          </cell>
          <cell r="H23">
            <v>894593929</v>
          </cell>
          <cell r="I23">
            <v>1064086764</v>
          </cell>
          <cell r="J23">
            <v>1254304607</v>
          </cell>
          <cell r="K23">
            <v>1427673644</v>
          </cell>
          <cell r="L23">
            <v>1598633877</v>
          </cell>
          <cell r="M23">
            <v>1783292287</v>
          </cell>
          <cell r="N23">
            <v>1930377119</v>
          </cell>
          <cell r="O23">
            <v>2023323086</v>
          </cell>
        </row>
        <row r="24">
          <cell r="A24">
            <v>20</v>
          </cell>
          <cell r="B24" t="str">
            <v xml:space="preserve">     C. CC. Altamira V</v>
          </cell>
          <cell r="C24" t="str">
            <v xml:space="preserve">     C. CC. Altamira V</v>
          </cell>
          <cell r="D24">
            <v>237272973</v>
          </cell>
          <cell r="E24">
            <v>237272973</v>
          </cell>
          <cell r="F24">
            <v>284704691</v>
          </cell>
          <cell r="G24">
            <v>532281189</v>
          </cell>
          <cell r="H24">
            <v>678469955</v>
          </cell>
          <cell r="I24">
            <v>906337244</v>
          </cell>
          <cell r="J24">
            <v>1099607135</v>
          </cell>
          <cell r="K24">
            <v>1260993511</v>
          </cell>
          <cell r="L24">
            <v>1421491056</v>
          </cell>
          <cell r="M24">
            <v>1657010601</v>
          </cell>
          <cell r="N24">
            <v>1704438214</v>
          </cell>
          <cell r="O24">
            <v>1866258992</v>
          </cell>
        </row>
        <row r="25">
          <cell r="A25">
            <v>21</v>
          </cell>
          <cell r="B25" t="str">
            <v xml:space="preserve">     C. CC. Tamazunchale</v>
          </cell>
          <cell r="C25" t="str">
            <v xml:space="preserve">     C. CC. Tamazunchale</v>
          </cell>
          <cell r="D25">
            <v>112635223</v>
          </cell>
          <cell r="E25">
            <v>439210886</v>
          </cell>
          <cell r="F25">
            <v>744943950</v>
          </cell>
          <cell r="G25">
            <v>979166459</v>
          </cell>
          <cell r="H25">
            <v>1214821664</v>
          </cell>
          <cell r="I25">
            <v>1225148597</v>
          </cell>
          <cell r="J25">
            <v>1235731260</v>
          </cell>
          <cell r="K25">
            <v>1246574848</v>
          </cell>
          <cell r="L25">
            <v>1257200558</v>
          </cell>
          <cell r="M25">
            <v>1266999675</v>
          </cell>
          <cell r="N25">
            <v>1277565286</v>
          </cell>
          <cell r="O25">
            <v>1286074953</v>
          </cell>
        </row>
        <row r="26">
          <cell r="A26">
            <v>24</v>
          </cell>
          <cell r="B26" t="str">
            <v xml:space="preserve">     C. CC. Río Bravo IV</v>
          </cell>
          <cell r="C26" t="str">
            <v xml:space="preserve">     C. CC. Río Bravo IV</v>
          </cell>
          <cell r="D26">
            <v>70075517</v>
          </cell>
          <cell r="E26">
            <v>212522426</v>
          </cell>
          <cell r="F26">
            <v>317344978</v>
          </cell>
          <cell r="G26">
            <v>451870387</v>
          </cell>
          <cell r="H26">
            <v>578513639</v>
          </cell>
          <cell r="I26">
            <v>627705537</v>
          </cell>
          <cell r="J26">
            <v>746500527</v>
          </cell>
          <cell r="K26">
            <v>873830531</v>
          </cell>
          <cell r="L26">
            <v>1001456596</v>
          </cell>
          <cell r="M26">
            <v>1125013654</v>
          </cell>
          <cell r="N26">
            <v>1254372994</v>
          </cell>
          <cell r="O26">
            <v>1356568941</v>
          </cell>
        </row>
        <row r="27">
          <cell r="A27">
            <v>25</v>
          </cell>
          <cell r="B27" t="str">
            <v xml:space="preserve">     C. CC. Tuxpan V</v>
          </cell>
          <cell r="C27" t="str">
            <v xml:space="preserve">     C. CC. Tuxpan V</v>
          </cell>
          <cell r="D27">
            <v>93972632</v>
          </cell>
          <cell r="E27">
            <v>186900856</v>
          </cell>
          <cell r="F27">
            <v>269398374</v>
          </cell>
          <cell r="G27">
            <v>357531498</v>
          </cell>
          <cell r="H27">
            <v>439196824</v>
          </cell>
          <cell r="I27">
            <v>519628176</v>
          </cell>
          <cell r="J27">
            <v>596479418</v>
          </cell>
          <cell r="K27">
            <v>677873046</v>
          </cell>
          <cell r="L27">
            <v>757936357</v>
          </cell>
          <cell r="M27">
            <v>836273641</v>
          </cell>
          <cell r="N27">
            <v>920946040</v>
          </cell>
          <cell r="O27">
            <v>951107214</v>
          </cell>
        </row>
        <row r="28">
          <cell r="A28">
            <v>26</v>
          </cell>
          <cell r="B28" t="str">
            <v xml:space="preserve">     C. CC. Valladolid III</v>
          </cell>
          <cell r="C28" t="str">
            <v xml:space="preserve">     C. CC. Valladolid III</v>
          </cell>
          <cell r="D28">
            <v>28374639</v>
          </cell>
          <cell r="E28">
            <v>86923701</v>
          </cell>
          <cell r="F28">
            <v>175343781</v>
          </cell>
          <cell r="G28">
            <v>227055283</v>
          </cell>
          <cell r="H28">
            <v>290810366</v>
          </cell>
          <cell r="I28">
            <v>371434930</v>
          </cell>
          <cell r="J28">
            <v>443219180</v>
          </cell>
          <cell r="K28">
            <v>527348543</v>
          </cell>
          <cell r="L28">
            <v>598616303</v>
          </cell>
          <cell r="M28">
            <v>674619343</v>
          </cell>
          <cell r="N28">
            <v>758371615</v>
          </cell>
          <cell r="O28">
            <v>837186545</v>
          </cell>
        </row>
        <row r="29">
          <cell r="A29">
            <v>28</v>
          </cell>
          <cell r="B29" t="str">
            <v xml:space="preserve">     C. CC. Norte II</v>
          </cell>
          <cell r="C29" t="str">
            <v xml:space="preserve">     C. CC. Norte II</v>
          </cell>
          <cell r="D29">
            <v>104706588</v>
          </cell>
          <cell r="E29">
            <v>197893050</v>
          </cell>
          <cell r="F29">
            <v>281268376</v>
          </cell>
          <cell r="G29">
            <v>385930603</v>
          </cell>
          <cell r="H29">
            <v>479384174</v>
          </cell>
          <cell r="I29">
            <v>573843725</v>
          </cell>
          <cell r="J29">
            <v>608328185</v>
          </cell>
          <cell r="K29">
            <v>713735478</v>
          </cell>
          <cell r="L29">
            <v>824622119</v>
          </cell>
          <cell r="M29">
            <v>926471227</v>
          </cell>
          <cell r="N29">
            <v>1036190438</v>
          </cell>
          <cell r="O29">
            <v>1142803949</v>
          </cell>
        </row>
        <row r="30">
          <cell r="A30">
            <v>29</v>
          </cell>
          <cell r="B30" t="str">
            <v xml:space="preserve">     C. CC. Norte Durango</v>
          </cell>
          <cell r="C30" t="str">
            <v xml:space="preserve">     C. CC. Norte Durango</v>
          </cell>
          <cell r="D30">
            <v>37456635</v>
          </cell>
          <cell r="E30">
            <v>147216239</v>
          </cell>
          <cell r="F30">
            <v>246009536</v>
          </cell>
          <cell r="G30">
            <v>354115354</v>
          </cell>
          <cell r="H30">
            <v>462306387</v>
          </cell>
          <cell r="I30">
            <v>560519032</v>
          </cell>
          <cell r="J30">
            <v>607970354</v>
          </cell>
          <cell r="K30">
            <v>728094861</v>
          </cell>
          <cell r="L30">
            <v>850230135</v>
          </cell>
          <cell r="M30">
            <v>966537320</v>
          </cell>
          <cell r="N30">
            <v>1088088297</v>
          </cell>
          <cell r="O30">
            <v>1212526344</v>
          </cell>
        </row>
        <row r="31">
          <cell r="A31">
            <v>31</v>
          </cell>
          <cell r="B31" t="str">
            <v xml:space="preserve">     C. E. La Venta III</v>
          </cell>
          <cell r="C31" t="str">
            <v xml:space="preserve">     C. E. La Venta III</v>
          </cell>
          <cell r="D31">
            <v>67624501</v>
          </cell>
          <cell r="E31">
            <v>111830697</v>
          </cell>
          <cell r="F31">
            <v>166935604</v>
          </cell>
          <cell r="G31">
            <v>237885977</v>
          </cell>
          <cell r="H31">
            <v>303288993</v>
          </cell>
          <cell r="I31">
            <v>374375213</v>
          </cell>
          <cell r="J31">
            <v>431011196</v>
          </cell>
          <cell r="K31">
            <v>483892471</v>
          </cell>
          <cell r="L31">
            <v>526467809</v>
          </cell>
          <cell r="M31">
            <v>581474812</v>
          </cell>
          <cell r="N31">
            <v>581513779</v>
          </cell>
          <cell r="O31">
            <v>640139421</v>
          </cell>
        </row>
        <row r="32">
          <cell r="A32">
            <v>33</v>
          </cell>
          <cell r="B32" t="str">
            <v xml:space="preserve">     C. E. Oaxaca I</v>
          </cell>
          <cell r="C32" t="str">
            <v xml:space="preserve">     C. E. Oaxaca I</v>
          </cell>
          <cell r="D32">
            <v>44317622</v>
          </cell>
          <cell r="E32">
            <v>73758253</v>
          </cell>
          <cell r="F32">
            <v>85667444</v>
          </cell>
          <cell r="G32">
            <v>110948529</v>
          </cell>
          <cell r="H32">
            <v>159729229</v>
          </cell>
          <cell r="I32">
            <v>211396325</v>
          </cell>
          <cell r="J32">
            <v>255164751</v>
          </cell>
          <cell r="K32">
            <v>305709057</v>
          </cell>
          <cell r="L32">
            <v>345357600</v>
          </cell>
          <cell r="M32">
            <v>396626415</v>
          </cell>
          <cell r="N32">
            <v>437581700</v>
          </cell>
          <cell r="O32">
            <v>477143200</v>
          </cell>
        </row>
        <row r="33">
          <cell r="A33">
            <v>0</v>
          </cell>
          <cell r="B33" t="str">
            <v xml:space="preserve">     C. E. Oaxaca II</v>
          </cell>
          <cell r="C33" t="str">
            <v xml:space="preserve">     C. E. Oaxaca II</v>
          </cell>
          <cell r="D33">
            <v>45092070</v>
          </cell>
          <cell r="E33">
            <v>68344711</v>
          </cell>
          <cell r="F33">
            <v>72110902</v>
          </cell>
          <cell r="G33">
            <v>120091993</v>
          </cell>
          <cell r="H33">
            <v>171114087</v>
          </cell>
          <cell r="I33">
            <v>225233323</v>
          </cell>
          <cell r="J33">
            <v>271077487</v>
          </cell>
          <cell r="K33">
            <v>324053669</v>
          </cell>
          <cell r="L33">
            <v>365581033</v>
          </cell>
          <cell r="M33">
            <v>419279054</v>
          </cell>
          <cell r="N33">
            <v>462175930</v>
          </cell>
          <cell r="O33">
            <v>506531507</v>
          </cell>
        </row>
        <row r="34">
          <cell r="A34">
            <v>0</v>
          </cell>
          <cell r="B34" t="str">
            <v xml:space="preserve">     C. E. Oaxaca III</v>
          </cell>
          <cell r="C34" t="str">
            <v xml:space="preserve">     C. E. Oaxaca III</v>
          </cell>
          <cell r="D34">
            <v>46476210</v>
          </cell>
          <cell r="E34">
            <v>78266251</v>
          </cell>
          <cell r="F34">
            <v>120920641</v>
          </cell>
          <cell r="G34">
            <v>170372811</v>
          </cell>
          <cell r="H34">
            <v>222959219</v>
          </cell>
          <cell r="I34">
            <v>279416510</v>
          </cell>
          <cell r="J34">
            <v>299141279</v>
          </cell>
          <cell r="K34">
            <v>333196678</v>
          </cell>
          <cell r="L34">
            <v>375997252</v>
          </cell>
          <cell r="M34">
            <v>431341630</v>
          </cell>
          <cell r="N34">
            <v>475553704</v>
          </cell>
          <cell r="O34">
            <v>521269203</v>
          </cell>
        </row>
        <row r="35">
          <cell r="A35">
            <v>0</v>
          </cell>
          <cell r="B35" t="str">
            <v xml:space="preserve">     C. E. Oaxaca IV</v>
          </cell>
          <cell r="C35" t="str">
            <v xml:space="preserve">     C. E. Oaxaca IV</v>
          </cell>
          <cell r="D35">
            <v>43702416</v>
          </cell>
          <cell r="E35">
            <v>72750736</v>
          </cell>
          <cell r="F35">
            <v>103783359</v>
          </cell>
          <cell r="G35">
            <v>115449981</v>
          </cell>
          <cell r="H35">
            <v>164901698</v>
          </cell>
          <cell r="I35">
            <v>217355232</v>
          </cell>
          <cell r="J35">
            <v>261788387</v>
          </cell>
          <cell r="K35">
            <v>313134048</v>
          </cell>
          <cell r="L35">
            <v>353383267</v>
          </cell>
          <cell r="M35">
            <v>405428551</v>
          </cell>
          <cell r="N35">
            <v>447005131</v>
          </cell>
          <cell r="O35">
            <v>489995516</v>
          </cell>
        </row>
        <row r="36">
          <cell r="A36">
            <v>36</v>
          </cell>
          <cell r="B36" t="str">
            <v xml:space="preserve">          2296</v>
          </cell>
          <cell r="C36" t="str">
            <v xml:space="preserve">          CC C Baja California III</v>
          </cell>
          <cell r="D36">
            <v>77547031</v>
          </cell>
          <cell r="E36">
            <v>129527442</v>
          </cell>
          <cell r="F36">
            <v>193446534</v>
          </cell>
          <cell r="G36">
            <v>266597409</v>
          </cell>
          <cell r="H36">
            <v>334842072</v>
          </cell>
          <cell r="I36">
            <v>402736154</v>
          </cell>
          <cell r="J36">
            <v>467755671</v>
          </cell>
          <cell r="K36">
            <v>533853303</v>
          </cell>
          <cell r="L36">
            <v>598641981</v>
          </cell>
          <cell r="M36">
            <v>661981123</v>
          </cell>
          <cell r="N36">
            <v>731216715</v>
          </cell>
          <cell r="O36">
            <v>793562564</v>
          </cell>
        </row>
        <row r="37">
          <cell r="A37">
            <v>38</v>
          </cell>
          <cell r="B37" t="str">
            <v xml:space="preserve">          TECHINT/MACQUARIE S.A DE C.V.</v>
          </cell>
          <cell r="C37" t="str">
            <v xml:space="preserve">          TECHINT/MACQUARIE S.A DE C.V.</v>
          </cell>
          <cell r="D37" t="str">
            <v>0</v>
          </cell>
          <cell r="E37" t="str">
            <v>0</v>
          </cell>
          <cell r="F37" t="str">
            <v>0</v>
          </cell>
          <cell r="G37" t="str">
            <v>0</v>
          </cell>
          <cell r="H37" t="str">
            <v>0</v>
          </cell>
          <cell r="I37" t="str">
            <v>0</v>
          </cell>
          <cell r="J37" t="str">
            <v>0</v>
          </cell>
          <cell r="K37" t="str">
            <v>0</v>
          </cell>
          <cell r="L37" t="str">
            <v>0</v>
          </cell>
          <cell r="M37" t="str">
            <v>0</v>
          </cell>
          <cell r="N37" t="str">
            <v>0</v>
          </cell>
          <cell r="O37" t="str">
            <v>0</v>
          </cell>
        </row>
        <row r="38">
          <cell r="A38">
            <v>40</v>
          </cell>
          <cell r="B38" t="str">
            <v xml:space="preserve">     C. E. La Mata (Sureste I Fase II)</v>
          </cell>
          <cell r="C38" t="str">
            <v xml:space="preserve">     C. E. La Mata (Sureste I Fase II)</v>
          </cell>
          <cell r="D38">
            <v>33035845</v>
          </cell>
          <cell r="E38">
            <v>55215260</v>
          </cell>
          <cell r="F38">
            <v>84950716</v>
          </cell>
          <cell r="G38">
            <v>119395005</v>
          </cell>
          <cell r="H38">
            <v>155975744</v>
          </cell>
          <cell r="I38">
            <v>194747248</v>
          </cell>
          <cell r="J38">
            <v>229228219</v>
          </cell>
          <cell r="K38">
            <v>237354304</v>
          </cell>
          <cell r="L38">
            <v>259310649</v>
          </cell>
          <cell r="M38">
            <v>299668867</v>
          </cell>
          <cell r="N38">
            <v>331923303</v>
          </cell>
          <cell r="O38">
            <v>365273569</v>
          </cell>
        </row>
        <row r="39">
          <cell r="A39">
            <v>42</v>
          </cell>
          <cell r="B39" t="str">
            <v xml:space="preserve">          C. CC. Topolobampo II</v>
          </cell>
          <cell r="C39" t="str">
            <v xml:space="preserve">          C. CC. Topolobampo II</v>
          </cell>
          <cell r="D39" t="str">
            <v>0</v>
          </cell>
          <cell r="E39" t="str">
            <v>0</v>
          </cell>
          <cell r="F39" t="str">
            <v>0</v>
          </cell>
          <cell r="G39" t="str">
            <v>0</v>
          </cell>
          <cell r="H39" t="str">
            <v>0</v>
          </cell>
          <cell r="I39" t="str">
            <v>0</v>
          </cell>
          <cell r="J39" t="str">
            <v>0</v>
          </cell>
          <cell r="K39" t="str">
            <v>0</v>
          </cell>
          <cell r="L39" t="str">
            <v>0</v>
          </cell>
          <cell r="M39" t="str">
            <v>0</v>
          </cell>
          <cell r="N39" t="str">
            <v>0</v>
          </cell>
          <cell r="O39" t="str">
            <v>0</v>
          </cell>
        </row>
        <row r="40">
          <cell r="A40">
            <v>43</v>
          </cell>
          <cell r="B40" t="str">
            <v xml:space="preserve">          C. CC. Noreste</v>
          </cell>
          <cell r="C40" t="str">
            <v xml:space="preserve">          C. CC. Noreste</v>
          </cell>
          <cell r="D40">
            <v>723291708</v>
          </cell>
          <cell r="E40">
            <v>1362356538</v>
          </cell>
          <cell r="F40">
            <v>1983633074</v>
          </cell>
          <cell r="G40">
            <v>2692154102</v>
          </cell>
          <cell r="H40">
            <v>3294415253</v>
          </cell>
          <cell r="I40">
            <v>3924271391</v>
          </cell>
          <cell r="J40">
            <v>4543620248</v>
          </cell>
          <cell r="K40">
            <v>5189800071</v>
          </cell>
          <cell r="L40">
            <v>5898977015</v>
          </cell>
          <cell r="M40">
            <v>6581850264</v>
          </cell>
          <cell r="N40">
            <v>7256634185</v>
          </cell>
          <cell r="O40">
            <v>7943976458</v>
          </cell>
        </row>
        <row r="41">
          <cell r="A41">
            <v>45</v>
          </cell>
          <cell r="B41">
            <v>0</v>
          </cell>
          <cell r="C41">
            <v>0</v>
          </cell>
          <cell r="D41">
            <v>0</v>
          </cell>
          <cell r="E41">
            <v>0</v>
          </cell>
          <cell r="F41">
            <v>0</v>
          </cell>
          <cell r="G41">
            <v>0</v>
          </cell>
          <cell r="H41">
            <v>0</v>
          </cell>
          <cell r="I41">
            <v>0</v>
          </cell>
          <cell r="J41">
            <v>0</v>
          </cell>
          <cell r="K41">
            <v>0</v>
          </cell>
          <cell r="L41">
            <v>0</v>
          </cell>
          <cell r="M41">
            <v>0</v>
          </cell>
          <cell r="N41">
            <v>0</v>
          </cell>
          <cell r="O41">
            <v>0</v>
          </cell>
        </row>
        <row r="42">
          <cell r="A42">
            <v>0</v>
          </cell>
          <cell r="B42" t="str">
            <v xml:space="preserve">                              Comisión Federal de Electricidad</v>
          </cell>
          <cell r="C42" t="str">
            <v xml:space="preserve">                              Comisión Federal de Electricidad</v>
          </cell>
          <cell r="D42">
            <v>3692398487</v>
          </cell>
          <cell r="E42">
            <v>7095427039</v>
          </cell>
          <cell r="F42">
            <v>10585898748</v>
          </cell>
          <cell r="G42">
            <v>14584354077</v>
          </cell>
          <cell r="H42">
            <v>18452869798</v>
          </cell>
          <cell r="I42">
            <v>22102475637</v>
          </cell>
          <cell r="J42">
            <v>25610528683</v>
          </cell>
          <cell r="K42">
            <v>29300654661</v>
          </cell>
          <cell r="L42">
            <v>32869683986</v>
          </cell>
          <cell r="M42">
            <v>36433698800</v>
          </cell>
          <cell r="N42">
            <v>39755358981</v>
          </cell>
          <cell r="O42">
            <v>43143000013</v>
          </cell>
        </row>
        <row r="43">
          <cell r="A43">
            <v>0</v>
          </cell>
          <cell r="B43">
            <v>0</v>
          </cell>
          <cell r="C43">
            <v>0</v>
          </cell>
          <cell r="D43">
            <v>0</v>
          </cell>
          <cell r="E43">
            <v>0</v>
          </cell>
          <cell r="F43">
            <v>0</v>
          </cell>
          <cell r="G43">
            <v>0</v>
          </cell>
          <cell r="H43">
            <v>0</v>
          </cell>
          <cell r="I43">
            <v>0</v>
          </cell>
          <cell r="J43">
            <v>0</v>
          </cell>
          <cell r="K43">
            <v>0</v>
          </cell>
          <cell r="L43">
            <v>0</v>
          </cell>
          <cell r="M43">
            <v>0</v>
          </cell>
          <cell r="N43">
            <v>0</v>
          </cell>
          <cell r="O43">
            <v>0</v>
          </cell>
        </row>
        <row r="44">
          <cell r="B44">
            <v>0</v>
          </cell>
          <cell r="C44">
            <v>0</v>
          </cell>
          <cell r="D44">
            <v>0</v>
          </cell>
          <cell r="E44">
            <v>0</v>
          </cell>
          <cell r="F44">
            <v>0</v>
          </cell>
          <cell r="G44">
            <v>0</v>
          </cell>
          <cell r="H44">
            <v>0</v>
          </cell>
          <cell r="I44">
            <v>0</v>
          </cell>
          <cell r="J44">
            <v>0</v>
          </cell>
          <cell r="K44">
            <v>0</v>
          </cell>
          <cell r="L44">
            <v>0</v>
          </cell>
          <cell r="M44">
            <v>0</v>
          </cell>
          <cell r="N44">
            <v>0</v>
          </cell>
          <cell r="O44">
            <v>0</v>
          </cell>
        </row>
        <row r="45">
          <cell r="B45">
            <v>0</v>
          </cell>
          <cell r="C45">
            <v>0</v>
          </cell>
          <cell r="D45">
            <v>0</v>
          </cell>
          <cell r="E45">
            <v>0</v>
          </cell>
          <cell r="F45">
            <v>0</v>
          </cell>
          <cell r="G45">
            <v>0</v>
          </cell>
          <cell r="H45">
            <v>0</v>
          </cell>
          <cell r="I45">
            <v>0</v>
          </cell>
          <cell r="J45">
            <v>0</v>
          </cell>
          <cell r="K45">
            <v>0</v>
          </cell>
          <cell r="L45">
            <v>0</v>
          </cell>
          <cell r="M45">
            <v>0</v>
          </cell>
          <cell r="N45">
            <v>0</v>
          </cell>
          <cell r="O45">
            <v>0</v>
          </cell>
        </row>
        <row r="46">
          <cell r="B46">
            <v>0</v>
          </cell>
          <cell r="C46">
            <v>0</v>
          </cell>
          <cell r="D46">
            <v>0</v>
          </cell>
          <cell r="E46">
            <v>0</v>
          </cell>
          <cell r="F46">
            <v>0</v>
          </cell>
          <cell r="G46">
            <v>0</v>
          </cell>
          <cell r="H46">
            <v>0</v>
          </cell>
          <cell r="I46">
            <v>0</v>
          </cell>
          <cell r="J46">
            <v>0</v>
          </cell>
          <cell r="K46">
            <v>0</v>
          </cell>
          <cell r="L46">
            <v>0</v>
          </cell>
          <cell r="M46">
            <v>0</v>
          </cell>
          <cell r="N46">
            <v>0</v>
          </cell>
        </row>
        <row r="47">
          <cell r="A47">
            <v>34</v>
          </cell>
          <cell r="B47" t="str">
            <v xml:space="preserve"> OAXACA II,III,IV</v>
          </cell>
          <cell r="C47" t="str">
            <v xml:space="preserve"> OAXACA II,III,IV</v>
          </cell>
          <cell r="D47">
            <v>135270696</v>
          </cell>
          <cell r="E47">
            <v>219361698</v>
          </cell>
          <cell r="F47">
            <v>296814902</v>
          </cell>
          <cell r="G47">
            <v>405914785</v>
          </cell>
          <cell r="H47">
            <v>558975004</v>
          </cell>
          <cell r="I47">
            <v>722005065</v>
          </cell>
          <cell r="J47">
            <v>832007153</v>
          </cell>
          <cell r="K47">
            <v>970384395</v>
          </cell>
          <cell r="L47">
            <v>1094961552</v>
          </cell>
          <cell r="M47">
            <v>1256049235</v>
          </cell>
          <cell r="N47">
            <v>1384734765</v>
          </cell>
          <cell r="O47">
            <v>1517796226</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gos Fijos"/>
      <sheetName val="Hoja1"/>
      <sheetName val="Hoja2"/>
      <sheetName val="Hoja3"/>
      <sheetName val="Hoja4"/>
      <sheetName val="Cargos fijos y Variables junto"/>
      <sheetName val="essbase FIJOS"/>
      <sheetName val="essbase VARIABLES"/>
      <sheetName val="EMPATE PROYS"/>
      <sheetName val="Cargos Variables"/>
      <sheetName val="Cargos Fijos (2)"/>
      <sheetName val="Cargos Variables (2)"/>
      <sheetName val="comparativa nombres"/>
    </sheetNames>
    <sheetDataSet>
      <sheetData sheetId="0"/>
      <sheetData sheetId="1"/>
      <sheetData sheetId="2"/>
      <sheetData sheetId="3"/>
      <sheetData sheetId="4"/>
      <sheetData sheetId="5"/>
      <sheetData sheetId="6">
        <row r="8">
          <cell r="A8">
            <v>1</v>
          </cell>
          <cell r="B8">
            <v>0</v>
          </cell>
          <cell r="C8" t="str">
            <v xml:space="preserve">                              C.T. Pdte. Plutarco Elías Calles (Petacalco)</v>
          </cell>
          <cell r="D8">
            <v>42496481</v>
          </cell>
          <cell r="E8">
            <v>95615887</v>
          </cell>
          <cell r="F8">
            <v>160360307</v>
          </cell>
          <cell r="G8">
            <v>213535919</v>
          </cell>
          <cell r="H8">
            <v>266645157</v>
          </cell>
          <cell r="I8">
            <v>319674165</v>
          </cell>
          <cell r="J8">
            <v>362548188</v>
          </cell>
          <cell r="K8">
            <v>426386346</v>
          </cell>
          <cell r="L8">
            <v>479997081</v>
          </cell>
          <cell r="M8">
            <v>523416996</v>
          </cell>
          <cell r="N8">
            <v>588723554</v>
          </cell>
          <cell r="O8">
            <v>643130266</v>
          </cell>
        </row>
        <row r="9">
          <cell r="A9">
            <v>2</v>
          </cell>
          <cell r="B9">
            <v>0</v>
          </cell>
          <cell r="C9" t="str">
            <v xml:space="preserve">                         C. CC. Altamira ll</v>
          </cell>
          <cell r="D9">
            <v>30212559</v>
          </cell>
          <cell r="E9">
            <v>60599476</v>
          </cell>
          <cell r="F9">
            <v>89020932</v>
          </cell>
          <cell r="G9">
            <v>120566740</v>
          </cell>
          <cell r="H9">
            <v>150736752</v>
          </cell>
          <cell r="I9">
            <v>179857395</v>
          </cell>
          <cell r="J9">
            <v>210437769</v>
          </cell>
          <cell r="K9">
            <v>241026212</v>
          </cell>
          <cell r="L9">
            <v>355374958</v>
          </cell>
          <cell r="M9">
            <v>388909645</v>
          </cell>
          <cell r="N9">
            <v>429224728</v>
          </cell>
          <cell r="O9">
            <v>473015522</v>
          </cell>
        </row>
        <row r="10">
          <cell r="A10">
            <v>3</v>
          </cell>
          <cell r="B10">
            <v>0</v>
          </cell>
          <cell r="C10" t="str">
            <v xml:space="preserve">                         C. CC. Bajío</v>
          </cell>
          <cell r="D10">
            <v>7338425</v>
          </cell>
          <cell r="E10">
            <v>15401310</v>
          </cell>
          <cell r="F10">
            <v>159469070</v>
          </cell>
          <cell r="G10">
            <v>167451419</v>
          </cell>
          <cell r="H10">
            <v>175492192</v>
          </cell>
          <cell r="I10">
            <v>183761534</v>
          </cell>
          <cell r="J10">
            <v>192384675</v>
          </cell>
          <cell r="K10">
            <v>204437741</v>
          </cell>
          <cell r="L10">
            <v>362776351</v>
          </cell>
          <cell r="M10">
            <v>369442834</v>
          </cell>
          <cell r="N10">
            <v>377458253</v>
          </cell>
          <cell r="O10">
            <v>387028647</v>
          </cell>
        </row>
        <row r="11">
          <cell r="A11">
            <v>4</v>
          </cell>
          <cell r="B11">
            <v>0</v>
          </cell>
          <cell r="C11" t="str">
            <v xml:space="preserve">                         C. CC. Campeche</v>
          </cell>
          <cell r="D11">
            <v>25905364</v>
          </cell>
          <cell r="E11">
            <v>52411481</v>
          </cell>
          <cell r="F11">
            <v>76099721</v>
          </cell>
          <cell r="G11">
            <v>102211547</v>
          </cell>
          <cell r="H11">
            <v>211909482</v>
          </cell>
          <cell r="I11">
            <v>238459577</v>
          </cell>
          <cell r="J11">
            <v>265453028</v>
          </cell>
          <cell r="K11">
            <v>292695104</v>
          </cell>
          <cell r="L11">
            <v>320177254</v>
          </cell>
          <cell r="M11">
            <v>347620580</v>
          </cell>
          <cell r="N11">
            <v>422182573</v>
          </cell>
          <cell r="O11">
            <v>451769950</v>
          </cell>
        </row>
        <row r="12">
          <cell r="A12">
            <v>5</v>
          </cell>
          <cell r="B12">
            <v>0</v>
          </cell>
          <cell r="C12" t="str">
            <v xml:space="preserve">                         C. CC. Hermosillo</v>
          </cell>
          <cell r="D12">
            <v>40815785</v>
          </cell>
          <cell r="E12">
            <v>83047054</v>
          </cell>
          <cell r="F12">
            <v>112780449</v>
          </cell>
          <cell r="G12">
            <v>154976793</v>
          </cell>
          <cell r="H12">
            <v>196847794</v>
          </cell>
          <cell r="I12">
            <v>238404889</v>
          </cell>
          <cell r="J12">
            <v>265558341</v>
          </cell>
          <cell r="K12">
            <v>306027973</v>
          </cell>
          <cell r="L12">
            <v>348490813</v>
          </cell>
          <cell r="M12">
            <v>411723729</v>
          </cell>
          <cell r="N12">
            <v>475582309</v>
          </cell>
          <cell r="O12">
            <v>542355758</v>
          </cell>
        </row>
        <row r="13">
          <cell r="A13">
            <v>6</v>
          </cell>
          <cell r="B13">
            <v>0</v>
          </cell>
          <cell r="C13" t="str">
            <v xml:space="preserve">                         C. CC. Mérida lll</v>
          </cell>
          <cell r="D13">
            <v>24090624</v>
          </cell>
          <cell r="E13">
            <v>45577972</v>
          </cell>
          <cell r="F13">
            <v>69787297</v>
          </cell>
          <cell r="G13">
            <v>93397003</v>
          </cell>
          <cell r="H13">
            <v>312390140</v>
          </cell>
          <cell r="I13">
            <v>334657544</v>
          </cell>
          <cell r="J13">
            <v>357327385</v>
          </cell>
          <cell r="K13">
            <v>380345067</v>
          </cell>
          <cell r="L13">
            <v>406172158</v>
          </cell>
          <cell r="M13">
            <v>432422061</v>
          </cell>
          <cell r="N13">
            <v>665279348</v>
          </cell>
          <cell r="O13">
            <v>686292404</v>
          </cell>
        </row>
        <row r="14">
          <cell r="A14">
            <v>7</v>
          </cell>
          <cell r="B14">
            <v>0</v>
          </cell>
          <cell r="C14" t="str">
            <v xml:space="preserve">                         C. CC. Monterrey lll</v>
          </cell>
          <cell r="D14">
            <v>15674745</v>
          </cell>
          <cell r="E14">
            <v>31710414</v>
          </cell>
          <cell r="F14">
            <v>126634254</v>
          </cell>
          <cell r="G14">
            <v>143878394</v>
          </cell>
          <cell r="H14">
            <v>161492460</v>
          </cell>
          <cell r="I14">
            <v>179961271</v>
          </cell>
          <cell r="J14">
            <v>197870985</v>
          </cell>
          <cell r="K14">
            <v>217834960</v>
          </cell>
          <cell r="L14">
            <v>318458908</v>
          </cell>
          <cell r="M14">
            <v>338535043</v>
          </cell>
          <cell r="N14">
            <v>358742661</v>
          </cell>
          <cell r="O14">
            <v>380267913</v>
          </cell>
        </row>
        <row r="15">
          <cell r="A15">
            <v>8</v>
          </cell>
          <cell r="B15">
            <v>0</v>
          </cell>
          <cell r="C15" t="str">
            <v xml:space="preserve">                         C. CC. Naco Nogales</v>
          </cell>
          <cell r="D15">
            <v>65545153</v>
          </cell>
          <cell r="E15">
            <v>133500493</v>
          </cell>
          <cell r="F15">
            <v>198918821</v>
          </cell>
          <cell r="G15">
            <v>267744743</v>
          </cell>
          <cell r="H15">
            <v>331224023</v>
          </cell>
          <cell r="I15">
            <v>396748855</v>
          </cell>
          <cell r="J15">
            <v>464154068</v>
          </cell>
          <cell r="K15">
            <v>532338438</v>
          </cell>
          <cell r="L15">
            <v>600631839</v>
          </cell>
          <cell r="M15">
            <v>667947138</v>
          </cell>
          <cell r="N15">
            <v>740029064</v>
          </cell>
          <cell r="O15">
            <v>809324004</v>
          </cell>
        </row>
        <row r="16">
          <cell r="A16">
            <v>9</v>
          </cell>
          <cell r="B16">
            <v>0</v>
          </cell>
          <cell r="C16" t="str">
            <v xml:space="preserve">                         C. CC. Río Bravo II (Anáhuac)</v>
          </cell>
          <cell r="D16">
            <v>8410745</v>
          </cell>
          <cell r="E16">
            <v>16927483</v>
          </cell>
          <cell r="F16">
            <v>309416314</v>
          </cell>
          <cell r="G16">
            <v>319049350</v>
          </cell>
          <cell r="H16">
            <v>327579757</v>
          </cell>
          <cell r="I16">
            <v>336255603</v>
          </cell>
          <cell r="J16">
            <v>345198600</v>
          </cell>
          <cell r="K16">
            <v>354316964</v>
          </cell>
          <cell r="L16">
            <v>677405699</v>
          </cell>
          <cell r="M16">
            <v>701639720</v>
          </cell>
          <cell r="N16">
            <v>726429828</v>
          </cell>
          <cell r="O16">
            <v>735301501</v>
          </cell>
        </row>
        <row r="17">
          <cell r="A17">
            <v>10</v>
          </cell>
          <cell r="B17">
            <v>0</v>
          </cell>
          <cell r="C17" t="str">
            <v xml:space="preserve">                         C. CC. Mexicali</v>
          </cell>
          <cell r="D17">
            <v>14349395</v>
          </cell>
          <cell r="E17">
            <v>29062736</v>
          </cell>
          <cell r="F17">
            <v>42086366</v>
          </cell>
          <cell r="G17">
            <v>144866145</v>
          </cell>
          <cell r="H17">
            <v>154303291</v>
          </cell>
          <cell r="I17">
            <v>262847595</v>
          </cell>
          <cell r="J17">
            <v>276686307</v>
          </cell>
          <cell r="K17">
            <v>291003386</v>
          </cell>
          <cell r="L17">
            <v>302358132</v>
          </cell>
          <cell r="M17">
            <v>404578329</v>
          </cell>
          <cell r="N17">
            <v>418845011</v>
          </cell>
          <cell r="O17">
            <v>542792557</v>
          </cell>
        </row>
        <row r="18">
          <cell r="A18">
            <v>11</v>
          </cell>
          <cell r="B18">
            <v>0</v>
          </cell>
          <cell r="C18" t="str">
            <v xml:space="preserve">                         C. CC. Saltillo</v>
          </cell>
          <cell r="D18">
            <v>5240112</v>
          </cell>
          <cell r="E18">
            <v>11075289</v>
          </cell>
          <cell r="F18">
            <v>193442589</v>
          </cell>
          <cell r="G18">
            <v>207678475</v>
          </cell>
          <cell r="H18">
            <v>219671645</v>
          </cell>
          <cell r="I18">
            <v>224682416</v>
          </cell>
          <cell r="J18">
            <v>229905854</v>
          </cell>
          <cell r="K18">
            <v>235649432</v>
          </cell>
          <cell r="L18">
            <v>370628723</v>
          </cell>
          <cell r="M18">
            <v>375251263</v>
          </cell>
          <cell r="N18">
            <v>381010633</v>
          </cell>
          <cell r="O18">
            <v>388261732</v>
          </cell>
        </row>
        <row r="19">
          <cell r="A19">
            <v>12</v>
          </cell>
          <cell r="B19">
            <v>0</v>
          </cell>
          <cell r="C19" t="str">
            <v xml:space="preserve">                         C. CC. Tuxpan ll</v>
          </cell>
          <cell r="D19">
            <v>134583041</v>
          </cell>
          <cell r="E19">
            <v>153479510</v>
          </cell>
          <cell r="F19">
            <v>169918822</v>
          </cell>
          <cell r="G19">
            <v>183835817</v>
          </cell>
          <cell r="H19">
            <v>196485110</v>
          </cell>
          <cell r="I19">
            <v>209267944</v>
          </cell>
          <cell r="J19">
            <v>222694080</v>
          </cell>
          <cell r="K19">
            <v>235909789</v>
          </cell>
          <cell r="L19">
            <v>249311683</v>
          </cell>
          <cell r="M19">
            <v>262164985</v>
          </cell>
          <cell r="N19">
            <v>274837296</v>
          </cell>
          <cell r="O19">
            <v>283504885</v>
          </cell>
        </row>
        <row r="20">
          <cell r="A20">
            <v>13</v>
          </cell>
          <cell r="B20">
            <v>0</v>
          </cell>
          <cell r="C20" t="str">
            <v xml:space="preserve">                              Gasoducto Mayakan</v>
          </cell>
          <cell r="D20">
            <v>0</v>
          </cell>
          <cell r="E20">
            <v>0</v>
          </cell>
          <cell r="F20">
            <v>5304821</v>
          </cell>
          <cell r="G20">
            <v>5304821</v>
          </cell>
          <cell r="H20">
            <v>5304821</v>
          </cell>
          <cell r="I20">
            <v>24309220</v>
          </cell>
          <cell r="J20">
            <v>42654642</v>
          </cell>
          <cell r="K20">
            <v>52394942</v>
          </cell>
          <cell r="L20">
            <v>71448672</v>
          </cell>
          <cell r="M20">
            <v>22886355</v>
          </cell>
          <cell r="N20">
            <v>43979503</v>
          </cell>
          <cell r="O20">
            <v>48988907</v>
          </cell>
        </row>
        <row r="21">
          <cell r="A21">
            <v>15</v>
          </cell>
          <cell r="B21">
            <v>0</v>
          </cell>
          <cell r="C21" t="str">
            <v xml:space="preserve">                         C. CC. Altamira lll y lV</v>
          </cell>
          <cell r="D21">
            <v>83425501</v>
          </cell>
          <cell r="E21">
            <v>171064296</v>
          </cell>
          <cell r="F21">
            <v>255163883</v>
          </cell>
          <cell r="G21">
            <v>342554002</v>
          </cell>
          <cell r="H21">
            <v>429331957</v>
          </cell>
          <cell r="I21">
            <v>1509255611</v>
          </cell>
          <cell r="J21">
            <v>1598368975</v>
          </cell>
          <cell r="K21">
            <v>1686861272</v>
          </cell>
          <cell r="L21">
            <v>1777547695</v>
          </cell>
          <cell r="M21">
            <v>1866954977</v>
          </cell>
          <cell r="N21">
            <v>1955922222</v>
          </cell>
          <cell r="O21">
            <v>2984510500</v>
          </cell>
        </row>
        <row r="22">
          <cell r="A22">
            <v>16</v>
          </cell>
          <cell r="B22">
            <v>0</v>
          </cell>
          <cell r="C22" t="str">
            <v xml:space="preserve">                         C. CC. Chihuahua lll</v>
          </cell>
          <cell r="D22">
            <v>26711370</v>
          </cell>
          <cell r="E22">
            <v>56598172</v>
          </cell>
          <cell r="F22">
            <v>190196814</v>
          </cell>
          <cell r="G22">
            <v>217651791</v>
          </cell>
          <cell r="H22">
            <v>244765801</v>
          </cell>
          <cell r="I22">
            <v>272840735</v>
          </cell>
          <cell r="J22">
            <v>301174244</v>
          </cell>
          <cell r="K22">
            <v>329775693</v>
          </cell>
          <cell r="L22">
            <v>456676619</v>
          </cell>
          <cell r="M22">
            <v>485146357</v>
          </cell>
          <cell r="N22">
            <v>514263569</v>
          </cell>
          <cell r="O22">
            <v>544192220</v>
          </cell>
        </row>
        <row r="23">
          <cell r="A23">
            <v>17</v>
          </cell>
          <cell r="B23">
            <v>0</v>
          </cell>
          <cell r="C23" t="str">
            <v xml:space="preserve">                         C. CC. La Laguna II</v>
          </cell>
          <cell r="D23">
            <v>146131126</v>
          </cell>
          <cell r="E23">
            <v>305070467</v>
          </cell>
          <cell r="F23">
            <v>462361894</v>
          </cell>
          <cell r="G23">
            <v>619244957</v>
          </cell>
          <cell r="H23">
            <v>775528160</v>
          </cell>
          <cell r="I23">
            <v>933988140</v>
          </cell>
          <cell r="J23">
            <v>1091892687</v>
          </cell>
          <cell r="K23">
            <v>1251035285</v>
          </cell>
          <cell r="L23">
            <v>1410663957</v>
          </cell>
          <cell r="M23">
            <v>1569230755</v>
          </cell>
          <cell r="N23">
            <v>1731135235</v>
          </cell>
          <cell r="O23">
            <v>1895340952</v>
          </cell>
        </row>
        <row r="24">
          <cell r="A24">
            <v>18</v>
          </cell>
          <cell r="B24">
            <v>0</v>
          </cell>
          <cell r="C24" t="str">
            <v xml:space="preserve">                         C. CC. Río Bravo III</v>
          </cell>
          <cell r="D24">
            <v>59876304</v>
          </cell>
          <cell r="E24">
            <v>121067070</v>
          </cell>
          <cell r="F24">
            <v>177585189</v>
          </cell>
          <cell r="G24">
            <v>235471911</v>
          </cell>
          <cell r="H24">
            <v>296252383</v>
          </cell>
          <cell r="I24">
            <v>551348254</v>
          </cell>
          <cell r="J24">
            <v>604757711</v>
          </cell>
          <cell r="K24">
            <v>667797554</v>
          </cell>
          <cell r="L24">
            <v>732004526</v>
          </cell>
          <cell r="M24">
            <v>798776545</v>
          </cell>
          <cell r="N24">
            <v>865056003</v>
          </cell>
          <cell r="O24">
            <v>1123022541</v>
          </cell>
        </row>
        <row r="25">
          <cell r="A25">
            <v>19</v>
          </cell>
          <cell r="B25">
            <v>0</v>
          </cell>
          <cell r="C25" t="str">
            <v xml:space="preserve">                         C. CC. Tuxpan III y IV</v>
          </cell>
          <cell r="D25">
            <v>348735219</v>
          </cell>
          <cell r="E25">
            <v>913202040</v>
          </cell>
          <cell r="F25">
            <v>1182355270</v>
          </cell>
          <cell r="G25">
            <v>1653599808</v>
          </cell>
          <cell r="H25">
            <v>1896807126</v>
          </cell>
          <cell r="I25">
            <v>2138987812</v>
          </cell>
          <cell r="J25">
            <v>2388524574</v>
          </cell>
          <cell r="K25">
            <v>2633843822</v>
          </cell>
          <cell r="L25">
            <v>2891028079</v>
          </cell>
          <cell r="M25">
            <v>3143007846</v>
          </cell>
          <cell r="N25">
            <v>3397197943</v>
          </cell>
          <cell r="O25">
            <v>3658541669</v>
          </cell>
        </row>
        <row r="26">
          <cell r="A26">
            <v>20</v>
          </cell>
          <cell r="B26">
            <v>0</v>
          </cell>
          <cell r="C26" t="str">
            <v xml:space="preserve">                         C. CC. Altamira V</v>
          </cell>
          <cell r="D26">
            <v>308181624</v>
          </cell>
          <cell r="E26">
            <v>607050284</v>
          </cell>
          <cell r="F26">
            <v>897580637</v>
          </cell>
          <cell r="G26">
            <v>1176064741</v>
          </cell>
          <cell r="H26">
            <v>1442745098</v>
          </cell>
          <cell r="I26">
            <v>1723408720</v>
          </cell>
          <cell r="J26">
            <v>2049106939</v>
          </cell>
          <cell r="K26">
            <v>2325341999</v>
          </cell>
          <cell r="L26">
            <v>2612016360</v>
          </cell>
          <cell r="M26">
            <v>2898948098</v>
          </cell>
          <cell r="N26">
            <v>3193203934</v>
          </cell>
          <cell r="O26">
            <v>3503718002</v>
          </cell>
        </row>
        <row r="27">
          <cell r="A27">
            <v>21</v>
          </cell>
          <cell r="B27">
            <v>0</v>
          </cell>
          <cell r="C27" t="str">
            <v xml:space="preserve">                         C. CC. Tamazunchale</v>
          </cell>
          <cell r="D27">
            <v>274484552</v>
          </cell>
          <cell r="E27">
            <v>539912777</v>
          </cell>
          <cell r="F27">
            <v>772266382</v>
          </cell>
          <cell r="G27">
            <v>1021852342</v>
          </cell>
          <cell r="H27">
            <v>1268847047</v>
          </cell>
          <cell r="I27">
            <v>1520346187</v>
          </cell>
          <cell r="J27">
            <v>1704303936</v>
          </cell>
          <cell r="K27">
            <v>1950414869</v>
          </cell>
          <cell r="L27">
            <v>2190386107</v>
          </cell>
          <cell r="M27">
            <v>2438355468</v>
          </cell>
          <cell r="N27">
            <v>2696308928</v>
          </cell>
          <cell r="O27">
            <v>2959599247</v>
          </cell>
        </row>
        <row r="28">
          <cell r="A28">
            <v>24</v>
          </cell>
          <cell r="B28">
            <v>0</v>
          </cell>
          <cell r="C28" t="str">
            <v xml:space="preserve">                         C. CC. Río Bravo IV</v>
          </cell>
          <cell r="D28">
            <v>29442972</v>
          </cell>
          <cell r="E28">
            <v>59213866</v>
          </cell>
          <cell r="F28">
            <v>86601337</v>
          </cell>
          <cell r="G28">
            <v>114014640</v>
          </cell>
          <cell r="H28">
            <v>174275352</v>
          </cell>
          <cell r="I28">
            <v>418689874</v>
          </cell>
          <cell r="J28">
            <v>470429238</v>
          </cell>
          <cell r="K28">
            <v>533221678</v>
          </cell>
          <cell r="L28">
            <v>598340929</v>
          </cell>
          <cell r="M28">
            <v>660189092</v>
          </cell>
          <cell r="N28">
            <v>718857776</v>
          </cell>
          <cell r="O28">
            <v>988583921</v>
          </cell>
        </row>
        <row r="29">
          <cell r="A29">
            <v>25</v>
          </cell>
          <cell r="B29">
            <v>0</v>
          </cell>
          <cell r="C29" t="str">
            <v xml:space="preserve">                         C. CC. Tuxpan V</v>
          </cell>
          <cell r="D29">
            <v>24141047</v>
          </cell>
          <cell r="E29">
            <v>74657569</v>
          </cell>
          <cell r="F29">
            <v>121753019</v>
          </cell>
          <cell r="G29">
            <v>171608070</v>
          </cell>
          <cell r="H29">
            <v>465152734</v>
          </cell>
          <cell r="I29">
            <v>515447623</v>
          </cell>
          <cell r="J29">
            <v>571592718</v>
          </cell>
          <cell r="K29">
            <v>625128707</v>
          </cell>
          <cell r="L29">
            <v>690122243</v>
          </cell>
          <cell r="M29">
            <v>765201279</v>
          </cell>
          <cell r="N29">
            <v>1062962976</v>
          </cell>
          <cell r="O29">
            <v>1146414113</v>
          </cell>
        </row>
        <row r="30">
          <cell r="A30">
            <v>26</v>
          </cell>
          <cell r="B30">
            <v>0</v>
          </cell>
          <cell r="C30" t="str">
            <v xml:space="preserve">                         C. CC. Valladolid III</v>
          </cell>
          <cell r="D30">
            <v>198142230</v>
          </cell>
          <cell r="E30">
            <v>357209803</v>
          </cell>
          <cell r="F30">
            <v>496041586</v>
          </cell>
          <cell r="G30">
            <v>588013940</v>
          </cell>
          <cell r="H30">
            <v>675020441</v>
          </cell>
          <cell r="I30">
            <v>795835290</v>
          </cell>
          <cell r="J30">
            <v>1005124955</v>
          </cell>
          <cell r="K30">
            <v>1159083110</v>
          </cell>
          <cell r="L30">
            <v>1288986257</v>
          </cell>
          <cell r="M30">
            <v>1419928287</v>
          </cell>
          <cell r="N30">
            <v>1603154146</v>
          </cell>
          <cell r="O30">
            <v>1835433292</v>
          </cell>
        </row>
        <row r="31">
          <cell r="A31">
            <v>28</v>
          </cell>
          <cell r="B31">
            <v>0</v>
          </cell>
          <cell r="C31" t="str">
            <v xml:space="preserve">                         C. CC. Norte II</v>
          </cell>
          <cell r="D31">
            <v>108783692</v>
          </cell>
          <cell r="E31">
            <v>222881996</v>
          </cell>
          <cell r="F31">
            <v>338269255</v>
          </cell>
          <cell r="G31">
            <v>449075682</v>
          </cell>
          <cell r="H31">
            <v>559833179</v>
          </cell>
          <cell r="I31">
            <v>672597853</v>
          </cell>
          <cell r="J31">
            <v>782513233</v>
          </cell>
          <cell r="K31">
            <v>890869830</v>
          </cell>
          <cell r="L31">
            <v>1004300588</v>
          </cell>
          <cell r="M31">
            <v>1122617988</v>
          </cell>
          <cell r="N31">
            <v>1233832846</v>
          </cell>
          <cell r="O31">
            <v>1346642455</v>
          </cell>
        </row>
        <row r="32">
          <cell r="A32">
            <v>29</v>
          </cell>
          <cell r="B32">
            <v>0</v>
          </cell>
          <cell r="C32" t="str">
            <v xml:space="preserve">                         C. CC. Norte Durango</v>
          </cell>
          <cell r="D32">
            <v>166081619</v>
          </cell>
          <cell r="E32">
            <v>332180635</v>
          </cell>
          <cell r="F32">
            <v>485571657</v>
          </cell>
          <cell r="G32">
            <v>650725414</v>
          </cell>
          <cell r="H32">
            <v>813476572</v>
          </cell>
          <cell r="I32">
            <v>981589797</v>
          </cell>
          <cell r="J32">
            <v>1222226997</v>
          </cell>
          <cell r="K32">
            <v>1383928637</v>
          </cell>
          <cell r="L32">
            <v>1557864434</v>
          </cell>
          <cell r="M32">
            <v>1733035696</v>
          </cell>
          <cell r="N32">
            <v>1913849435</v>
          </cell>
          <cell r="O32">
            <v>2098966099</v>
          </cell>
        </row>
        <row r="33">
          <cell r="A33">
            <v>31</v>
          </cell>
          <cell r="B33">
            <v>0</v>
          </cell>
          <cell r="C33" t="str">
            <v xml:space="preserve">                         C. E. La Venta III</v>
          </cell>
          <cell r="D33">
            <v>0</v>
          </cell>
          <cell r="E33">
            <v>0</v>
          </cell>
          <cell r="F33">
            <v>0</v>
          </cell>
          <cell r="G33">
            <v>0</v>
          </cell>
          <cell r="H33">
            <v>0</v>
          </cell>
          <cell r="I33">
            <v>0</v>
          </cell>
          <cell r="J33">
            <v>0</v>
          </cell>
          <cell r="K33">
            <v>0</v>
          </cell>
          <cell r="L33">
            <v>0</v>
          </cell>
          <cell r="M33">
            <v>0</v>
          </cell>
          <cell r="N33">
            <v>0</v>
          </cell>
          <cell r="O33">
            <v>0</v>
          </cell>
        </row>
        <row r="34">
          <cell r="A34">
            <v>33</v>
          </cell>
          <cell r="B34">
            <v>0</v>
          </cell>
          <cell r="C34" t="str">
            <v xml:space="preserve">                         C. E. Oaxaca I</v>
          </cell>
          <cell r="D34">
            <v>0</v>
          </cell>
          <cell r="E34">
            <v>0</v>
          </cell>
          <cell r="F34">
            <v>0</v>
          </cell>
          <cell r="G34">
            <v>0</v>
          </cell>
          <cell r="H34">
            <v>0</v>
          </cell>
          <cell r="I34">
            <v>0</v>
          </cell>
          <cell r="J34">
            <v>0</v>
          </cell>
          <cell r="K34">
            <v>0</v>
          </cell>
          <cell r="L34">
            <v>0</v>
          </cell>
          <cell r="M34">
            <v>0</v>
          </cell>
          <cell r="N34">
            <v>0</v>
          </cell>
          <cell r="O34">
            <v>0</v>
          </cell>
        </row>
        <row r="35">
          <cell r="A35">
            <v>0</v>
          </cell>
          <cell r="B35">
            <v>0</v>
          </cell>
          <cell r="C35" t="str">
            <v xml:space="preserve">                         C. E. Oaxaca II</v>
          </cell>
          <cell r="D35">
            <v>0</v>
          </cell>
          <cell r="E35">
            <v>0</v>
          </cell>
          <cell r="F35">
            <v>0</v>
          </cell>
          <cell r="G35">
            <v>0</v>
          </cell>
          <cell r="H35">
            <v>0</v>
          </cell>
          <cell r="I35">
            <v>0</v>
          </cell>
          <cell r="J35">
            <v>0</v>
          </cell>
          <cell r="K35">
            <v>0</v>
          </cell>
          <cell r="L35">
            <v>0</v>
          </cell>
          <cell r="M35">
            <v>0</v>
          </cell>
          <cell r="N35">
            <v>0</v>
          </cell>
          <cell r="O35">
            <v>0</v>
          </cell>
        </row>
        <row r="36">
          <cell r="A36">
            <v>0</v>
          </cell>
          <cell r="B36">
            <v>0</v>
          </cell>
          <cell r="C36" t="str">
            <v xml:space="preserve">                         C. E. Oaxaca III</v>
          </cell>
          <cell r="D36">
            <v>0</v>
          </cell>
          <cell r="E36">
            <v>0</v>
          </cell>
          <cell r="F36">
            <v>0</v>
          </cell>
          <cell r="G36">
            <v>0</v>
          </cell>
          <cell r="H36">
            <v>0</v>
          </cell>
          <cell r="I36">
            <v>0</v>
          </cell>
          <cell r="J36">
            <v>0</v>
          </cell>
          <cell r="K36">
            <v>0</v>
          </cell>
          <cell r="L36">
            <v>0</v>
          </cell>
          <cell r="M36">
            <v>0</v>
          </cell>
          <cell r="N36">
            <v>0</v>
          </cell>
          <cell r="O36">
            <v>0</v>
          </cell>
        </row>
        <row r="37">
          <cell r="A37">
            <v>0</v>
          </cell>
          <cell r="B37">
            <v>0</v>
          </cell>
          <cell r="C37" t="str">
            <v xml:space="preserve">                         C. E. Oaxaca IV</v>
          </cell>
          <cell r="D37">
            <v>0</v>
          </cell>
          <cell r="E37">
            <v>0</v>
          </cell>
          <cell r="F37">
            <v>0</v>
          </cell>
          <cell r="G37">
            <v>0</v>
          </cell>
          <cell r="H37">
            <v>0</v>
          </cell>
          <cell r="I37">
            <v>0</v>
          </cell>
          <cell r="J37">
            <v>0</v>
          </cell>
          <cell r="K37">
            <v>0</v>
          </cell>
          <cell r="L37">
            <v>0</v>
          </cell>
          <cell r="M37">
            <v>0</v>
          </cell>
          <cell r="N37">
            <v>0</v>
          </cell>
          <cell r="O37">
            <v>0</v>
          </cell>
        </row>
        <row r="38">
          <cell r="A38">
            <v>36</v>
          </cell>
          <cell r="B38">
            <v>0</v>
          </cell>
          <cell r="C38" t="str">
            <v xml:space="preserve">                    2296</v>
          </cell>
          <cell r="D38">
            <v>5258956</v>
          </cell>
          <cell r="E38">
            <v>10602535</v>
          </cell>
          <cell r="F38">
            <v>17963221</v>
          </cell>
          <cell r="G38">
            <v>319839140</v>
          </cell>
          <cell r="H38">
            <v>324934193</v>
          </cell>
          <cell r="I38">
            <v>330193149</v>
          </cell>
          <cell r="J38">
            <v>335245214</v>
          </cell>
          <cell r="K38">
            <v>340476780</v>
          </cell>
          <cell r="L38">
            <v>345809709</v>
          </cell>
          <cell r="M38">
            <v>824575221</v>
          </cell>
          <cell r="N38">
            <v>830266072</v>
          </cell>
          <cell r="O38">
            <v>835832408</v>
          </cell>
        </row>
        <row r="39">
          <cell r="A39">
            <v>38</v>
          </cell>
          <cell r="B39">
            <v>0</v>
          </cell>
          <cell r="C39" t="str">
            <v xml:space="preserve">                    TECHINT/MACQUARIE S.A DE C.V.</v>
          </cell>
          <cell r="D39">
            <v>32500413</v>
          </cell>
          <cell r="E39">
            <v>57394276</v>
          </cell>
          <cell r="F39">
            <v>396153412</v>
          </cell>
          <cell r="G39">
            <v>433719880</v>
          </cell>
          <cell r="H39">
            <v>464865545</v>
          </cell>
          <cell r="I39">
            <v>498185990</v>
          </cell>
          <cell r="J39">
            <v>514988585</v>
          </cell>
          <cell r="K39">
            <v>552587442</v>
          </cell>
          <cell r="L39">
            <v>1003893549</v>
          </cell>
          <cell r="M39">
            <v>1050721484</v>
          </cell>
          <cell r="N39">
            <v>1088237339</v>
          </cell>
          <cell r="O39">
            <v>1123782887</v>
          </cell>
        </row>
        <row r="40">
          <cell r="A40">
            <v>40</v>
          </cell>
          <cell r="B40">
            <v>0</v>
          </cell>
          <cell r="C40" t="str">
            <v xml:space="preserve">                         C. E. La Mata (Sureste I Fase II)</v>
          </cell>
          <cell r="D40">
            <v>0</v>
          </cell>
          <cell r="E40">
            <v>0</v>
          </cell>
          <cell r="F40">
            <v>0</v>
          </cell>
          <cell r="G40">
            <v>0</v>
          </cell>
          <cell r="H40">
            <v>0</v>
          </cell>
          <cell r="I40">
            <v>0</v>
          </cell>
          <cell r="J40">
            <v>0</v>
          </cell>
          <cell r="K40">
            <v>0</v>
          </cell>
          <cell r="L40">
            <v>0</v>
          </cell>
          <cell r="M40">
            <v>0</v>
          </cell>
          <cell r="N40">
            <v>0</v>
          </cell>
          <cell r="O40">
            <v>0</v>
          </cell>
        </row>
        <row r="41">
          <cell r="A41">
            <v>42</v>
          </cell>
          <cell r="B41">
            <v>0</v>
          </cell>
          <cell r="C41" t="str">
            <v xml:space="preserve">                    C. CC. Topolobampo II</v>
          </cell>
          <cell r="D41">
            <v>512564403</v>
          </cell>
          <cell r="E41">
            <v>530433388</v>
          </cell>
          <cell r="F41">
            <v>547315898</v>
          </cell>
          <cell r="G41">
            <v>565354642</v>
          </cell>
          <cell r="H41">
            <v>582427645</v>
          </cell>
          <cell r="I41">
            <v>603100631</v>
          </cell>
          <cell r="J41">
            <v>1001253174</v>
          </cell>
          <cell r="K41">
            <v>1019343182</v>
          </cell>
          <cell r="L41">
            <v>1038073958</v>
          </cell>
          <cell r="M41">
            <v>1049966933</v>
          </cell>
          <cell r="N41">
            <v>1067830652</v>
          </cell>
          <cell r="O41">
            <v>1222779554</v>
          </cell>
        </row>
        <row r="42">
          <cell r="A42">
            <v>43</v>
          </cell>
          <cell r="B42">
            <v>0</v>
          </cell>
          <cell r="C42" t="str">
            <v xml:space="preserve">                    C. CC. Noreste</v>
          </cell>
          <cell r="D42">
            <v>446255131</v>
          </cell>
          <cell r="E42">
            <v>602221360</v>
          </cell>
          <cell r="F42">
            <v>610219236</v>
          </cell>
          <cell r="G42">
            <v>632579496</v>
          </cell>
          <cell r="H42">
            <v>655731143</v>
          </cell>
          <cell r="I42">
            <v>681056470</v>
          </cell>
          <cell r="J42">
            <v>1099738684</v>
          </cell>
          <cell r="K42">
            <v>1118372749</v>
          </cell>
          <cell r="L42">
            <v>1121741262</v>
          </cell>
          <cell r="M42">
            <v>1141210737</v>
          </cell>
          <cell r="N42">
            <v>1160037527</v>
          </cell>
          <cell r="O42">
            <v>1178663045</v>
          </cell>
        </row>
        <row r="43">
          <cell r="A43">
            <v>45</v>
          </cell>
          <cell r="B43">
            <v>0</v>
          </cell>
          <cell r="C43">
            <v>0</v>
          </cell>
          <cell r="D43">
            <v>0</v>
          </cell>
          <cell r="E43">
            <v>0</v>
          </cell>
          <cell r="F43">
            <v>0</v>
          </cell>
          <cell r="G43">
            <v>0</v>
          </cell>
          <cell r="H43">
            <v>0</v>
          </cell>
          <cell r="I43">
            <v>0</v>
          </cell>
          <cell r="J43">
            <v>0</v>
          </cell>
          <cell r="K43">
            <v>0</v>
          </cell>
          <cell r="L43">
            <v>0</v>
          </cell>
          <cell r="M43">
            <v>0</v>
          </cell>
          <cell r="N43">
            <v>0</v>
          </cell>
          <cell r="O43">
            <v>0</v>
          </cell>
        </row>
        <row r="44">
          <cell r="A44">
            <v>0</v>
          </cell>
          <cell r="B44">
            <v>0</v>
          </cell>
          <cell r="C44" t="str">
            <v>Comisión Federal de Electricidad</v>
          </cell>
          <cell r="D44">
            <v>3185378588</v>
          </cell>
          <cell r="E44">
            <v>5689169639</v>
          </cell>
          <cell r="F44">
            <v>8750638453</v>
          </cell>
          <cell r="G44">
            <v>11315867622</v>
          </cell>
          <cell r="H44">
            <v>13780077000</v>
          </cell>
          <cell r="I44">
            <v>17275760144</v>
          </cell>
          <cell r="J44">
            <v>20174115786</v>
          </cell>
          <cell r="K44">
            <v>22238448963</v>
          </cell>
          <cell r="L44">
            <v>25582688543</v>
          </cell>
          <cell r="M44">
            <v>28214405441</v>
          </cell>
          <cell r="N44">
            <v>30934441364</v>
          </cell>
          <cell r="O44">
            <v>34818056951</v>
          </cell>
        </row>
        <row r="45">
          <cell r="A45">
            <v>0</v>
          </cell>
          <cell r="B45">
            <v>0</v>
          </cell>
          <cell r="C45">
            <v>0</v>
          </cell>
          <cell r="D45">
            <v>0</v>
          </cell>
          <cell r="E45">
            <v>0</v>
          </cell>
          <cell r="F45">
            <v>0</v>
          </cell>
          <cell r="G45">
            <v>0</v>
          </cell>
          <cell r="H45">
            <v>0</v>
          </cell>
          <cell r="I45">
            <v>0</v>
          </cell>
          <cell r="J45">
            <v>0</v>
          </cell>
          <cell r="K45">
            <v>0</v>
          </cell>
          <cell r="L45">
            <v>0</v>
          </cell>
          <cell r="M45">
            <v>0</v>
          </cell>
          <cell r="N45">
            <v>0</v>
          </cell>
          <cell r="O45">
            <v>0</v>
          </cell>
        </row>
        <row r="46">
          <cell r="A46">
            <v>0</v>
          </cell>
          <cell r="B46">
            <v>0</v>
          </cell>
          <cell r="C46">
            <v>0</v>
          </cell>
          <cell r="D46">
            <v>0</v>
          </cell>
          <cell r="E46">
            <v>0</v>
          </cell>
          <cell r="F46">
            <v>0</v>
          </cell>
          <cell r="G46">
            <v>0</v>
          </cell>
          <cell r="H46">
            <v>0</v>
          </cell>
          <cell r="I46">
            <v>0</v>
          </cell>
          <cell r="J46">
            <v>0</v>
          </cell>
          <cell r="K46">
            <v>0</v>
          </cell>
          <cell r="L46">
            <v>0</v>
          </cell>
          <cell r="M46">
            <v>0</v>
          </cell>
          <cell r="N46">
            <v>0</v>
          </cell>
          <cell r="O46">
            <v>0</v>
          </cell>
        </row>
        <row r="47">
          <cell r="A47">
            <v>0</v>
          </cell>
          <cell r="B47">
            <v>0</v>
          </cell>
          <cell r="C47">
            <v>0</v>
          </cell>
          <cell r="D47">
            <v>0</v>
          </cell>
          <cell r="E47">
            <v>0</v>
          </cell>
          <cell r="F47">
            <v>0</v>
          </cell>
          <cell r="G47">
            <v>0</v>
          </cell>
          <cell r="H47">
            <v>0</v>
          </cell>
          <cell r="I47">
            <v>0</v>
          </cell>
          <cell r="J47">
            <v>0</v>
          </cell>
          <cell r="K47">
            <v>0</v>
          </cell>
          <cell r="L47">
            <v>0</v>
          </cell>
          <cell r="M47">
            <v>0</v>
          </cell>
          <cell r="N47">
            <v>0</v>
          </cell>
          <cell r="O47">
            <v>0</v>
          </cell>
        </row>
        <row r="48">
          <cell r="A48">
            <v>0</v>
          </cell>
          <cell r="B48">
            <v>0</v>
          </cell>
          <cell r="C48">
            <v>0</v>
          </cell>
          <cell r="D48">
            <v>0</v>
          </cell>
          <cell r="E48">
            <v>0</v>
          </cell>
          <cell r="F48">
            <v>0</v>
          </cell>
          <cell r="G48">
            <v>0</v>
          </cell>
          <cell r="H48">
            <v>0</v>
          </cell>
          <cell r="I48">
            <v>0</v>
          </cell>
          <cell r="J48">
            <v>0</v>
          </cell>
          <cell r="K48">
            <v>0</v>
          </cell>
          <cell r="L48">
            <v>0</v>
          </cell>
          <cell r="M48">
            <v>0</v>
          </cell>
          <cell r="N48">
            <v>0</v>
          </cell>
          <cell r="O48">
            <v>0</v>
          </cell>
        </row>
        <row r="49">
          <cell r="A49">
            <v>34</v>
          </cell>
          <cell r="B49" t="str">
            <v>OAXACA II,III,IV</v>
          </cell>
          <cell r="C49" t="str">
            <v>OAXACA II,III,IV</v>
          </cell>
          <cell r="D49">
            <v>0</v>
          </cell>
          <cell r="E49">
            <v>0</v>
          </cell>
          <cell r="F49">
            <v>0</v>
          </cell>
          <cell r="G49">
            <v>0</v>
          </cell>
          <cell r="H49">
            <v>0</v>
          </cell>
          <cell r="I49">
            <v>0</v>
          </cell>
          <cell r="J49">
            <v>0</v>
          </cell>
          <cell r="K49">
            <v>0</v>
          </cell>
          <cell r="L49">
            <v>0</v>
          </cell>
          <cell r="M49">
            <v>0</v>
          </cell>
          <cell r="N49">
            <v>0</v>
          </cell>
          <cell r="O49">
            <v>0</v>
          </cell>
        </row>
      </sheetData>
      <sheetData sheetId="7">
        <row r="8">
          <cell r="A8">
            <v>1</v>
          </cell>
          <cell r="B8">
            <v>0</v>
          </cell>
          <cell r="C8" t="str">
            <v xml:space="preserve">                              C.T. Pdte. Plutarco Elías Calles (Petacalco)</v>
          </cell>
          <cell r="D8">
            <v>2489734</v>
          </cell>
          <cell r="E8">
            <v>2489734</v>
          </cell>
          <cell r="F8">
            <v>2489734</v>
          </cell>
          <cell r="G8">
            <v>2489734</v>
          </cell>
          <cell r="H8">
            <v>2489734</v>
          </cell>
          <cell r="I8">
            <v>2489734</v>
          </cell>
          <cell r="J8">
            <v>2489734</v>
          </cell>
          <cell r="K8">
            <v>2489734</v>
          </cell>
          <cell r="L8">
            <v>2489734</v>
          </cell>
          <cell r="M8">
            <v>2489734</v>
          </cell>
          <cell r="N8">
            <v>2489734</v>
          </cell>
          <cell r="O8">
            <v>2489734</v>
          </cell>
        </row>
        <row r="9">
          <cell r="A9">
            <v>2</v>
          </cell>
          <cell r="B9">
            <v>0</v>
          </cell>
          <cell r="C9" t="str">
            <v xml:space="preserve">                         C. CC. Altamira ll</v>
          </cell>
          <cell r="D9">
            <v>92121572</v>
          </cell>
          <cell r="E9">
            <v>221457368</v>
          </cell>
          <cell r="F9">
            <v>1576705359</v>
          </cell>
          <cell r="G9">
            <v>1722766217</v>
          </cell>
          <cell r="H9">
            <v>1857368429</v>
          </cell>
          <cell r="I9">
            <v>2020073668</v>
          </cell>
          <cell r="J9">
            <v>2199574337</v>
          </cell>
          <cell r="K9">
            <v>2400457212</v>
          </cell>
          <cell r="L9">
            <v>2592421785</v>
          </cell>
          <cell r="M9">
            <v>2812956711</v>
          </cell>
          <cell r="N9">
            <v>3094918317</v>
          </cell>
          <cell r="O9">
            <v>3293389103</v>
          </cell>
        </row>
        <row r="10">
          <cell r="A10">
            <v>3</v>
          </cell>
          <cell r="B10">
            <v>0</v>
          </cell>
          <cell r="C10" t="str">
            <v xml:space="preserve">                         C. CC. Bajío</v>
          </cell>
          <cell r="D10">
            <v>230071350</v>
          </cell>
          <cell r="E10">
            <v>478212193</v>
          </cell>
          <cell r="F10">
            <v>1526633511</v>
          </cell>
          <cell r="G10">
            <v>1804764502</v>
          </cell>
          <cell r="H10">
            <v>2007007553</v>
          </cell>
          <cell r="I10">
            <v>2238676200</v>
          </cell>
          <cell r="J10">
            <v>2590930615</v>
          </cell>
          <cell r="K10">
            <v>2866174821</v>
          </cell>
          <cell r="L10">
            <v>3161806851</v>
          </cell>
          <cell r="M10">
            <v>3488647470</v>
          </cell>
          <cell r="N10">
            <v>3872342673</v>
          </cell>
          <cell r="O10">
            <v>4209353997</v>
          </cell>
        </row>
        <row r="11">
          <cell r="A11">
            <v>4</v>
          </cell>
          <cell r="B11">
            <v>0</v>
          </cell>
          <cell r="C11" t="str">
            <v xml:space="preserve">                         C. CC. Campeche</v>
          </cell>
          <cell r="D11">
            <v>17240601</v>
          </cell>
          <cell r="E11">
            <v>33308747</v>
          </cell>
          <cell r="F11">
            <v>139073340</v>
          </cell>
          <cell r="G11">
            <v>160185676</v>
          </cell>
          <cell r="H11">
            <v>324865706</v>
          </cell>
          <cell r="I11">
            <v>643917460</v>
          </cell>
          <cell r="J11">
            <v>992239309</v>
          </cell>
          <cell r="K11">
            <v>1198994337</v>
          </cell>
          <cell r="L11">
            <v>1335999926</v>
          </cell>
          <cell r="M11">
            <v>1479833535</v>
          </cell>
          <cell r="N11">
            <v>1694050303</v>
          </cell>
          <cell r="O11">
            <v>1700964547</v>
          </cell>
        </row>
        <row r="12">
          <cell r="A12">
            <v>5</v>
          </cell>
          <cell r="B12">
            <v>0</v>
          </cell>
          <cell r="C12" t="str">
            <v xml:space="preserve">                         C. CC. Hermosillo</v>
          </cell>
          <cell r="D12">
            <v>45532871</v>
          </cell>
          <cell r="E12">
            <v>113240815</v>
          </cell>
          <cell r="F12">
            <v>174833421</v>
          </cell>
          <cell r="G12">
            <v>252939078</v>
          </cell>
          <cell r="H12">
            <v>309746883</v>
          </cell>
          <cell r="I12">
            <v>365752695</v>
          </cell>
          <cell r="J12">
            <v>431510414</v>
          </cell>
          <cell r="K12">
            <v>520705345</v>
          </cell>
          <cell r="L12">
            <v>627839292</v>
          </cell>
          <cell r="M12">
            <v>723460176</v>
          </cell>
          <cell r="N12">
            <v>826121409</v>
          </cell>
          <cell r="O12">
            <v>950500702</v>
          </cell>
        </row>
        <row r="13">
          <cell r="A13">
            <v>6</v>
          </cell>
          <cell r="B13">
            <v>0</v>
          </cell>
          <cell r="C13" t="str">
            <v xml:space="preserve">                         C. CC. Mérida lll</v>
          </cell>
          <cell r="D13">
            <v>181326825</v>
          </cell>
          <cell r="E13">
            <v>306007255</v>
          </cell>
          <cell r="F13">
            <v>1106012968</v>
          </cell>
          <cell r="G13">
            <v>1253072663</v>
          </cell>
          <cell r="H13">
            <v>1383653601</v>
          </cell>
          <cell r="I13">
            <v>1572989922</v>
          </cell>
          <cell r="J13">
            <v>1816720509</v>
          </cell>
          <cell r="K13">
            <v>2045905635</v>
          </cell>
          <cell r="L13">
            <v>2308268032</v>
          </cell>
          <cell r="M13">
            <v>2514239182</v>
          </cell>
          <cell r="N13">
            <v>2568281003</v>
          </cell>
          <cell r="O13">
            <v>2747503080</v>
          </cell>
        </row>
        <row r="14">
          <cell r="A14">
            <v>7</v>
          </cell>
          <cell r="B14">
            <v>0</v>
          </cell>
          <cell r="C14" t="str">
            <v xml:space="preserve">                         C. CC. Monterrey lll</v>
          </cell>
          <cell r="D14">
            <v>14698937</v>
          </cell>
          <cell r="E14">
            <v>40654608</v>
          </cell>
          <cell r="F14">
            <v>1803575650</v>
          </cell>
          <cell r="G14">
            <v>1862988265</v>
          </cell>
          <cell r="H14">
            <v>1924087711</v>
          </cell>
          <cell r="I14">
            <v>2048452131</v>
          </cell>
          <cell r="J14">
            <v>2190455488</v>
          </cell>
          <cell r="K14">
            <v>2358345016</v>
          </cell>
          <cell r="L14">
            <v>2509669957</v>
          </cell>
          <cell r="M14">
            <v>2690961263</v>
          </cell>
          <cell r="N14">
            <v>2801990512</v>
          </cell>
          <cell r="O14">
            <v>2914403215</v>
          </cell>
        </row>
        <row r="15">
          <cell r="A15">
            <v>8</v>
          </cell>
          <cell r="B15">
            <v>0</v>
          </cell>
          <cell r="C15" t="str">
            <v xml:space="preserve">                         C. CC. Naco Nogales</v>
          </cell>
          <cell r="D15">
            <v>18357280</v>
          </cell>
          <cell r="E15">
            <v>25494033</v>
          </cell>
          <cell r="F15">
            <v>277590139</v>
          </cell>
          <cell r="G15">
            <v>334363617</v>
          </cell>
          <cell r="H15">
            <v>380309742</v>
          </cell>
          <cell r="I15">
            <v>451043712</v>
          </cell>
          <cell r="J15">
            <v>535420635</v>
          </cell>
          <cell r="K15">
            <v>651571294</v>
          </cell>
          <cell r="L15">
            <v>766793886</v>
          </cell>
          <cell r="M15">
            <v>863429250</v>
          </cell>
          <cell r="N15">
            <v>879013173</v>
          </cell>
          <cell r="O15">
            <v>903099583</v>
          </cell>
        </row>
        <row r="16">
          <cell r="A16">
            <v>9</v>
          </cell>
          <cell r="B16">
            <v>0</v>
          </cell>
          <cell r="C16" t="str">
            <v xml:space="preserve">                         C. CC. Río Bravo II (Anáhuac)</v>
          </cell>
          <cell r="D16">
            <v>64840530</v>
          </cell>
          <cell r="E16">
            <v>59569622</v>
          </cell>
          <cell r="F16">
            <v>193195458</v>
          </cell>
          <cell r="G16">
            <v>348078370</v>
          </cell>
          <cell r="H16">
            <v>484334264</v>
          </cell>
          <cell r="I16">
            <v>641252117</v>
          </cell>
          <cell r="J16">
            <v>766119253</v>
          </cell>
          <cell r="K16">
            <v>864182839</v>
          </cell>
          <cell r="L16">
            <v>1054818983</v>
          </cell>
          <cell r="M16">
            <v>1294737177</v>
          </cell>
          <cell r="N16">
            <v>1514759031</v>
          </cell>
          <cell r="O16">
            <v>1517046610</v>
          </cell>
        </row>
        <row r="17">
          <cell r="A17">
            <v>10</v>
          </cell>
          <cell r="B17">
            <v>0</v>
          </cell>
          <cell r="C17" t="str">
            <v xml:space="preserve">                         C. CC. Mexicali</v>
          </cell>
          <cell r="D17">
            <v>87291258</v>
          </cell>
          <cell r="E17">
            <v>177972566</v>
          </cell>
          <cell r="F17">
            <v>1050587659</v>
          </cell>
          <cell r="G17">
            <v>1143104753</v>
          </cell>
          <cell r="H17">
            <v>1175917989</v>
          </cell>
          <cell r="I17">
            <v>1280510512</v>
          </cell>
          <cell r="J17">
            <v>1397786223</v>
          </cell>
          <cell r="K17">
            <v>1543864488</v>
          </cell>
          <cell r="L17">
            <v>1712397960</v>
          </cell>
          <cell r="M17">
            <v>1877236874</v>
          </cell>
          <cell r="N17">
            <v>2050516060</v>
          </cell>
          <cell r="O17">
            <v>2211691797</v>
          </cell>
        </row>
        <row r="18">
          <cell r="A18">
            <v>11</v>
          </cell>
          <cell r="B18">
            <v>0</v>
          </cell>
          <cell r="C18" t="str">
            <v xml:space="preserve">                         C. CC. Saltillo</v>
          </cell>
          <cell r="D18">
            <v>11492598</v>
          </cell>
          <cell r="E18">
            <v>46410640</v>
          </cell>
          <cell r="F18">
            <v>137923425</v>
          </cell>
          <cell r="G18">
            <v>177643974</v>
          </cell>
          <cell r="H18">
            <v>213455865</v>
          </cell>
          <cell r="I18">
            <v>221403225</v>
          </cell>
          <cell r="J18">
            <v>317408170</v>
          </cell>
          <cell r="K18">
            <v>378295104</v>
          </cell>
          <cell r="L18">
            <v>456411285</v>
          </cell>
          <cell r="M18">
            <v>561031535</v>
          </cell>
          <cell r="N18">
            <v>678085207</v>
          </cell>
          <cell r="O18">
            <v>724455502</v>
          </cell>
        </row>
        <row r="19">
          <cell r="A19">
            <v>12</v>
          </cell>
          <cell r="B19">
            <v>0</v>
          </cell>
          <cell r="C19" t="str">
            <v xml:space="preserve">                         C. CC. Tuxpan ll</v>
          </cell>
          <cell r="D19">
            <v>206978575</v>
          </cell>
          <cell r="E19">
            <v>308155627</v>
          </cell>
          <cell r="F19">
            <v>354551427</v>
          </cell>
          <cell r="G19">
            <v>466830492</v>
          </cell>
          <cell r="H19">
            <v>631180865</v>
          </cell>
          <cell r="I19">
            <v>832995091</v>
          </cell>
          <cell r="J19">
            <v>1065859254</v>
          </cell>
          <cell r="K19">
            <v>1313464358</v>
          </cell>
          <cell r="L19">
            <v>1523788154</v>
          </cell>
          <cell r="M19">
            <v>1800722941</v>
          </cell>
          <cell r="N19">
            <v>2096211976</v>
          </cell>
          <cell r="O19">
            <v>2323079423</v>
          </cell>
        </row>
        <row r="20">
          <cell r="A20">
            <v>13</v>
          </cell>
          <cell r="B20">
            <v>0</v>
          </cell>
          <cell r="C20" t="str">
            <v xml:space="preserve">                              Gasoducto Mayakan</v>
          </cell>
          <cell r="D20">
            <v>0</v>
          </cell>
          <cell r="E20">
            <v>0</v>
          </cell>
          <cell r="F20">
            <v>41747096</v>
          </cell>
          <cell r="G20">
            <v>41747096</v>
          </cell>
          <cell r="H20">
            <v>41747096</v>
          </cell>
          <cell r="I20">
            <v>46911033</v>
          </cell>
          <cell r="J20">
            <v>51673605</v>
          </cell>
          <cell r="K20">
            <v>57763265</v>
          </cell>
          <cell r="L20">
            <v>63666549</v>
          </cell>
          <cell r="M20">
            <v>69564343</v>
          </cell>
          <cell r="N20">
            <v>74531936</v>
          </cell>
          <cell r="O20">
            <v>79518878</v>
          </cell>
        </row>
        <row r="21">
          <cell r="A21">
            <v>15</v>
          </cell>
          <cell r="B21">
            <v>0</v>
          </cell>
          <cell r="C21" t="str">
            <v xml:space="preserve">                         C. CC. Altamira lll y lV</v>
          </cell>
          <cell r="D21">
            <v>217042711</v>
          </cell>
          <cell r="E21">
            <v>502871767</v>
          </cell>
          <cell r="F21">
            <v>5622301594</v>
          </cell>
          <cell r="G21">
            <v>5900678107</v>
          </cell>
          <cell r="H21">
            <v>6202618795</v>
          </cell>
          <cell r="I21">
            <v>6348833680</v>
          </cell>
          <cell r="J21">
            <v>6638177322</v>
          </cell>
          <cell r="K21">
            <v>6977325673</v>
          </cell>
          <cell r="L21">
            <v>7331253589</v>
          </cell>
          <cell r="M21">
            <v>7725072252</v>
          </cell>
          <cell r="N21">
            <v>8021203391</v>
          </cell>
          <cell r="O21">
            <v>8179524473</v>
          </cell>
        </row>
        <row r="22">
          <cell r="A22">
            <v>16</v>
          </cell>
          <cell r="B22">
            <v>0</v>
          </cell>
          <cell r="C22" t="str">
            <v xml:space="preserve">                         C. CC. Chihuahua lll</v>
          </cell>
          <cell r="D22">
            <v>63767152</v>
          </cell>
          <cell r="E22">
            <v>134316445</v>
          </cell>
          <cell r="F22">
            <v>557183300</v>
          </cell>
          <cell r="G22">
            <v>624734971</v>
          </cell>
          <cell r="H22">
            <v>688965490</v>
          </cell>
          <cell r="I22">
            <v>761768421</v>
          </cell>
          <cell r="J22">
            <v>845265786</v>
          </cell>
          <cell r="K22">
            <v>947350262</v>
          </cell>
          <cell r="L22">
            <v>1051584057</v>
          </cell>
          <cell r="M22">
            <v>1165620782</v>
          </cell>
          <cell r="N22">
            <v>1283171538</v>
          </cell>
          <cell r="O22">
            <v>1399294063</v>
          </cell>
        </row>
        <row r="23">
          <cell r="A23">
            <v>17</v>
          </cell>
          <cell r="B23">
            <v>0</v>
          </cell>
          <cell r="C23" t="str">
            <v xml:space="preserve">                         C. CC. La Laguna II</v>
          </cell>
          <cell r="D23">
            <v>135462081</v>
          </cell>
          <cell r="E23">
            <v>273927911</v>
          </cell>
          <cell r="F23">
            <v>2843631689</v>
          </cell>
          <cell r="G23">
            <v>2980495136</v>
          </cell>
          <cell r="H23">
            <v>3123989425</v>
          </cell>
          <cell r="I23">
            <v>3283594756</v>
          </cell>
          <cell r="J23">
            <v>3451580006</v>
          </cell>
          <cell r="K23">
            <v>3637737640</v>
          </cell>
          <cell r="L23">
            <v>3819101494</v>
          </cell>
          <cell r="M23">
            <v>4013972842</v>
          </cell>
          <cell r="N23">
            <v>4257228433</v>
          </cell>
          <cell r="O23">
            <v>4461195889</v>
          </cell>
        </row>
        <row r="24">
          <cell r="A24">
            <v>18</v>
          </cell>
          <cell r="B24">
            <v>0</v>
          </cell>
          <cell r="C24" t="str">
            <v xml:space="preserve">                         C. CC. Río Bravo III</v>
          </cell>
          <cell r="D24">
            <v>74254312</v>
          </cell>
          <cell r="E24">
            <v>104087842</v>
          </cell>
          <cell r="F24">
            <v>836712865</v>
          </cell>
          <cell r="G24">
            <v>931855596</v>
          </cell>
          <cell r="H24">
            <v>1042426645</v>
          </cell>
          <cell r="I24">
            <v>1195721760</v>
          </cell>
          <cell r="J24">
            <v>1339881305</v>
          </cell>
          <cell r="K24">
            <v>1521857669</v>
          </cell>
          <cell r="L24">
            <v>1723738124</v>
          </cell>
          <cell r="M24">
            <v>1978653789</v>
          </cell>
          <cell r="N24">
            <v>2210011899</v>
          </cell>
          <cell r="O24">
            <v>2382576596</v>
          </cell>
        </row>
        <row r="25">
          <cell r="A25">
            <v>19</v>
          </cell>
          <cell r="B25">
            <v>0</v>
          </cell>
          <cell r="C25" t="str">
            <v xml:space="preserve">                         C. CC. Tuxpan III y IV</v>
          </cell>
          <cell r="D25">
            <v>278824062</v>
          </cell>
          <cell r="E25">
            <v>556342566</v>
          </cell>
          <cell r="F25">
            <v>4882461632</v>
          </cell>
          <cell r="G25">
            <v>5178015845</v>
          </cell>
          <cell r="H25">
            <v>5468129498</v>
          </cell>
          <cell r="I25">
            <v>5805850848</v>
          </cell>
          <cell r="J25">
            <v>6145103227</v>
          </cell>
          <cell r="K25">
            <v>6539931120</v>
          </cell>
          <cell r="L25">
            <v>6866946925</v>
          </cell>
          <cell r="M25">
            <v>7283514454</v>
          </cell>
          <cell r="N25">
            <v>7789114649</v>
          </cell>
          <cell r="O25">
            <v>8237706058</v>
          </cell>
        </row>
        <row r="26">
          <cell r="A26">
            <v>20</v>
          </cell>
          <cell r="B26">
            <v>0</v>
          </cell>
          <cell r="C26" t="str">
            <v xml:space="preserve">                         C. CC. Altamira V</v>
          </cell>
          <cell r="D26">
            <v>257512738</v>
          </cell>
          <cell r="E26">
            <v>546602945</v>
          </cell>
          <cell r="F26">
            <v>5328833089</v>
          </cell>
          <cell r="G26">
            <v>5509693105</v>
          </cell>
          <cell r="H26">
            <v>5727643345</v>
          </cell>
          <cell r="I26">
            <v>6036392975</v>
          </cell>
          <cell r="J26">
            <v>6353730327</v>
          </cell>
          <cell r="K26">
            <v>6724394141</v>
          </cell>
          <cell r="L26">
            <v>7096803026</v>
          </cell>
          <cell r="M26">
            <v>7516552211</v>
          </cell>
          <cell r="N26">
            <v>8012302744</v>
          </cell>
          <cell r="O26">
            <v>8501756287</v>
          </cell>
        </row>
        <row r="27">
          <cell r="A27">
            <v>21</v>
          </cell>
          <cell r="B27">
            <v>0</v>
          </cell>
          <cell r="C27" t="str">
            <v xml:space="preserve">                         C. CC. Tamazunchale</v>
          </cell>
          <cell r="D27">
            <v>164621133</v>
          </cell>
          <cell r="E27">
            <v>183509927</v>
          </cell>
          <cell r="F27">
            <v>255732464</v>
          </cell>
          <cell r="G27">
            <v>322910832</v>
          </cell>
          <cell r="H27">
            <v>436947596</v>
          </cell>
          <cell r="I27">
            <v>705239690</v>
          </cell>
          <cell r="J27">
            <v>959903871</v>
          </cell>
          <cell r="K27">
            <v>1340482622</v>
          </cell>
          <cell r="L27">
            <v>1718009481</v>
          </cell>
          <cell r="M27">
            <v>2120784073</v>
          </cell>
          <cell r="N27">
            <v>2625287389</v>
          </cell>
          <cell r="O27">
            <v>3075235051</v>
          </cell>
        </row>
        <row r="28">
          <cell r="A28">
            <v>24</v>
          </cell>
          <cell r="B28">
            <v>0</v>
          </cell>
          <cell r="C28" t="str">
            <v xml:space="preserve">                         C. CC. Río Bravo IV</v>
          </cell>
          <cell r="D28">
            <v>105456477</v>
          </cell>
          <cell r="E28">
            <v>228770573</v>
          </cell>
          <cell r="F28">
            <v>1104360148</v>
          </cell>
          <cell r="G28">
            <v>1208984358</v>
          </cell>
          <cell r="H28">
            <v>1332745750</v>
          </cell>
          <cell r="I28">
            <v>1484971696</v>
          </cell>
          <cell r="J28">
            <v>1626401621</v>
          </cell>
          <cell r="K28">
            <v>1811858296</v>
          </cell>
          <cell r="L28">
            <v>2015354002</v>
          </cell>
          <cell r="M28">
            <v>2144777855</v>
          </cell>
          <cell r="N28">
            <v>2303763612</v>
          </cell>
          <cell r="O28">
            <v>2530553284</v>
          </cell>
        </row>
        <row r="29">
          <cell r="A29">
            <v>25</v>
          </cell>
          <cell r="B29">
            <v>0</v>
          </cell>
          <cell r="C29" t="str">
            <v xml:space="preserve">                         C. CC. Tuxpan V</v>
          </cell>
          <cell r="D29">
            <v>151814238</v>
          </cell>
          <cell r="E29">
            <v>303396560</v>
          </cell>
          <cell r="F29">
            <v>2138460012</v>
          </cell>
          <cell r="G29">
            <v>2349689135</v>
          </cell>
          <cell r="H29">
            <v>2512639755</v>
          </cell>
          <cell r="I29">
            <v>2699669835</v>
          </cell>
          <cell r="J29">
            <v>2859713448</v>
          </cell>
          <cell r="K29">
            <v>3009390227</v>
          </cell>
          <cell r="L29">
            <v>3148876021</v>
          </cell>
          <cell r="M29">
            <v>3386694704</v>
          </cell>
          <cell r="N29">
            <v>3691773097</v>
          </cell>
          <cell r="O29">
            <v>3958220352</v>
          </cell>
        </row>
        <row r="30">
          <cell r="A30">
            <v>26</v>
          </cell>
          <cell r="B30">
            <v>0</v>
          </cell>
          <cell r="C30" t="str">
            <v xml:space="preserve">                         C. CC. Valladolid III</v>
          </cell>
          <cell r="D30">
            <v>147359682</v>
          </cell>
          <cell r="E30">
            <v>279370911</v>
          </cell>
          <cell r="F30">
            <v>2058154596</v>
          </cell>
          <cell r="G30">
            <v>2211414501</v>
          </cell>
          <cell r="H30">
            <v>2376404975</v>
          </cell>
          <cell r="I30">
            <v>2554700982</v>
          </cell>
          <cell r="J30">
            <v>2728006999</v>
          </cell>
          <cell r="K30">
            <v>2943749838</v>
          </cell>
          <cell r="L30">
            <v>3159686038</v>
          </cell>
          <cell r="M30">
            <v>3405406503</v>
          </cell>
          <cell r="N30">
            <v>3667905729</v>
          </cell>
          <cell r="O30">
            <v>3926562778</v>
          </cell>
        </row>
        <row r="31">
          <cell r="A31">
            <v>28</v>
          </cell>
          <cell r="B31">
            <v>0</v>
          </cell>
          <cell r="C31" t="str">
            <v xml:space="preserve">                         C. CC. Norte II</v>
          </cell>
          <cell r="D31">
            <v>102297920</v>
          </cell>
          <cell r="E31">
            <v>205540993</v>
          </cell>
          <cell r="F31">
            <v>995643009</v>
          </cell>
          <cell r="G31">
            <v>1123774585</v>
          </cell>
          <cell r="H31">
            <v>1242742215</v>
          </cell>
          <cell r="I31">
            <v>1379076607</v>
          </cell>
          <cell r="J31">
            <v>1502834290</v>
          </cell>
          <cell r="K31">
            <v>1653584468</v>
          </cell>
          <cell r="L31">
            <v>1810840516</v>
          </cell>
          <cell r="M31">
            <v>1994314773</v>
          </cell>
          <cell r="N31">
            <v>2043798822</v>
          </cell>
          <cell r="O31">
            <v>2162903638</v>
          </cell>
        </row>
        <row r="32">
          <cell r="A32">
            <v>29</v>
          </cell>
          <cell r="B32">
            <v>0</v>
          </cell>
          <cell r="C32" t="str">
            <v xml:space="preserve">                         C. CC. Norte Durango</v>
          </cell>
          <cell r="D32">
            <v>130341154</v>
          </cell>
          <cell r="E32">
            <v>258866426</v>
          </cell>
          <cell r="F32">
            <v>1924963935</v>
          </cell>
          <cell r="G32">
            <v>2077569424</v>
          </cell>
          <cell r="H32">
            <v>2209051439</v>
          </cell>
          <cell r="I32">
            <v>2366383631</v>
          </cell>
          <cell r="J32">
            <v>2540919626</v>
          </cell>
          <cell r="K32">
            <v>2736485236</v>
          </cell>
          <cell r="L32">
            <v>2937452420</v>
          </cell>
          <cell r="M32">
            <v>3168680810</v>
          </cell>
          <cell r="N32">
            <v>3396589233</v>
          </cell>
          <cell r="O32">
            <v>3643533898</v>
          </cell>
        </row>
        <row r="33">
          <cell r="A33">
            <v>31</v>
          </cell>
          <cell r="B33">
            <v>0</v>
          </cell>
          <cell r="C33" t="str">
            <v xml:space="preserve">                         C. E. La Venta III</v>
          </cell>
          <cell r="D33">
            <v>78796948</v>
          </cell>
          <cell r="E33">
            <v>163701833</v>
          </cell>
          <cell r="F33">
            <v>211392260</v>
          </cell>
          <cell r="G33">
            <v>280289741</v>
          </cell>
          <cell r="H33">
            <v>317516782</v>
          </cell>
          <cell r="I33">
            <v>352948323</v>
          </cell>
          <cell r="J33">
            <v>356531130</v>
          </cell>
          <cell r="K33">
            <v>411872191</v>
          </cell>
          <cell r="L33">
            <v>442741730</v>
          </cell>
          <cell r="M33">
            <v>457569022</v>
          </cell>
          <cell r="N33">
            <v>502087425</v>
          </cell>
          <cell r="O33">
            <v>609497663</v>
          </cell>
        </row>
        <row r="34">
          <cell r="A34">
            <v>33</v>
          </cell>
          <cell r="B34">
            <v>0</v>
          </cell>
          <cell r="C34" t="str">
            <v xml:space="preserve">                         C. E. Oaxaca I</v>
          </cell>
          <cell r="D34">
            <v>63747052</v>
          </cell>
          <cell r="E34">
            <v>129549742</v>
          </cell>
          <cell r="F34">
            <v>165867700</v>
          </cell>
          <cell r="G34">
            <v>214966891</v>
          </cell>
          <cell r="H34">
            <v>245264559</v>
          </cell>
          <cell r="I34">
            <v>270456011</v>
          </cell>
          <cell r="J34">
            <v>274721056</v>
          </cell>
          <cell r="K34">
            <v>314144263</v>
          </cell>
          <cell r="L34">
            <v>337623863</v>
          </cell>
          <cell r="M34">
            <v>349016023</v>
          </cell>
          <cell r="N34">
            <v>382966429</v>
          </cell>
          <cell r="O34">
            <v>456492813</v>
          </cell>
        </row>
        <row r="35">
          <cell r="A35">
            <v>0</v>
          </cell>
          <cell r="B35">
            <v>0</v>
          </cell>
          <cell r="C35" t="str">
            <v xml:space="preserve">                         C. E. Oaxaca II</v>
          </cell>
          <cell r="D35">
            <v>83162388</v>
          </cell>
          <cell r="E35">
            <v>167968122</v>
          </cell>
          <cell r="F35">
            <v>217612926</v>
          </cell>
          <cell r="G35">
            <v>283536246</v>
          </cell>
          <cell r="H35">
            <v>322295219</v>
          </cell>
          <cell r="I35">
            <v>366781338</v>
          </cell>
          <cell r="J35">
            <v>370380861</v>
          </cell>
          <cell r="K35">
            <v>430273775</v>
          </cell>
          <cell r="L35">
            <v>466045423</v>
          </cell>
          <cell r="M35">
            <v>495106160</v>
          </cell>
          <cell r="N35">
            <v>547548660</v>
          </cell>
          <cell r="O35">
            <v>658486851</v>
          </cell>
        </row>
        <row r="36">
          <cell r="A36">
            <v>0</v>
          </cell>
          <cell r="B36">
            <v>0</v>
          </cell>
          <cell r="C36" t="str">
            <v xml:space="preserve">                         C. E. Oaxaca III</v>
          </cell>
          <cell r="D36">
            <v>73012087</v>
          </cell>
          <cell r="E36">
            <v>145307142</v>
          </cell>
          <cell r="F36">
            <v>188283501</v>
          </cell>
          <cell r="G36">
            <v>250722491</v>
          </cell>
          <cell r="H36">
            <v>284954600</v>
          </cell>
          <cell r="I36">
            <v>318405677</v>
          </cell>
          <cell r="J36">
            <v>320819208</v>
          </cell>
          <cell r="K36">
            <v>378720551</v>
          </cell>
          <cell r="L36">
            <v>411091658</v>
          </cell>
          <cell r="M36">
            <v>436891499</v>
          </cell>
          <cell r="N36">
            <v>479973750</v>
          </cell>
          <cell r="O36">
            <v>580755605</v>
          </cell>
        </row>
        <row r="37">
          <cell r="A37">
            <v>0</v>
          </cell>
          <cell r="B37">
            <v>0</v>
          </cell>
          <cell r="C37" t="str">
            <v xml:space="preserve">                         C. E. Oaxaca IV</v>
          </cell>
          <cell r="D37">
            <v>85120873</v>
          </cell>
          <cell r="E37">
            <v>171744230</v>
          </cell>
          <cell r="F37">
            <v>223748765</v>
          </cell>
          <cell r="G37">
            <v>293359885</v>
          </cell>
          <cell r="H37">
            <v>334961794</v>
          </cell>
          <cell r="I37">
            <v>370880365</v>
          </cell>
          <cell r="J37">
            <v>376449138</v>
          </cell>
          <cell r="K37">
            <v>445323599</v>
          </cell>
          <cell r="L37">
            <v>490373544</v>
          </cell>
          <cell r="M37">
            <v>526775991</v>
          </cell>
          <cell r="N37">
            <v>590749266</v>
          </cell>
          <cell r="O37">
            <v>706269283</v>
          </cell>
        </row>
        <row r="38">
          <cell r="A38">
            <v>36</v>
          </cell>
          <cell r="B38">
            <v>0</v>
          </cell>
          <cell r="C38" t="str">
            <v xml:space="preserve">                    2296</v>
          </cell>
          <cell r="D38">
            <v>69807886</v>
          </cell>
          <cell r="E38">
            <v>93293661</v>
          </cell>
          <cell r="F38">
            <v>539591204</v>
          </cell>
          <cell r="G38">
            <v>594448692</v>
          </cell>
          <cell r="H38">
            <v>651884246</v>
          </cell>
          <cell r="I38">
            <v>709253260</v>
          </cell>
          <cell r="J38">
            <v>791827539</v>
          </cell>
          <cell r="K38">
            <v>894323114</v>
          </cell>
          <cell r="L38">
            <v>1006075954</v>
          </cell>
          <cell r="M38">
            <v>1119433911</v>
          </cell>
          <cell r="N38">
            <v>1240411433</v>
          </cell>
          <cell r="O38">
            <v>1337480807</v>
          </cell>
        </row>
        <row r="39">
          <cell r="A39">
            <v>38</v>
          </cell>
          <cell r="B39">
            <v>0</v>
          </cell>
          <cell r="C39" t="str">
            <v xml:space="preserve">                    TECHINT/MACQUARIE S.A DE C.V.</v>
          </cell>
          <cell r="D39">
            <v>180407736</v>
          </cell>
          <cell r="E39">
            <v>368046027</v>
          </cell>
          <cell r="F39">
            <v>1272872481</v>
          </cell>
          <cell r="G39">
            <v>1472140980</v>
          </cell>
          <cell r="H39">
            <v>1662984697</v>
          </cell>
          <cell r="I39">
            <v>1887913228</v>
          </cell>
          <cell r="J39">
            <v>2158217296</v>
          </cell>
          <cell r="K39">
            <v>2468175099</v>
          </cell>
          <cell r="L39">
            <v>2770784901</v>
          </cell>
          <cell r="M39">
            <v>3141098934</v>
          </cell>
          <cell r="N39">
            <v>3547110774</v>
          </cell>
          <cell r="O39">
            <v>3917613572</v>
          </cell>
        </row>
        <row r="40">
          <cell r="A40">
            <v>40</v>
          </cell>
          <cell r="B40">
            <v>0</v>
          </cell>
          <cell r="C40" t="str">
            <v xml:space="preserve">                         C. E. La Mata (Sureste I Fase II)</v>
          </cell>
          <cell r="D40">
            <v>51943956</v>
          </cell>
          <cell r="E40">
            <v>103663746</v>
          </cell>
          <cell r="F40">
            <v>130199810</v>
          </cell>
          <cell r="G40">
            <v>167127104</v>
          </cell>
          <cell r="H40">
            <v>189369877</v>
          </cell>
          <cell r="I40">
            <v>217040303</v>
          </cell>
          <cell r="J40">
            <v>222451344</v>
          </cell>
          <cell r="K40">
            <v>261274576</v>
          </cell>
          <cell r="L40">
            <v>284988007</v>
          </cell>
          <cell r="M40">
            <v>305415289</v>
          </cell>
          <cell r="N40">
            <v>341232400</v>
          </cell>
          <cell r="O40">
            <v>402337953</v>
          </cell>
        </row>
        <row r="41">
          <cell r="A41">
            <v>42</v>
          </cell>
          <cell r="B41">
            <v>0</v>
          </cell>
          <cell r="C41" t="str">
            <v xml:space="preserve">                    C. CC. Topolobampo II</v>
          </cell>
          <cell r="D41">
            <v>162872177</v>
          </cell>
          <cell r="E41">
            <v>357441970</v>
          </cell>
          <cell r="F41">
            <v>1552912320</v>
          </cell>
          <cell r="G41">
            <v>1767303747</v>
          </cell>
          <cell r="H41">
            <v>1985921152</v>
          </cell>
          <cell r="I41">
            <v>2145956460</v>
          </cell>
          <cell r="J41">
            <v>2345086494</v>
          </cell>
          <cell r="K41">
            <v>2616421442</v>
          </cell>
          <cell r="L41">
            <v>2920504266</v>
          </cell>
          <cell r="M41">
            <v>3289547496</v>
          </cell>
          <cell r="N41">
            <v>3666056578</v>
          </cell>
          <cell r="O41">
            <v>4008489729</v>
          </cell>
        </row>
        <row r="42">
          <cell r="A42">
            <v>43</v>
          </cell>
          <cell r="B42">
            <v>0</v>
          </cell>
          <cell r="C42" t="str">
            <v xml:space="preserve">                    C. CC. Noreste</v>
          </cell>
          <cell r="D42">
            <v>185255201</v>
          </cell>
          <cell r="E42">
            <v>359241110</v>
          </cell>
          <cell r="F42">
            <v>1356407902</v>
          </cell>
          <cell r="G42">
            <v>1609165690</v>
          </cell>
          <cell r="H42">
            <v>1819003647</v>
          </cell>
          <cell r="I42">
            <v>2094152611</v>
          </cell>
          <cell r="J42">
            <v>2326789677</v>
          </cell>
          <cell r="K42">
            <v>2609839479</v>
          </cell>
          <cell r="L42">
            <v>2926877165</v>
          </cell>
          <cell r="M42">
            <v>3309931362</v>
          </cell>
          <cell r="N42">
            <v>3696854229</v>
          </cell>
          <cell r="O42">
            <v>4000026493</v>
          </cell>
        </row>
        <row r="43">
          <cell r="A43">
            <v>45</v>
          </cell>
          <cell r="B43">
            <v>0</v>
          </cell>
          <cell r="C43">
            <v>0</v>
          </cell>
          <cell r="D43">
            <v>0</v>
          </cell>
          <cell r="E43">
            <v>0</v>
          </cell>
          <cell r="F43">
            <v>0</v>
          </cell>
          <cell r="G43">
            <v>0</v>
          </cell>
          <cell r="H43">
            <v>0</v>
          </cell>
          <cell r="I43">
            <v>0</v>
          </cell>
          <cell r="J43">
            <v>0</v>
          </cell>
          <cell r="K43">
            <v>0</v>
          </cell>
          <cell r="L43">
            <v>0</v>
          </cell>
          <cell r="M43">
            <v>0</v>
          </cell>
          <cell r="N43">
            <v>0</v>
          </cell>
          <cell r="O43">
            <v>0</v>
          </cell>
        </row>
        <row r="44">
          <cell r="A44">
            <v>0</v>
          </cell>
          <cell r="B44">
            <v>0</v>
          </cell>
          <cell r="C44" t="str">
            <v>Comisión Federal de Electricidad</v>
          </cell>
          <cell r="D44">
            <v>3835322095</v>
          </cell>
          <cell r="E44">
            <v>7450535657</v>
          </cell>
          <cell r="F44">
            <v>42792246389</v>
          </cell>
          <cell r="G44">
            <v>46923851499</v>
          </cell>
          <cell r="H44">
            <v>50914626939</v>
          </cell>
          <cell r="I44">
            <v>55722459957</v>
          </cell>
          <cell r="J44">
            <v>60892979117</v>
          </cell>
          <cell r="K44">
            <v>66876728729</v>
          </cell>
          <cell r="L44">
            <v>72853124598</v>
          </cell>
          <cell r="M44">
            <v>79514140926</v>
          </cell>
          <cell r="N44">
            <v>86450452814</v>
          </cell>
          <cell r="O44">
            <v>92714009307</v>
          </cell>
        </row>
        <row r="45">
          <cell r="A45">
            <v>0</v>
          </cell>
          <cell r="B45">
            <v>0</v>
          </cell>
          <cell r="C45">
            <v>0</v>
          </cell>
          <cell r="D45">
            <v>0</v>
          </cell>
          <cell r="E45">
            <v>0</v>
          </cell>
          <cell r="F45">
            <v>0</v>
          </cell>
          <cell r="G45">
            <v>0</v>
          </cell>
          <cell r="H45">
            <v>0</v>
          </cell>
          <cell r="I45">
            <v>0</v>
          </cell>
          <cell r="J45">
            <v>0</v>
          </cell>
          <cell r="K45">
            <v>0</v>
          </cell>
          <cell r="L45">
            <v>0</v>
          </cell>
          <cell r="M45">
            <v>0</v>
          </cell>
          <cell r="N45">
            <v>0</v>
          </cell>
          <cell r="O45">
            <v>0</v>
          </cell>
        </row>
        <row r="46">
          <cell r="A46">
            <v>0</v>
          </cell>
          <cell r="B46">
            <v>0</v>
          </cell>
          <cell r="C46">
            <v>0</v>
          </cell>
          <cell r="D46">
            <v>0</v>
          </cell>
          <cell r="E46">
            <v>0</v>
          </cell>
          <cell r="F46">
            <v>0</v>
          </cell>
          <cell r="G46">
            <v>0</v>
          </cell>
          <cell r="H46">
            <v>0</v>
          </cell>
          <cell r="I46">
            <v>0</v>
          </cell>
          <cell r="J46">
            <v>0</v>
          </cell>
          <cell r="K46">
            <v>0</v>
          </cell>
          <cell r="L46">
            <v>0</v>
          </cell>
          <cell r="M46">
            <v>0</v>
          </cell>
          <cell r="N46">
            <v>0</v>
          </cell>
          <cell r="O46">
            <v>0</v>
          </cell>
        </row>
        <row r="47">
          <cell r="A47">
            <v>0</v>
          </cell>
          <cell r="B47">
            <v>0</v>
          </cell>
          <cell r="C47">
            <v>0</v>
          </cell>
          <cell r="D47">
            <v>0</v>
          </cell>
          <cell r="E47">
            <v>0</v>
          </cell>
          <cell r="F47">
            <v>0</v>
          </cell>
          <cell r="G47">
            <v>0</v>
          </cell>
          <cell r="H47">
            <v>0</v>
          </cell>
          <cell r="I47">
            <v>0</v>
          </cell>
          <cell r="J47">
            <v>0</v>
          </cell>
          <cell r="K47">
            <v>0</v>
          </cell>
          <cell r="L47">
            <v>0</v>
          </cell>
          <cell r="M47">
            <v>0</v>
          </cell>
          <cell r="N47">
            <v>0</v>
          </cell>
          <cell r="O47">
            <v>0</v>
          </cell>
        </row>
        <row r="48">
          <cell r="A48">
            <v>0</v>
          </cell>
          <cell r="B48">
            <v>0</v>
          </cell>
          <cell r="C48">
            <v>0</v>
          </cell>
          <cell r="D48">
            <v>0</v>
          </cell>
          <cell r="E48">
            <v>0</v>
          </cell>
          <cell r="F48">
            <v>0</v>
          </cell>
          <cell r="G48">
            <v>0</v>
          </cell>
          <cell r="H48">
            <v>0</v>
          </cell>
          <cell r="I48">
            <v>0</v>
          </cell>
          <cell r="J48">
            <v>0</v>
          </cell>
          <cell r="K48">
            <v>0</v>
          </cell>
          <cell r="L48">
            <v>0</v>
          </cell>
          <cell r="M48">
            <v>0</v>
          </cell>
          <cell r="N48">
            <v>0</v>
          </cell>
          <cell r="O48">
            <v>0</v>
          </cell>
        </row>
        <row r="49">
          <cell r="A49">
            <v>34</v>
          </cell>
          <cell r="B49" t="str">
            <v>OAXACA II,III,IV</v>
          </cell>
          <cell r="C49" t="str">
            <v>OAXACA II,III,IV</v>
          </cell>
          <cell r="D49">
            <v>241295348</v>
          </cell>
          <cell r="E49">
            <v>485019494</v>
          </cell>
          <cell r="F49">
            <v>629645192</v>
          </cell>
          <cell r="G49">
            <v>827618622</v>
          </cell>
          <cell r="H49">
            <v>942211613</v>
          </cell>
          <cell r="I49">
            <v>1056067380</v>
          </cell>
          <cell r="J49">
            <v>1067649207</v>
          </cell>
          <cell r="K49">
            <v>1254317925</v>
          </cell>
          <cell r="L49">
            <v>1367510625</v>
          </cell>
          <cell r="M49">
            <v>1458773650</v>
          </cell>
          <cell r="N49">
            <v>1618271676</v>
          </cell>
          <cell r="O49">
            <v>1945511739</v>
          </cell>
        </row>
      </sheetData>
      <sheetData sheetId="8"/>
      <sheetData sheetId="9"/>
      <sheetData sheetId="10"/>
      <sheetData sheetId="11"/>
      <sheetData sheetId="1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INV DIR OPER"/>
      <sheetName val="COMP DIR COND (DLLS) "/>
      <sheetName val="COMP DIR COND PESOS"/>
      <sheetName val="COMP CONSOL "/>
      <sheetName val="Comp. de Proy."/>
    </sheetNames>
    <sheetDataSet>
      <sheetData sheetId="0">
        <row r="7">
          <cell r="E7" t="str">
            <v>Hasta 2020</v>
          </cell>
          <cell r="F7" t="str">
            <v>En 2021</v>
          </cell>
        </row>
        <row r="248">
          <cell r="D248">
            <v>3500.1843204167908</v>
          </cell>
        </row>
      </sheetData>
      <sheetData sheetId="1"/>
      <sheetData sheetId="2">
        <row r="7">
          <cell r="K7" t="str">
            <v>% Respecto PEF 2021</v>
          </cell>
        </row>
      </sheetData>
      <sheetData sheetId="3"/>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DIR CFE MILLDD"/>
      <sheetName val="INV COND CFE MILLDD"/>
      <sheetName val="INV DIR CFE PESOS"/>
      <sheetName val="CONSOLIDADO MDP"/>
      <sheetName val="Hoja1"/>
      <sheetName val="Hoja2"/>
    </sheetNames>
    <sheetDataSet>
      <sheetData sheetId="0">
        <row r="4">
          <cell r="A4" t="str">
            <v>Enero - Diciembre de 2021</v>
          </cell>
        </row>
      </sheetData>
      <sheetData sheetId="1">
        <row r="71">
          <cell r="C71" t="str">
            <v>LT en Corriente Directa Ixtepec Potencia-Yautepec Potencia</v>
          </cell>
        </row>
      </sheetData>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3"/>
  <sheetViews>
    <sheetView showGridLines="0" tabSelected="1" topLeftCell="C1" zoomScale="80" zoomScaleNormal="80" workbookViewId="0">
      <selection activeCell="S27" sqref="S27"/>
    </sheetView>
  </sheetViews>
  <sheetFormatPr baseColWidth="10" defaultRowHeight="15" x14ac:dyDescent="0.25"/>
  <cols>
    <col min="1" max="1" width="8.140625" hidden="1" customWidth="1"/>
    <col min="2" max="2" width="5.28515625" hidden="1" customWidth="1"/>
    <col min="3" max="3" width="4.5703125" customWidth="1"/>
    <col min="4" max="4" width="56.42578125" customWidth="1"/>
    <col min="5" max="5" width="20.85546875" customWidth="1"/>
    <col min="6" max="7" width="14.28515625" customWidth="1"/>
    <col min="8" max="9" width="13.7109375" customWidth="1"/>
    <col min="10" max="10" width="12.28515625" customWidth="1"/>
    <col min="11" max="11" width="10.28515625" customWidth="1"/>
    <col min="12" max="12" width="12.42578125" customWidth="1"/>
    <col min="13" max="14" width="11.140625" customWidth="1"/>
    <col min="15" max="15" width="11.5703125" customWidth="1"/>
  </cols>
  <sheetData>
    <row r="1" spans="1:17" s="1" customFormat="1" ht="42.75" customHeight="1" x14ac:dyDescent="0.2">
      <c r="A1" s="352" t="s">
        <v>913</v>
      </c>
      <c r="B1" s="352"/>
      <c r="C1" s="352"/>
      <c r="D1" s="352"/>
      <c r="E1" s="85" t="s">
        <v>915</v>
      </c>
      <c r="F1" s="86"/>
    </row>
    <row r="2" spans="1:17" s="1" customFormat="1" ht="36" customHeight="1" thickBot="1" x14ac:dyDescent="0.45">
      <c r="A2" s="353" t="s">
        <v>914</v>
      </c>
      <c r="B2" s="353"/>
      <c r="C2" s="353"/>
      <c r="D2" s="353"/>
      <c r="E2" s="353"/>
      <c r="F2" s="353"/>
      <c r="G2" s="353"/>
      <c r="H2" s="353"/>
      <c r="I2" s="353"/>
      <c r="J2" s="353"/>
      <c r="K2" s="353"/>
      <c r="O2" s="87"/>
    </row>
    <row r="3" spans="1:17" ht="6" customHeight="1" x14ac:dyDescent="0.4">
      <c r="A3" s="354"/>
      <c r="B3" s="354"/>
      <c r="C3" s="354"/>
      <c r="D3" s="354"/>
      <c r="E3" s="354"/>
      <c r="F3" s="354"/>
      <c r="G3" s="354"/>
      <c r="H3" s="354"/>
      <c r="I3" s="354"/>
      <c r="J3" s="354"/>
      <c r="K3" s="354"/>
      <c r="L3" s="354"/>
      <c r="M3" s="354"/>
      <c r="N3" s="354"/>
      <c r="O3" s="355"/>
      <c r="P3" s="355"/>
    </row>
    <row r="4" spans="1:17" ht="18.75" x14ac:dyDescent="0.35">
      <c r="A4" s="1"/>
      <c r="B4" s="1"/>
      <c r="C4" s="104" t="s">
        <v>0</v>
      </c>
      <c r="D4" s="105"/>
      <c r="E4" s="105"/>
      <c r="F4" s="105"/>
      <c r="G4" s="105"/>
      <c r="H4" s="105"/>
      <c r="I4" s="105"/>
      <c r="J4" s="105"/>
      <c r="K4" s="105"/>
      <c r="L4" s="105"/>
      <c r="M4" s="106"/>
      <c r="N4" s="106"/>
      <c r="O4" s="106"/>
      <c r="P4" s="89"/>
      <c r="Q4" s="89"/>
    </row>
    <row r="5" spans="1:17" ht="18.75" x14ac:dyDescent="0.35">
      <c r="A5" s="2"/>
      <c r="B5" s="2"/>
      <c r="C5" s="104" t="s">
        <v>1</v>
      </c>
      <c r="D5" s="107"/>
      <c r="E5" s="107"/>
      <c r="F5" s="107"/>
      <c r="G5" s="107"/>
      <c r="H5" s="107"/>
      <c r="I5" s="107"/>
      <c r="J5" s="107"/>
      <c r="K5" s="107"/>
      <c r="L5" s="107"/>
      <c r="M5" s="108"/>
      <c r="N5" s="108"/>
      <c r="O5" s="109"/>
      <c r="P5" s="89"/>
      <c r="Q5" s="89"/>
    </row>
    <row r="6" spans="1:17" ht="18.75" x14ac:dyDescent="0.35">
      <c r="A6" s="2"/>
      <c r="B6" s="2"/>
      <c r="C6" s="104" t="s">
        <v>2</v>
      </c>
      <c r="D6" s="105"/>
      <c r="E6" s="105"/>
      <c r="F6" s="105"/>
      <c r="G6" s="105"/>
      <c r="H6" s="105"/>
      <c r="I6" s="105"/>
      <c r="J6" s="105"/>
      <c r="K6" s="105"/>
      <c r="L6" s="105"/>
      <c r="M6" s="109"/>
      <c r="N6" s="109"/>
      <c r="O6" s="109"/>
      <c r="P6" s="89"/>
      <c r="Q6" s="89"/>
    </row>
    <row r="7" spans="1:17" s="2" customFormat="1" ht="18.75" x14ac:dyDescent="0.35">
      <c r="C7" s="104" t="s">
        <v>3</v>
      </c>
      <c r="D7" s="110"/>
      <c r="E7" s="110"/>
      <c r="F7" s="110"/>
      <c r="G7" s="110"/>
      <c r="H7" s="110"/>
      <c r="I7" s="110"/>
      <c r="J7" s="110"/>
      <c r="K7" s="110"/>
      <c r="L7" s="110"/>
      <c r="M7" s="108"/>
      <c r="N7" s="108"/>
      <c r="O7" s="109"/>
      <c r="P7" s="94"/>
      <c r="Q7" s="94"/>
    </row>
    <row r="8" spans="1:17" ht="18.75" x14ac:dyDescent="0.35">
      <c r="A8" s="2"/>
      <c r="B8" s="2"/>
      <c r="C8" s="104" t="s">
        <v>925</v>
      </c>
      <c r="D8" s="105"/>
      <c r="E8" s="105"/>
      <c r="F8" s="105"/>
      <c r="G8" s="105"/>
      <c r="H8" s="105"/>
      <c r="I8" s="105"/>
      <c r="J8" s="105"/>
      <c r="K8" s="105"/>
      <c r="L8" s="105"/>
      <c r="M8" s="109"/>
      <c r="N8" s="109"/>
      <c r="O8" s="109"/>
      <c r="P8" s="90">
        <v>20.583500000000001</v>
      </c>
      <c r="Q8" s="91"/>
    </row>
    <row r="9" spans="1:17" ht="15" customHeight="1" x14ac:dyDescent="0.25">
      <c r="A9" s="1"/>
      <c r="B9" s="1"/>
      <c r="C9" s="360" t="s">
        <v>4</v>
      </c>
      <c r="D9" s="361" t="s">
        <v>5</v>
      </c>
      <c r="E9" s="360" t="s">
        <v>6</v>
      </c>
      <c r="F9" s="356" t="s">
        <v>921</v>
      </c>
      <c r="G9" s="356" t="s">
        <v>922</v>
      </c>
      <c r="H9" s="362" t="s">
        <v>7</v>
      </c>
      <c r="I9" s="362"/>
      <c r="J9" s="362"/>
      <c r="K9" s="362"/>
      <c r="L9" s="356" t="s">
        <v>8</v>
      </c>
      <c r="M9" s="357" t="s">
        <v>9</v>
      </c>
      <c r="N9" s="357"/>
      <c r="O9" s="357"/>
      <c r="P9" s="89"/>
      <c r="Q9" s="89"/>
    </row>
    <row r="10" spans="1:17" x14ac:dyDescent="0.25">
      <c r="A10" s="3"/>
      <c r="B10" s="3"/>
      <c r="C10" s="360"/>
      <c r="D10" s="361"/>
      <c r="E10" s="360"/>
      <c r="F10" s="356"/>
      <c r="G10" s="356"/>
      <c r="H10" s="358">
        <v>2021</v>
      </c>
      <c r="I10" s="358"/>
      <c r="J10" s="358"/>
      <c r="K10" s="358"/>
      <c r="L10" s="356"/>
      <c r="M10" s="357">
        <v>2021</v>
      </c>
      <c r="N10" s="357"/>
      <c r="O10" s="357"/>
      <c r="P10" s="89"/>
      <c r="Q10" s="89"/>
    </row>
    <row r="11" spans="1:17" ht="27" x14ac:dyDescent="0.25">
      <c r="A11" s="4"/>
      <c r="B11" s="4"/>
      <c r="C11" s="360"/>
      <c r="D11" s="361"/>
      <c r="E11" s="360"/>
      <c r="F11" s="356"/>
      <c r="G11" s="356"/>
      <c r="H11" s="98" t="s">
        <v>923</v>
      </c>
      <c r="I11" s="99" t="s">
        <v>924</v>
      </c>
      <c r="J11" s="98" t="s">
        <v>10</v>
      </c>
      <c r="K11" s="98" t="s">
        <v>11</v>
      </c>
      <c r="L11" s="356"/>
      <c r="M11" s="100" t="s">
        <v>12</v>
      </c>
      <c r="N11" s="98" t="s">
        <v>13</v>
      </c>
      <c r="O11" s="98" t="s">
        <v>10</v>
      </c>
      <c r="P11" s="89"/>
      <c r="Q11" s="89"/>
    </row>
    <row r="12" spans="1:17" ht="15.75" thickBot="1" x14ac:dyDescent="0.3">
      <c r="A12" s="3"/>
      <c r="B12" s="3"/>
      <c r="C12" s="101"/>
      <c r="D12" s="102"/>
      <c r="E12" s="101" t="s">
        <v>14</v>
      </c>
      <c r="F12" s="102" t="s">
        <v>15</v>
      </c>
      <c r="G12" s="102" t="s">
        <v>16</v>
      </c>
      <c r="H12" s="102" t="s">
        <v>17</v>
      </c>
      <c r="I12" s="101" t="s">
        <v>18</v>
      </c>
      <c r="J12" s="102" t="s">
        <v>19</v>
      </c>
      <c r="K12" s="103" t="s">
        <v>20</v>
      </c>
      <c r="L12" s="102" t="s">
        <v>21</v>
      </c>
      <c r="M12" s="102" t="s">
        <v>22</v>
      </c>
      <c r="N12" s="102" t="s">
        <v>23</v>
      </c>
      <c r="O12" s="102" t="s">
        <v>24</v>
      </c>
      <c r="P12" s="89"/>
      <c r="Q12" s="89"/>
    </row>
    <row r="13" spans="1:17" s="3" customFormat="1" ht="6" customHeight="1" thickBot="1" x14ac:dyDescent="0.35">
      <c r="C13" s="111"/>
      <c r="D13" s="112"/>
      <c r="E13" s="111"/>
      <c r="F13" s="112"/>
      <c r="G13" s="112"/>
      <c r="H13" s="112"/>
      <c r="I13" s="111"/>
      <c r="J13" s="112"/>
      <c r="K13" s="113"/>
      <c r="L13" s="112"/>
      <c r="M13" s="112"/>
      <c r="N13" s="112"/>
      <c r="O13" s="112"/>
      <c r="P13" s="114"/>
    </row>
    <row r="14" spans="1:17" x14ac:dyDescent="0.25">
      <c r="A14" s="1"/>
      <c r="B14" s="6"/>
      <c r="C14" s="115"/>
      <c r="D14" s="116" t="s">
        <v>25</v>
      </c>
      <c r="E14" s="116"/>
      <c r="F14" s="117">
        <f>+F16+F69</f>
        <v>288017.91699539684</v>
      </c>
      <c r="G14" s="117">
        <f>+G16+G69</f>
        <v>93449.370635097061</v>
      </c>
      <c r="H14" s="117">
        <f>+H16+H69</f>
        <v>52226.951620039006</v>
      </c>
      <c r="I14" s="117">
        <f>+I16+I69</f>
        <v>659.08052616343298</v>
      </c>
      <c r="J14" s="117">
        <f>+J16+J69</f>
        <v>94108.451161260498</v>
      </c>
      <c r="K14" s="117">
        <f t="shared" ref="K14:K16" si="0">ROUND((J14/F14)*100,1)</f>
        <v>32.700000000000003</v>
      </c>
      <c r="L14" s="117"/>
      <c r="M14" s="117"/>
      <c r="N14" s="117"/>
      <c r="O14" s="117"/>
      <c r="P14" s="89"/>
      <c r="Q14" s="89"/>
    </row>
    <row r="15" spans="1:17" x14ac:dyDescent="0.25">
      <c r="A15" s="1"/>
      <c r="B15" s="6"/>
      <c r="C15" s="115"/>
      <c r="D15" s="118" t="s">
        <v>26</v>
      </c>
      <c r="E15" s="116"/>
      <c r="F15" s="117">
        <f>+F17+F20+F23+F25+F27+F29+F34+F40+F47+F50+F61+F70+F72</f>
        <v>286294.17584962712</v>
      </c>
      <c r="G15" s="117">
        <f>+G17+G20+G23+G25+G27+G29+G34+G40+G47+G50+G61+G70+G72</f>
        <v>93449.370635097061</v>
      </c>
      <c r="H15" s="117">
        <f>+H17+H20+H23+H25+H27+H29+H34+H40+H47+H50+H61+H70+H72</f>
        <v>52153.610983442501</v>
      </c>
      <c r="I15" s="117">
        <f>+I17+I20+I23+I25+I27+I29+I34+I40+I47+I50+I61+I70+I72</f>
        <v>659.08052616343298</v>
      </c>
      <c r="J15" s="117">
        <f>+J17+J20+J23+J25+J27+J29+J34+J40+J47+J50+J61+J70+J72</f>
        <v>94108.451161260498</v>
      </c>
      <c r="K15" s="117">
        <f t="shared" si="0"/>
        <v>32.9</v>
      </c>
      <c r="L15" s="117"/>
      <c r="M15" s="117"/>
      <c r="N15" s="117"/>
      <c r="O15" s="117"/>
      <c r="P15" s="89"/>
      <c r="Q15" s="89"/>
    </row>
    <row r="16" spans="1:17" x14ac:dyDescent="0.25">
      <c r="A16" s="1"/>
      <c r="B16" s="6"/>
      <c r="C16" s="115"/>
      <c r="D16" s="119" t="s">
        <v>27</v>
      </c>
      <c r="E16" s="116"/>
      <c r="F16" s="117">
        <f>+F17+F20+F23+F25+F27+F29+F34+F40+F47+F50+F61+F67</f>
        <v>232554.61994210622</v>
      </c>
      <c r="G16" s="117">
        <f t="shared" ref="G16:J16" si="1">+G17+G20+G23+G25+G27+G29+G34+G40+G47+G50+G61+G67</f>
        <v>93449.370635097061</v>
      </c>
      <c r="H16" s="117">
        <f t="shared" si="1"/>
        <v>15706.354016342502</v>
      </c>
      <c r="I16" s="117">
        <f t="shared" si="1"/>
        <v>659.08052616343298</v>
      </c>
      <c r="J16" s="117">
        <f t="shared" si="1"/>
        <v>94108.451161260498</v>
      </c>
      <c r="K16" s="117">
        <f t="shared" si="0"/>
        <v>40.5</v>
      </c>
      <c r="L16" s="117"/>
      <c r="M16" s="117"/>
      <c r="N16" s="117"/>
      <c r="O16" s="117"/>
      <c r="P16" s="89"/>
      <c r="Q16" s="89"/>
    </row>
    <row r="17" spans="1:17" ht="12.75" customHeight="1" x14ac:dyDescent="0.25">
      <c r="A17" s="7"/>
      <c r="C17" s="120"/>
      <c r="D17" s="119" t="s">
        <v>28</v>
      </c>
      <c r="E17" s="116"/>
      <c r="F17" s="117">
        <f>SUBTOTAL(9,F18:F19)</f>
        <v>16782.535164587167</v>
      </c>
      <c r="G17" s="117">
        <f t="shared" ref="G17:J17" si="2">SUBTOTAL(9,G18:G19)</f>
        <v>13923.364121991748</v>
      </c>
      <c r="H17" s="117">
        <f t="shared" si="2"/>
        <v>163.33558887800001</v>
      </c>
      <c r="I17" s="117">
        <f t="shared" si="2"/>
        <v>5.7529803143552267E-13</v>
      </c>
      <c r="J17" s="117">
        <f t="shared" si="2"/>
        <v>13923.364121991748</v>
      </c>
      <c r="K17" s="117">
        <f t="shared" ref="K17:K60" si="3">ROUND((J17/F17)*100,1)</f>
        <v>83</v>
      </c>
      <c r="L17" s="117"/>
      <c r="M17" s="121"/>
      <c r="N17" s="117"/>
      <c r="O17" s="117"/>
      <c r="P17" s="89"/>
      <c r="Q17" s="89"/>
    </row>
    <row r="18" spans="1:17" ht="12.75" customHeight="1" x14ac:dyDescent="0.25">
      <c r="A18" s="7"/>
      <c r="B18" s="6">
        <v>2006</v>
      </c>
      <c r="C18" s="120">
        <v>171</v>
      </c>
      <c r="D18" s="122" t="s">
        <v>916</v>
      </c>
      <c r="E18" s="116" t="s">
        <v>29</v>
      </c>
      <c r="F18" s="117">
        <v>11753.201306708585</v>
      </c>
      <c r="G18" s="117">
        <v>9667.6260011334307</v>
      </c>
      <c r="H18" s="123">
        <v>0</v>
      </c>
      <c r="I18" s="117">
        <v>0</v>
      </c>
      <c r="J18" s="117">
        <v>9667.6260011334307</v>
      </c>
      <c r="K18" s="117">
        <v>82.3</v>
      </c>
      <c r="L18" s="117">
        <v>99.87299999999999</v>
      </c>
      <c r="M18" s="121">
        <v>0</v>
      </c>
      <c r="N18" s="117">
        <v>0</v>
      </c>
      <c r="O18" s="117">
        <f t="shared" ref="O18:O19" si="4">L18+N18</f>
        <v>99.87299999999999</v>
      </c>
      <c r="P18" s="93"/>
      <c r="Q18" s="93"/>
    </row>
    <row r="19" spans="1:17" ht="12.75" customHeight="1" x14ac:dyDescent="0.25">
      <c r="A19" s="7"/>
      <c r="B19" s="6">
        <v>2006</v>
      </c>
      <c r="C19" s="120">
        <v>188</v>
      </c>
      <c r="D19" s="122" t="s">
        <v>30</v>
      </c>
      <c r="E19" s="116" t="s">
        <v>29</v>
      </c>
      <c r="F19" s="117">
        <v>5029.3338578785824</v>
      </c>
      <c r="G19" s="117">
        <v>4255.7381208583174</v>
      </c>
      <c r="H19" s="123">
        <v>163.33558887800001</v>
      </c>
      <c r="I19" s="117">
        <v>5.7529803143552267E-13</v>
      </c>
      <c r="J19" s="117">
        <f t="shared" ref="J19" si="5">+G19+I19</f>
        <v>4255.7381208583183</v>
      </c>
      <c r="K19" s="117">
        <f t="shared" ref="K19" si="6">ROUND((J19/F19)*100,1)</f>
        <v>84.6</v>
      </c>
      <c r="L19" s="117">
        <v>99.399999999999991</v>
      </c>
      <c r="M19" s="121">
        <v>2.2000000000000002</v>
      </c>
      <c r="N19" s="117">
        <v>0.5</v>
      </c>
      <c r="O19" s="117">
        <f t="shared" si="4"/>
        <v>99.899999999999991</v>
      </c>
      <c r="P19" s="93"/>
      <c r="Q19" s="93"/>
    </row>
    <row r="20" spans="1:17" ht="12.75" customHeight="1" x14ac:dyDescent="0.25">
      <c r="A20" s="7"/>
      <c r="C20" s="120"/>
      <c r="D20" s="124" t="s">
        <v>31</v>
      </c>
      <c r="E20" s="116"/>
      <c r="F20" s="117">
        <f>SUBTOTAL(9,F21:F22)</f>
        <v>3492.7427405105118</v>
      </c>
      <c r="G20" s="117">
        <f>SUBTOTAL(9,G21:G22)</f>
        <v>1992.2152145</v>
      </c>
      <c r="H20" s="123">
        <f>SUBTOTAL(9,H21:H22)</f>
        <v>133.10217357499999</v>
      </c>
      <c r="I20" s="117">
        <f>SUBTOTAL(9,I21:I22)</f>
        <v>48.10200565628643</v>
      </c>
      <c r="J20" s="117">
        <f>SUBTOTAL(9,J21:J22)</f>
        <v>2040.3172201562866</v>
      </c>
      <c r="K20" s="117">
        <f t="shared" si="3"/>
        <v>58.4</v>
      </c>
      <c r="L20" s="117"/>
      <c r="M20" s="121"/>
      <c r="N20" s="117"/>
      <c r="O20" s="117"/>
      <c r="P20" s="93"/>
      <c r="Q20" s="93"/>
    </row>
    <row r="21" spans="1:17" ht="12.75" customHeight="1" x14ac:dyDescent="0.25">
      <c r="A21" s="7"/>
      <c r="B21" s="6">
        <v>2007</v>
      </c>
      <c r="C21" s="120">
        <v>209</v>
      </c>
      <c r="D21" s="122" t="s">
        <v>32</v>
      </c>
      <c r="E21" s="116" t="s">
        <v>29</v>
      </c>
      <c r="F21" s="117">
        <v>2737.4202485000005</v>
      </c>
      <c r="G21" s="117">
        <v>1286.46875</v>
      </c>
      <c r="H21" s="123">
        <v>133.10217357499999</v>
      </c>
      <c r="I21" s="117">
        <v>0</v>
      </c>
      <c r="J21" s="117">
        <f t="shared" ref="J21:J22" si="7">+G21+I21</f>
        <v>1286.46875</v>
      </c>
      <c r="K21" s="117">
        <f t="shared" si="3"/>
        <v>47</v>
      </c>
      <c r="L21" s="117">
        <v>67.8</v>
      </c>
      <c r="M21" s="121">
        <v>4.8600000000000003</v>
      </c>
      <c r="N21" s="117">
        <v>0</v>
      </c>
      <c r="O21" s="117">
        <f t="shared" ref="O21:O22" si="8">L21+N21</f>
        <v>67.8</v>
      </c>
      <c r="P21" s="93"/>
      <c r="Q21" s="93"/>
    </row>
    <row r="22" spans="1:17" ht="12.75" customHeight="1" x14ac:dyDescent="0.25">
      <c r="A22" s="7"/>
      <c r="B22" s="6">
        <v>2007</v>
      </c>
      <c r="C22" s="120">
        <v>212</v>
      </c>
      <c r="D22" s="125" t="s">
        <v>917</v>
      </c>
      <c r="E22" s="116" t="s">
        <v>33</v>
      </c>
      <c r="F22" s="117">
        <v>755.32249201051104</v>
      </c>
      <c r="G22" s="117">
        <v>705.7464645</v>
      </c>
      <c r="H22" s="123">
        <v>0</v>
      </c>
      <c r="I22" s="117">
        <v>48.10200565628643</v>
      </c>
      <c r="J22" s="117">
        <f t="shared" si="7"/>
        <v>753.84847015628645</v>
      </c>
      <c r="K22" s="117">
        <v>100</v>
      </c>
      <c r="L22" s="117">
        <v>88.5</v>
      </c>
      <c r="M22" s="121">
        <v>0</v>
      </c>
      <c r="N22" s="117">
        <v>11.5</v>
      </c>
      <c r="O22" s="117">
        <f t="shared" si="8"/>
        <v>100</v>
      </c>
      <c r="P22" s="93"/>
      <c r="Q22" s="93"/>
    </row>
    <row r="23" spans="1:17" x14ac:dyDescent="0.25">
      <c r="A23" s="7"/>
      <c r="C23" s="120"/>
      <c r="D23" s="124" t="s">
        <v>34</v>
      </c>
      <c r="E23" s="116"/>
      <c r="F23" s="117">
        <f>SUBTOTAL(9,F24:F24)</f>
        <v>1922.0945161778227</v>
      </c>
      <c r="G23" s="117">
        <f>SUBTOTAL(9,G24:G24)</f>
        <v>884.13851312500003</v>
      </c>
      <c r="H23" s="123">
        <f>SUBTOTAL(9,H24:H24)</f>
        <v>0</v>
      </c>
      <c r="I23" s="117">
        <f>SUBTOTAL(9,I24:I24)</f>
        <v>0</v>
      </c>
      <c r="J23" s="117">
        <f>SUBTOTAL(9,J24:J24)</f>
        <v>884.13851312500003</v>
      </c>
      <c r="K23" s="117">
        <f>ROUND((J23/F23)*100,1)</f>
        <v>46</v>
      </c>
      <c r="L23" s="117"/>
      <c r="M23" s="121"/>
      <c r="N23" s="117"/>
      <c r="O23" s="117"/>
      <c r="P23" s="93"/>
      <c r="Q23" s="93"/>
    </row>
    <row r="24" spans="1:17" ht="15" customHeight="1" x14ac:dyDescent="0.25">
      <c r="A24" s="7"/>
      <c r="B24" s="6">
        <v>2008</v>
      </c>
      <c r="C24" s="120">
        <v>245</v>
      </c>
      <c r="D24" s="122" t="s">
        <v>918</v>
      </c>
      <c r="E24" s="116" t="s">
        <v>29</v>
      </c>
      <c r="F24" s="117">
        <v>1922.0945161778227</v>
      </c>
      <c r="G24" s="117">
        <v>884.13851312500003</v>
      </c>
      <c r="H24" s="123">
        <v>0</v>
      </c>
      <c r="I24" s="117">
        <v>0</v>
      </c>
      <c r="J24" s="117">
        <f>+G24+I24</f>
        <v>884.13851312500003</v>
      </c>
      <c r="K24" s="117">
        <f>ROUND((J24/F24)*100,1)</f>
        <v>46</v>
      </c>
      <c r="L24" s="117">
        <v>96.5</v>
      </c>
      <c r="M24" s="121">
        <v>0</v>
      </c>
      <c r="N24" s="117">
        <v>0</v>
      </c>
      <c r="O24" s="117">
        <f>L24+N24</f>
        <v>96.5</v>
      </c>
      <c r="P24" s="93"/>
      <c r="Q24" s="93"/>
    </row>
    <row r="25" spans="1:17" ht="12.75" customHeight="1" x14ac:dyDescent="0.25">
      <c r="A25" s="7"/>
      <c r="C25" s="120"/>
      <c r="D25" s="124" t="s">
        <v>35</v>
      </c>
      <c r="E25" s="116"/>
      <c r="F25" s="117">
        <f>SUBTOTAL(9,F26:F26)</f>
        <v>1181.2697538953225</v>
      </c>
      <c r="G25" s="117">
        <f>SUBTOTAL(9,G26:G26)</f>
        <v>922.14080000000001</v>
      </c>
      <c r="H25" s="123">
        <f>SUBTOTAL(9,H26:H26)</f>
        <v>1.9056821805000002</v>
      </c>
      <c r="I25" s="117">
        <f>SUBTOTAL(9,I26:I26)</f>
        <v>0</v>
      </c>
      <c r="J25" s="117">
        <f>SUBTOTAL(9,J26:J26)</f>
        <v>922.14080000000001</v>
      </c>
      <c r="K25" s="117">
        <f t="shared" si="3"/>
        <v>78.099999999999994</v>
      </c>
      <c r="L25" s="117"/>
      <c r="M25" s="121"/>
      <c r="N25" s="117"/>
      <c r="O25" s="117"/>
      <c r="P25" s="93"/>
      <c r="Q25" s="93"/>
    </row>
    <row r="26" spans="1:17" x14ac:dyDescent="0.25">
      <c r="A26" s="7"/>
      <c r="B26" s="6">
        <v>2009</v>
      </c>
      <c r="C26" s="120">
        <v>249</v>
      </c>
      <c r="D26" s="125" t="s">
        <v>36</v>
      </c>
      <c r="E26" s="116" t="s">
        <v>29</v>
      </c>
      <c r="F26" s="117">
        <v>1181.2697538953225</v>
      </c>
      <c r="G26" s="117">
        <v>922.14080000000001</v>
      </c>
      <c r="H26" s="123">
        <v>1.9056821805000002</v>
      </c>
      <c r="I26" s="117">
        <v>0</v>
      </c>
      <c r="J26" s="117">
        <f t="shared" ref="J26" si="9">+G26+I26</f>
        <v>922.14080000000001</v>
      </c>
      <c r="K26" s="117">
        <f t="shared" si="3"/>
        <v>78.099999999999994</v>
      </c>
      <c r="L26" s="117">
        <v>100</v>
      </c>
      <c r="M26" s="121">
        <v>1</v>
      </c>
      <c r="N26" s="117">
        <v>0</v>
      </c>
      <c r="O26" s="117">
        <f t="shared" ref="O26" si="10">L26+N26</f>
        <v>100</v>
      </c>
      <c r="P26" s="93"/>
      <c r="Q26" s="93"/>
    </row>
    <row r="27" spans="1:17" ht="12.75" customHeight="1" x14ac:dyDescent="0.25">
      <c r="A27" s="7"/>
      <c r="C27" s="120"/>
      <c r="D27" s="124" t="s">
        <v>37</v>
      </c>
      <c r="E27" s="116"/>
      <c r="F27" s="117">
        <f>SUBTOTAL(9,F28:F28)</f>
        <v>10400.021021538583</v>
      </c>
      <c r="G27" s="117">
        <f>SUBTOTAL(9,G28:G28)</f>
        <v>7758.4985326001924</v>
      </c>
      <c r="H27" s="123">
        <f>SUBTOTAL(9,H28:H28)</f>
        <v>41.167000000000002</v>
      </c>
      <c r="I27" s="117">
        <f>SUBTOTAL(9,I28:I28)</f>
        <v>351.63653443534872</v>
      </c>
      <c r="J27" s="117">
        <f>SUBTOTAL(9,J28:J28)</f>
        <v>8110.1350670355414</v>
      </c>
      <c r="K27" s="117">
        <f t="shared" si="3"/>
        <v>78</v>
      </c>
      <c r="L27" s="117"/>
      <c r="M27" s="121"/>
      <c r="N27" s="117"/>
      <c r="O27" s="117"/>
      <c r="P27" s="93"/>
      <c r="Q27" s="93"/>
    </row>
    <row r="28" spans="1:17" ht="12.75" customHeight="1" x14ac:dyDescent="0.25">
      <c r="A28" s="7"/>
      <c r="B28" s="6">
        <v>2010</v>
      </c>
      <c r="C28" s="120">
        <v>261</v>
      </c>
      <c r="D28" s="122" t="s">
        <v>38</v>
      </c>
      <c r="E28" s="116" t="s">
        <v>33</v>
      </c>
      <c r="F28" s="117">
        <v>10400.021021538583</v>
      </c>
      <c r="G28" s="117">
        <v>7758.4985326001924</v>
      </c>
      <c r="H28" s="123">
        <v>41.167000000000002</v>
      </c>
      <c r="I28" s="117">
        <v>351.63653443534872</v>
      </c>
      <c r="J28" s="117">
        <f>+G28+I28</f>
        <v>8110.1350670355414</v>
      </c>
      <c r="K28" s="117">
        <f>ROUND((J28/F28)*100,1)</f>
        <v>78</v>
      </c>
      <c r="L28" s="117">
        <v>99.940000000000012</v>
      </c>
      <c r="M28" s="121">
        <v>0.1</v>
      </c>
      <c r="N28" s="117">
        <v>5.9999999999988063E-2</v>
      </c>
      <c r="O28" s="117">
        <f>L28+N28</f>
        <v>100</v>
      </c>
      <c r="P28" s="93"/>
      <c r="Q28" s="93"/>
    </row>
    <row r="29" spans="1:17" ht="12.75" customHeight="1" x14ac:dyDescent="0.25">
      <c r="A29" s="7"/>
      <c r="C29" s="120"/>
      <c r="D29" s="124" t="s">
        <v>39</v>
      </c>
      <c r="E29" s="116"/>
      <c r="F29" s="117">
        <f>SUBTOTAL(9,F30:F33)</f>
        <v>21359.732498982499</v>
      </c>
      <c r="G29" s="117">
        <f>SUBTOTAL(9,G30:G33)</f>
        <v>15414.746936663996</v>
      </c>
      <c r="H29" s="123">
        <f>SUBTOTAL(9,H30:H33)</f>
        <v>142.80939334199999</v>
      </c>
      <c r="I29" s="117">
        <f>SUBTOTAL(9,I30:I33)</f>
        <v>91.942279419336032</v>
      </c>
      <c r="J29" s="117">
        <f>SUBTOTAL(9,J30:J33)</f>
        <v>15506.68921608333</v>
      </c>
      <c r="K29" s="117">
        <f t="shared" si="3"/>
        <v>72.599999999999994</v>
      </c>
      <c r="L29" s="117"/>
      <c r="M29" s="121"/>
      <c r="N29" s="117"/>
      <c r="O29" s="117"/>
      <c r="P29" s="93"/>
      <c r="Q29" s="93"/>
    </row>
    <row r="30" spans="1:17" ht="12.75" customHeight="1" x14ac:dyDescent="0.25">
      <c r="A30" s="7"/>
      <c r="B30" s="6">
        <v>2011</v>
      </c>
      <c r="C30" s="120">
        <v>264</v>
      </c>
      <c r="D30" s="122" t="s">
        <v>40</v>
      </c>
      <c r="E30" s="116" t="s">
        <v>29</v>
      </c>
      <c r="F30" s="117">
        <v>15151.538123942499</v>
      </c>
      <c r="G30" s="117">
        <v>12444.930280440967</v>
      </c>
      <c r="H30" s="123">
        <v>20.583500000000001</v>
      </c>
      <c r="I30" s="117">
        <v>0</v>
      </c>
      <c r="J30" s="117">
        <f t="shared" ref="J30:J33" si="11">+G30+I30</f>
        <v>12444.930280440967</v>
      </c>
      <c r="K30" s="117">
        <f t="shared" si="3"/>
        <v>82.1</v>
      </c>
      <c r="L30" s="117">
        <v>99.88</v>
      </c>
      <c r="M30" s="121">
        <v>0.3</v>
      </c>
      <c r="N30" s="117">
        <v>0</v>
      </c>
      <c r="O30" s="117">
        <f t="shared" ref="O30:O33" si="12">L30+N30</f>
        <v>99.88</v>
      </c>
      <c r="P30" s="93"/>
      <c r="Q30" s="93"/>
    </row>
    <row r="31" spans="1:17" ht="12.75" customHeight="1" x14ac:dyDescent="0.25">
      <c r="A31" s="7"/>
      <c r="B31" s="6">
        <v>2011</v>
      </c>
      <c r="C31" s="120">
        <v>266</v>
      </c>
      <c r="D31" s="122" t="s">
        <v>41</v>
      </c>
      <c r="E31" s="116" t="s">
        <v>29</v>
      </c>
      <c r="F31" s="117">
        <v>3659.2522960000006</v>
      </c>
      <c r="G31" s="117">
        <v>1738.2632654199283</v>
      </c>
      <c r="H31" s="123">
        <v>93.85870165</v>
      </c>
      <c r="I31" s="117">
        <v>0</v>
      </c>
      <c r="J31" s="117">
        <f t="shared" si="11"/>
        <v>1738.2632654199283</v>
      </c>
      <c r="K31" s="117">
        <f t="shared" si="3"/>
        <v>47.5</v>
      </c>
      <c r="L31" s="117">
        <v>92.59</v>
      </c>
      <c r="M31" s="121">
        <v>5</v>
      </c>
      <c r="N31" s="117">
        <v>0</v>
      </c>
      <c r="O31" s="117">
        <f t="shared" si="12"/>
        <v>92.59</v>
      </c>
      <c r="P31" s="93"/>
      <c r="Q31" s="93"/>
    </row>
    <row r="32" spans="1:17" ht="12.75" customHeight="1" x14ac:dyDescent="0.25">
      <c r="A32" s="7"/>
      <c r="B32" s="6">
        <v>2011</v>
      </c>
      <c r="C32" s="120">
        <v>268</v>
      </c>
      <c r="D32" s="122" t="s">
        <v>42</v>
      </c>
      <c r="E32" s="116" t="s">
        <v>43</v>
      </c>
      <c r="F32" s="117">
        <v>424.72487903999996</v>
      </c>
      <c r="G32" s="117">
        <v>388.95287500634913</v>
      </c>
      <c r="H32" s="123">
        <v>28.367191692000002</v>
      </c>
      <c r="I32" s="117">
        <v>7.7112617592982646</v>
      </c>
      <c r="J32" s="117">
        <f t="shared" si="11"/>
        <v>396.66413676564741</v>
      </c>
      <c r="K32" s="117">
        <f t="shared" si="3"/>
        <v>93.4</v>
      </c>
      <c r="L32" s="117">
        <v>91.570000000000007</v>
      </c>
      <c r="M32" s="121">
        <v>6.5</v>
      </c>
      <c r="N32" s="117">
        <v>2.0289999999999964</v>
      </c>
      <c r="O32" s="117">
        <f t="shared" si="12"/>
        <v>93.599000000000004</v>
      </c>
      <c r="P32" s="93"/>
      <c r="Q32" s="93"/>
    </row>
    <row r="33" spans="1:17" ht="12.75" customHeight="1" x14ac:dyDescent="0.25">
      <c r="A33" s="7"/>
      <c r="B33" s="6">
        <v>2011</v>
      </c>
      <c r="C33" s="120">
        <v>273</v>
      </c>
      <c r="D33" s="122" t="s">
        <v>919</v>
      </c>
      <c r="E33" s="116" t="s">
        <v>33</v>
      </c>
      <c r="F33" s="117">
        <v>2124.2172</v>
      </c>
      <c r="G33" s="117">
        <v>842.60051579675132</v>
      </c>
      <c r="H33" s="123">
        <v>0</v>
      </c>
      <c r="I33" s="117">
        <v>84.231017660037764</v>
      </c>
      <c r="J33" s="117">
        <f t="shared" si="11"/>
        <v>926.83153345678909</v>
      </c>
      <c r="K33" s="117">
        <f t="shared" si="3"/>
        <v>43.6</v>
      </c>
      <c r="L33" s="117">
        <v>39.628962720053316</v>
      </c>
      <c r="M33" s="121">
        <v>0</v>
      </c>
      <c r="N33" s="117">
        <v>60.371037279946698</v>
      </c>
      <c r="O33" s="117">
        <f t="shared" si="12"/>
        <v>100.00000000000001</v>
      </c>
      <c r="P33" s="93"/>
      <c r="Q33" s="93"/>
    </row>
    <row r="34" spans="1:17" ht="12.75" customHeight="1" x14ac:dyDescent="0.25">
      <c r="A34" s="7"/>
      <c r="C34" s="119"/>
      <c r="D34" s="124" t="s">
        <v>44</v>
      </c>
      <c r="E34" s="117"/>
      <c r="F34" s="117">
        <f>SUBTOTAL(9,F35:F39)</f>
        <v>18818.796969760751</v>
      </c>
      <c r="G34" s="117">
        <f>SUBTOTAL(9,G35:G39)</f>
        <v>9352.0591039287956</v>
      </c>
      <c r="H34" s="123">
        <f>SUBTOTAL(9,H35:H39)</f>
        <v>4471.0307293015003</v>
      </c>
      <c r="I34" s="117">
        <f>SUBTOTAL(9,I35:I39)</f>
        <v>0</v>
      </c>
      <c r="J34" s="117">
        <f>SUBTOTAL(9,J35:J39)</f>
        <v>9352.0591039287956</v>
      </c>
      <c r="K34" s="117">
        <f t="shared" si="3"/>
        <v>49.7</v>
      </c>
      <c r="L34" s="117"/>
      <c r="M34" s="121"/>
      <c r="N34" s="117"/>
      <c r="O34" s="117"/>
      <c r="P34" s="93"/>
      <c r="Q34" s="93"/>
    </row>
    <row r="35" spans="1:17" ht="12.75" customHeight="1" x14ac:dyDescent="0.25">
      <c r="A35" s="7"/>
      <c r="B35" s="6">
        <v>2012</v>
      </c>
      <c r="C35" s="119">
        <v>278</v>
      </c>
      <c r="D35" s="122" t="s">
        <v>45</v>
      </c>
      <c r="E35" s="117" t="s">
        <v>29</v>
      </c>
      <c r="F35" s="117">
        <v>4991.2517480000006</v>
      </c>
      <c r="G35" s="117">
        <v>4404.5602474999996</v>
      </c>
      <c r="H35" s="123">
        <v>65.681948500000004</v>
      </c>
      <c r="I35" s="117">
        <v>0</v>
      </c>
      <c r="J35" s="117">
        <f t="shared" ref="J35:J39" si="13">+G35+I35</f>
        <v>4404.5602474999996</v>
      </c>
      <c r="K35" s="117">
        <f t="shared" si="3"/>
        <v>88.2</v>
      </c>
      <c r="L35" s="117">
        <v>99.96</v>
      </c>
      <c r="M35" s="121">
        <v>0.2</v>
      </c>
      <c r="N35" s="117">
        <v>0</v>
      </c>
      <c r="O35" s="117">
        <f t="shared" ref="O35:O39" si="14">L35+N35</f>
        <v>99.96</v>
      </c>
      <c r="P35" s="93"/>
      <c r="Q35" s="93"/>
    </row>
    <row r="36" spans="1:17" ht="12.75" customHeight="1" x14ac:dyDescent="0.25">
      <c r="A36" s="7"/>
      <c r="B36" s="6">
        <v>2012</v>
      </c>
      <c r="C36" s="120">
        <v>281</v>
      </c>
      <c r="D36" s="122" t="s">
        <v>46</v>
      </c>
      <c r="E36" s="116" t="s">
        <v>29</v>
      </c>
      <c r="F36" s="117">
        <v>1935.8481850310866</v>
      </c>
      <c r="G36" s="117">
        <v>1775.8828820755386</v>
      </c>
      <c r="H36" s="123">
        <v>138.90863484050001</v>
      </c>
      <c r="I36" s="117">
        <v>0</v>
      </c>
      <c r="J36" s="117">
        <f t="shared" si="13"/>
        <v>1775.8828820755386</v>
      </c>
      <c r="K36" s="117">
        <f t="shared" si="3"/>
        <v>91.7</v>
      </c>
      <c r="L36" s="117">
        <v>99.899999999999991</v>
      </c>
      <c r="M36" s="121">
        <v>1</v>
      </c>
      <c r="N36" s="117">
        <v>0</v>
      </c>
      <c r="O36" s="117">
        <f t="shared" si="14"/>
        <v>99.899999999999991</v>
      </c>
      <c r="P36" s="93"/>
      <c r="Q36" s="93"/>
    </row>
    <row r="37" spans="1:17" ht="12.75" customHeight="1" x14ac:dyDescent="0.25">
      <c r="A37" s="7"/>
      <c r="B37" s="6">
        <v>2012</v>
      </c>
      <c r="C37" s="120">
        <v>284</v>
      </c>
      <c r="D37" s="122" t="s">
        <v>47</v>
      </c>
      <c r="E37" s="116" t="s">
        <v>29</v>
      </c>
      <c r="F37" s="117">
        <v>2674.103549985</v>
      </c>
      <c r="G37" s="117">
        <v>885.09050000000002</v>
      </c>
      <c r="H37" s="123">
        <v>41.167000000000002</v>
      </c>
      <c r="I37" s="117">
        <v>0</v>
      </c>
      <c r="J37" s="117">
        <f t="shared" si="13"/>
        <v>885.09050000000002</v>
      </c>
      <c r="K37" s="117">
        <f t="shared" si="3"/>
        <v>33.1</v>
      </c>
      <c r="L37" s="117">
        <v>36.299999999999997</v>
      </c>
      <c r="M37" s="121">
        <v>5</v>
      </c>
      <c r="N37" s="117">
        <v>0</v>
      </c>
      <c r="O37" s="117">
        <f t="shared" si="14"/>
        <v>36.299999999999997</v>
      </c>
      <c r="P37" s="93"/>
      <c r="Q37" s="93"/>
    </row>
    <row r="38" spans="1:17" ht="12.75" customHeight="1" x14ac:dyDescent="0.25">
      <c r="A38" s="7"/>
      <c r="B38" s="6">
        <v>2012</v>
      </c>
      <c r="C38" s="120">
        <v>289</v>
      </c>
      <c r="D38" s="122" t="s">
        <v>48</v>
      </c>
      <c r="E38" s="116" t="s">
        <v>43</v>
      </c>
      <c r="F38" s="117">
        <v>9168.3165877446663</v>
      </c>
      <c r="G38" s="117">
        <v>2286.5254743532573</v>
      </c>
      <c r="H38" s="123">
        <v>4211.0125060745004</v>
      </c>
      <c r="I38" s="117">
        <v>0</v>
      </c>
      <c r="J38" s="117">
        <f t="shared" si="13"/>
        <v>2286.5254743532573</v>
      </c>
      <c r="K38" s="117">
        <f t="shared" si="3"/>
        <v>24.9</v>
      </c>
      <c r="L38" s="117">
        <v>25.63</v>
      </c>
      <c r="M38" s="121">
        <v>16.809999999999999</v>
      </c>
      <c r="N38" s="117">
        <v>0</v>
      </c>
      <c r="O38" s="117">
        <f t="shared" si="14"/>
        <v>25.63</v>
      </c>
      <c r="P38" s="93"/>
      <c r="Q38" s="93"/>
    </row>
    <row r="39" spans="1:17" ht="12.75" customHeight="1" x14ac:dyDescent="0.25">
      <c r="A39" s="7"/>
      <c r="B39" s="6">
        <v>2012</v>
      </c>
      <c r="C39" s="120">
        <v>290</v>
      </c>
      <c r="D39" s="122" t="s">
        <v>49</v>
      </c>
      <c r="E39" s="116" t="s">
        <v>50</v>
      </c>
      <c r="F39" s="117">
        <v>49.276899000000007</v>
      </c>
      <c r="G39" s="117">
        <v>0</v>
      </c>
      <c r="H39" s="123">
        <v>14.2606398865</v>
      </c>
      <c r="I39" s="117">
        <v>0</v>
      </c>
      <c r="J39" s="117">
        <f t="shared" si="13"/>
        <v>0</v>
      </c>
      <c r="K39" s="117">
        <f t="shared" si="3"/>
        <v>0</v>
      </c>
      <c r="L39" s="117">
        <v>0</v>
      </c>
      <c r="M39" s="121">
        <v>28.94</v>
      </c>
      <c r="N39" s="117">
        <v>0</v>
      </c>
      <c r="O39" s="117">
        <f t="shared" si="14"/>
        <v>0</v>
      </c>
      <c r="P39" s="93"/>
      <c r="Q39" s="93"/>
    </row>
    <row r="40" spans="1:17" ht="12.75" customHeight="1" x14ac:dyDescent="0.25">
      <c r="A40" s="7"/>
      <c r="C40" s="120"/>
      <c r="D40" s="124" t="s">
        <v>51</v>
      </c>
      <c r="E40" s="116"/>
      <c r="F40" s="117">
        <f>SUBTOTAL(9,F41:F46)</f>
        <v>45439.674682657169</v>
      </c>
      <c r="G40" s="117">
        <f>SUBTOTAL(9,G41:G46)</f>
        <v>29129.906508807318</v>
      </c>
      <c r="H40" s="123">
        <f>SUBTOTAL(9,H41:H46)</f>
        <v>761.03695652599993</v>
      </c>
      <c r="I40" s="117">
        <f>SUBTOTAL(9,I41:I46)</f>
        <v>15.586333827913586</v>
      </c>
      <c r="J40" s="117">
        <f>SUBTOTAL(9,J41:J46)</f>
        <v>29145.492842635231</v>
      </c>
      <c r="K40" s="117">
        <f t="shared" si="3"/>
        <v>64.099999999999994</v>
      </c>
      <c r="L40" s="117"/>
      <c r="M40" s="121"/>
      <c r="N40" s="117"/>
      <c r="O40" s="117"/>
      <c r="P40" s="93"/>
      <c r="Q40" s="93"/>
    </row>
    <row r="41" spans="1:17" ht="12.75" customHeight="1" x14ac:dyDescent="0.25">
      <c r="A41" s="7"/>
      <c r="B41" s="6">
        <v>2013</v>
      </c>
      <c r="C41" s="120">
        <v>296</v>
      </c>
      <c r="D41" s="122" t="s">
        <v>52</v>
      </c>
      <c r="E41" s="116" t="s">
        <v>29</v>
      </c>
      <c r="F41" s="117">
        <v>14918.385629</v>
      </c>
      <c r="G41" s="117">
        <v>9988.3430160088992</v>
      </c>
      <c r="H41" s="123">
        <v>41.167000000000002</v>
      </c>
      <c r="I41" s="117">
        <v>0</v>
      </c>
      <c r="J41" s="117">
        <f t="shared" ref="J41:J46" si="15">+G41+I41</f>
        <v>9988.3430160088992</v>
      </c>
      <c r="K41" s="117">
        <f t="shared" si="3"/>
        <v>67</v>
      </c>
      <c r="L41" s="117">
        <v>99.899999999999991</v>
      </c>
      <c r="M41" s="121">
        <v>0.5</v>
      </c>
      <c r="N41" s="117">
        <v>0</v>
      </c>
      <c r="O41" s="117">
        <f t="shared" ref="O41:O46" si="16">L41+N41</f>
        <v>99.899999999999991</v>
      </c>
      <c r="P41" s="93"/>
      <c r="Q41" s="93"/>
    </row>
    <row r="42" spans="1:17" ht="12.75" customHeight="1" x14ac:dyDescent="0.25">
      <c r="A42" s="7"/>
      <c r="B42" s="6">
        <v>2013</v>
      </c>
      <c r="C42" s="120">
        <v>297</v>
      </c>
      <c r="D42" s="122" t="s">
        <v>53</v>
      </c>
      <c r="E42" s="116" t="s">
        <v>29</v>
      </c>
      <c r="F42" s="117">
        <v>2961.3336336325001</v>
      </c>
      <c r="G42" s="117">
        <v>1949.0002875701593</v>
      </c>
      <c r="H42" s="123">
        <v>29.796633433</v>
      </c>
      <c r="I42" s="117">
        <v>0</v>
      </c>
      <c r="J42" s="117">
        <f t="shared" si="15"/>
        <v>1949.0002875701593</v>
      </c>
      <c r="K42" s="117">
        <f t="shared" si="3"/>
        <v>65.8</v>
      </c>
      <c r="L42" s="117">
        <v>99.929999999999978</v>
      </c>
      <c r="M42" s="121">
        <v>1</v>
      </c>
      <c r="N42" s="117">
        <v>0</v>
      </c>
      <c r="O42" s="117">
        <f t="shared" si="16"/>
        <v>99.929999999999978</v>
      </c>
      <c r="P42" s="93"/>
      <c r="Q42" s="93"/>
    </row>
    <row r="43" spans="1:17" ht="12.75" customHeight="1" x14ac:dyDescent="0.25">
      <c r="A43" s="7"/>
      <c r="B43" s="6">
        <v>2013</v>
      </c>
      <c r="C43" s="120">
        <v>298</v>
      </c>
      <c r="D43" s="122" t="s">
        <v>54</v>
      </c>
      <c r="E43" s="116" t="s">
        <v>43</v>
      </c>
      <c r="F43" s="117">
        <v>14382.813456585</v>
      </c>
      <c r="G43" s="117">
        <v>8732.3455887676282</v>
      </c>
      <c r="H43" s="123">
        <v>20.583500000000001</v>
      </c>
      <c r="I43" s="117">
        <v>15.586333827913586</v>
      </c>
      <c r="J43" s="117">
        <f t="shared" si="15"/>
        <v>8747.9319225955423</v>
      </c>
      <c r="K43" s="117">
        <f t="shared" si="3"/>
        <v>60.8</v>
      </c>
      <c r="L43" s="117">
        <v>99.748000000000005</v>
      </c>
      <c r="M43" s="121">
        <v>0.5</v>
      </c>
      <c r="N43" s="117">
        <v>0.1910000000000025</v>
      </c>
      <c r="O43" s="117">
        <f t="shared" si="16"/>
        <v>99.939000000000007</v>
      </c>
      <c r="P43" s="93"/>
      <c r="Q43" s="93"/>
    </row>
    <row r="44" spans="1:17" ht="12.75" customHeight="1" x14ac:dyDescent="0.25">
      <c r="A44" s="7"/>
      <c r="B44" s="6">
        <v>2013</v>
      </c>
      <c r="C44" s="120">
        <v>304</v>
      </c>
      <c r="D44" s="122" t="s">
        <v>55</v>
      </c>
      <c r="E44" s="116" t="s">
        <v>43</v>
      </c>
      <c r="F44" s="117">
        <v>3493.0199499999999</v>
      </c>
      <c r="G44" s="117">
        <v>1160.6337327260064</v>
      </c>
      <c r="H44" s="123">
        <v>584.78752674999998</v>
      </c>
      <c r="I44" s="117">
        <v>0</v>
      </c>
      <c r="J44" s="117">
        <f t="shared" si="15"/>
        <v>1160.6337327260064</v>
      </c>
      <c r="K44" s="117">
        <f t="shared" si="3"/>
        <v>33.200000000000003</v>
      </c>
      <c r="L44" s="117">
        <v>44.019999999999996</v>
      </c>
      <c r="M44" s="121">
        <v>25</v>
      </c>
      <c r="N44" s="117">
        <v>0</v>
      </c>
      <c r="O44" s="117">
        <f t="shared" si="16"/>
        <v>44.019999999999996</v>
      </c>
      <c r="P44" s="93"/>
      <c r="Q44" s="93"/>
    </row>
    <row r="45" spans="1:17" ht="12.75" customHeight="1" x14ac:dyDescent="0.25">
      <c r="A45" s="7"/>
      <c r="B45" s="6">
        <v>2013</v>
      </c>
      <c r="C45" s="120">
        <v>310</v>
      </c>
      <c r="D45" s="122" t="s">
        <v>56</v>
      </c>
      <c r="E45" s="116" t="s">
        <v>29</v>
      </c>
      <c r="F45" s="117">
        <v>2408.763504</v>
      </c>
      <c r="G45" s="117">
        <v>649.51093479443512</v>
      </c>
      <c r="H45" s="123">
        <v>64.118796343</v>
      </c>
      <c r="I45" s="117">
        <v>0</v>
      </c>
      <c r="J45" s="117">
        <f t="shared" si="15"/>
        <v>649.51093479443512</v>
      </c>
      <c r="K45" s="117">
        <f t="shared" si="3"/>
        <v>27</v>
      </c>
      <c r="L45" s="117">
        <v>26.975791240479758</v>
      </c>
      <c r="M45" s="121">
        <v>2.66</v>
      </c>
      <c r="N45" s="117">
        <v>0</v>
      </c>
      <c r="O45" s="117">
        <f t="shared" si="16"/>
        <v>26.975791240479758</v>
      </c>
      <c r="P45" s="93"/>
      <c r="Q45" s="93"/>
    </row>
    <row r="46" spans="1:17" ht="12.75" customHeight="1" x14ac:dyDescent="0.25">
      <c r="A46" s="7"/>
      <c r="B46" s="6">
        <v>2013</v>
      </c>
      <c r="C46" s="119">
        <v>311</v>
      </c>
      <c r="D46" s="122" t="s">
        <v>57</v>
      </c>
      <c r="E46" s="117" t="s">
        <v>29</v>
      </c>
      <c r="F46" s="117">
        <v>7275.3585094396649</v>
      </c>
      <c r="G46" s="117">
        <v>6650.0729489401901</v>
      </c>
      <c r="H46" s="123">
        <v>20.583500000000001</v>
      </c>
      <c r="I46" s="117">
        <v>0</v>
      </c>
      <c r="J46" s="117">
        <f t="shared" si="15"/>
        <v>6650.0729489401901</v>
      </c>
      <c r="K46" s="117">
        <f t="shared" si="3"/>
        <v>91.4</v>
      </c>
      <c r="L46" s="117">
        <v>99.916399999999982</v>
      </c>
      <c r="M46" s="121">
        <v>0.1</v>
      </c>
      <c r="N46" s="117">
        <v>8.3600000000018326E-2</v>
      </c>
      <c r="O46" s="117">
        <f t="shared" si="16"/>
        <v>100</v>
      </c>
      <c r="P46" s="93"/>
      <c r="Q46" s="93"/>
    </row>
    <row r="47" spans="1:17" ht="12.75" customHeight="1" x14ac:dyDescent="0.25">
      <c r="A47" s="7"/>
      <c r="C47" s="120"/>
      <c r="D47" s="124" t="s">
        <v>58</v>
      </c>
      <c r="E47" s="116"/>
      <c r="F47" s="117">
        <f>SUBTOTAL(9,F48:F49)</f>
        <v>16137.505167000001</v>
      </c>
      <c r="G47" s="117">
        <f>SUBTOTAL(9,G48:G49)</f>
        <v>8808.2466127198259</v>
      </c>
      <c r="H47" s="123">
        <f>SUBTOTAL(9,H48:H49)</f>
        <v>141.70002502599999</v>
      </c>
      <c r="I47" s="117">
        <f>SUBTOTAL(9,I48:I49)</f>
        <v>0.84809264759196346</v>
      </c>
      <c r="J47" s="117">
        <f>SUBTOTAL(9,J48:J49)</f>
        <v>8809.094705367419</v>
      </c>
      <c r="K47" s="117">
        <f t="shared" si="3"/>
        <v>54.6</v>
      </c>
      <c r="L47" s="117"/>
      <c r="M47" s="121"/>
      <c r="N47" s="117"/>
      <c r="O47" s="117"/>
      <c r="P47" s="93"/>
      <c r="Q47" s="93"/>
    </row>
    <row r="48" spans="1:17" ht="12.75" customHeight="1" x14ac:dyDescent="0.25">
      <c r="A48" s="7"/>
      <c r="B48" s="6">
        <v>2014</v>
      </c>
      <c r="C48" s="120">
        <v>313</v>
      </c>
      <c r="D48" s="122" t="s">
        <v>59</v>
      </c>
      <c r="E48" s="116" t="s">
        <v>29</v>
      </c>
      <c r="F48" s="117">
        <v>14928.553878000001</v>
      </c>
      <c r="G48" s="117">
        <v>8225.2845265765282</v>
      </c>
      <c r="H48" s="123">
        <v>20.583500000000001</v>
      </c>
      <c r="I48" s="117">
        <v>0</v>
      </c>
      <c r="J48" s="117">
        <f t="shared" ref="J48:J49" si="17">+G48+I48</f>
        <v>8225.2845265765282</v>
      </c>
      <c r="K48" s="117">
        <f t="shared" si="3"/>
        <v>55.1</v>
      </c>
      <c r="L48" s="117">
        <v>99.929999999999993</v>
      </c>
      <c r="M48" s="121">
        <v>0.5</v>
      </c>
      <c r="N48" s="117">
        <v>0</v>
      </c>
      <c r="O48" s="117">
        <f t="shared" ref="O48:O49" si="18">L48+N48</f>
        <v>99.929999999999993</v>
      </c>
      <c r="P48" s="93"/>
      <c r="Q48" s="93"/>
    </row>
    <row r="49" spans="1:17" ht="12.75" customHeight="1" x14ac:dyDescent="0.25">
      <c r="A49" s="7"/>
      <c r="B49" s="6">
        <v>2014</v>
      </c>
      <c r="C49" s="120">
        <v>321</v>
      </c>
      <c r="D49" s="126" t="s">
        <v>60</v>
      </c>
      <c r="E49" s="116" t="s">
        <v>29</v>
      </c>
      <c r="F49" s="117">
        <v>1208.9512890000001</v>
      </c>
      <c r="G49" s="117">
        <v>582.96208614329839</v>
      </c>
      <c r="H49" s="123">
        <v>121.11652502600001</v>
      </c>
      <c r="I49" s="117">
        <v>0.84809264759196346</v>
      </c>
      <c r="J49" s="117">
        <f t="shared" si="17"/>
        <v>583.8101787908904</v>
      </c>
      <c r="K49" s="117">
        <f t="shared" si="3"/>
        <v>48.3</v>
      </c>
      <c r="L49" s="117">
        <v>48.354567108263467</v>
      </c>
      <c r="M49" s="121">
        <v>8.52</v>
      </c>
      <c r="N49" s="117">
        <v>0.85306337575310209</v>
      </c>
      <c r="O49" s="117">
        <f t="shared" si="18"/>
        <v>49.207630484016569</v>
      </c>
      <c r="P49" s="93"/>
      <c r="Q49" s="93"/>
    </row>
    <row r="50" spans="1:17" ht="12.75" customHeight="1" x14ac:dyDescent="0.25">
      <c r="A50" s="7"/>
      <c r="C50" s="120"/>
      <c r="D50" s="124" t="s">
        <v>61</v>
      </c>
      <c r="E50" s="116"/>
      <c r="F50" s="117">
        <f>SUBTOTAL(9,F51:F60)</f>
        <v>65538.695387576721</v>
      </c>
      <c r="G50" s="117">
        <f>SUBTOTAL(9,G51:G60)</f>
        <v>3271.1341340451095</v>
      </c>
      <c r="H50" s="123">
        <f>SUBTOTAL(9,H51:H60)</f>
        <v>7878.5492903215008</v>
      </c>
      <c r="I50" s="117">
        <f>SUBTOTAL(9,I51:I60)</f>
        <v>25.154200602342957</v>
      </c>
      <c r="J50" s="117">
        <f>SUBTOTAL(9,J51:J60)</f>
        <v>3296.2883346474523</v>
      </c>
      <c r="K50" s="117">
        <f t="shared" si="3"/>
        <v>5</v>
      </c>
      <c r="L50" s="117"/>
      <c r="M50" s="121"/>
      <c r="N50" s="117"/>
      <c r="O50" s="117"/>
      <c r="P50" s="93"/>
      <c r="Q50" s="93"/>
    </row>
    <row r="51" spans="1:17" ht="12.75" customHeight="1" x14ac:dyDescent="0.25">
      <c r="A51" s="7"/>
      <c r="B51" s="6">
        <v>2015</v>
      </c>
      <c r="C51" s="120">
        <v>323</v>
      </c>
      <c r="D51" s="122" t="s">
        <v>62</v>
      </c>
      <c r="E51" s="116" t="s">
        <v>50</v>
      </c>
      <c r="F51" s="117">
        <v>10479.935472090001</v>
      </c>
      <c r="G51" s="117">
        <v>0</v>
      </c>
      <c r="H51" s="123">
        <v>1127.6766805780001</v>
      </c>
      <c r="I51" s="117">
        <v>0</v>
      </c>
      <c r="J51" s="117">
        <f t="shared" ref="J51:J60" si="19">+G51+I51</f>
        <v>0</v>
      </c>
      <c r="K51" s="117">
        <f t="shared" si="3"/>
        <v>0</v>
      </c>
      <c r="L51" s="117">
        <v>0</v>
      </c>
      <c r="M51" s="121">
        <v>24.22</v>
      </c>
      <c r="N51" s="117">
        <v>0</v>
      </c>
      <c r="O51" s="117">
        <f t="shared" ref="O51:O60" si="20">L51+N51</f>
        <v>0</v>
      </c>
      <c r="P51" s="93"/>
      <c r="Q51" s="93"/>
    </row>
    <row r="52" spans="1:17" ht="12.75" customHeight="1" x14ac:dyDescent="0.25">
      <c r="A52" s="7"/>
      <c r="B52" s="6">
        <v>2015</v>
      </c>
      <c r="C52" s="120">
        <v>325</v>
      </c>
      <c r="D52" s="122" t="s">
        <v>63</v>
      </c>
      <c r="E52" s="116" t="s">
        <v>50</v>
      </c>
      <c r="F52" s="117">
        <v>11072.698878290314</v>
      </c>
      <c r="G52" s="117">
        <v>0</v>
      </c>
      <c r="H52" s="123">
        <v>1109.0691348275</v>
      </c>
      <c r="I52" s="117">
        <v>0</v>
      </c>
      <c r="J52" s="117">
        <f t="shared" si="19"/>
        <v>0</v>
      </c>
      <c r="K52" s="117">
        <f t="shared" si="3"/>
        <v>0</v>
      </c>
      <c r="L52" s="117">
        <v>0</v>
      </c>
      <c r="M52" s="121">
        <v>46.7</v>
      </c>
      <c r="N52" s="117">
        <v>0</v>
      </c>
      <c r="O52" s="117">
        <f t="shared" si="20"/>
        <v>0</v>
      </c>
      <c r="P52" s="93"/>
      <c r="Q52" s="93"/>
    </row>
    <row r="53" spans="1:17" ht="12.75" customHeight="1" x14ac:dyDescent="0.25">
      <c r="A53" s="7"/>
      <c r="B53" s="6">
        <v>2015</v>
      </c>
      <c r="C53" s="120">
        <v>327</v>
      </c>
      <c r="D53" s="122" t="s">
        <v>64</v>
      </c>
      <c r="E53" s="116" t="s">
        <v>33</v>
      </c>
      <c r="F53" s="117">
        <v>1297.9543430000001</v>
      </c>
      <c r="G53" s="117">
        <v>1055.6247974999999</v>
      </c>
      <c r="H53" s="123">
        <v>20.583500000000001</v>
      </c>
      <c r="I53" s="117">
        <v>25.154200602342957</v>
      </c>
      <c r="J53" s="117">
        <f t="shared" si="19"/>
        <v>1080.7789981023429</v>
      </c>
      <c r="K53" s="117">
        <f t="shared" si="3"/>
        <v>83.3</v>
      </c>
      <c r="L53" s="117">
        <v>99.9</v>
      </c>
      <c r="M53" s="121">
        <v>0.05</v>
      </c>
      <c r="N53" s="117">
        <v>9.9999999999994316E-2</v>
      </c>
      <c r="O53" s="117">
        <f t="shared" si="20"/>
        <v>100</v>
      </c>
      <c r="P53" s="93"/>
      <c r="Q53" s="93"/>
    </row>
    <row r="54" spans="1:17" ht="12.75" customHeight="1" x14ac:dyDescent="0.25">
      <c r="A54" s="1"/>
      <c r="B54" s="6">
        <v>2015</v>
      </c>
      <c r="C54" s="120">
        <v>329</v>
      </c>
      <c r="D54" s="122" t="s">
        <v>65</v>
      </c>
      <c r="E54" s="116" t="s">
        <v>50</v>
      </c>
      <c r="F54" s="117">
        <v>1340.2667737985869</v>
      </c>
      <c r="G54" s="117">
        <v>0</v>
      </c>
      <c r="H54" s="123">
        <v>140.19745010950001</v>
      </c>
      <c r="I54" s="117">
        <v>0</v>
      </c>
      <c r="J54" s="117">
        <f t="shared" si="19"/>
        <v>0</v>
      </c>
      <c r="K54" s="117">
        <f t="shared" si="3"/>
        <v>0</v>
      </c>
      <c r="L54" s="117">
        <v>0</v>
      </c>
      <c r="M54" s="121">
        <v>10.46</v>
      </c>
      <c r="N54" s="117">
        <v>0</v>
      </c>
      <c r="O54" s="117">
        <f t="shared" si="20"/>
        <v>0</v>
      </c>
      <c r="P54" s="93"/>
      <c r="Q54" s="93"/>
    </row>
    <row r="55" spans="1:17" ht="12.75" customHeight="1" x14ac:dyDescent="0.25">
      <c r="A55" s="1"/>
      <c r="B55" s="6">
        <v>2015</v>
      </c>
      <c r="C55" s="120">
        <v>330</v>
      </c>
      <c r="D55" s="122" t="s">
        <v>66</v>
      </c>
      <c r="E55" s="116" t="s">
        <v>50</v>
      </c>
      <c r="F55" s="117">
        <v>12066.946663397814</v>
      </c>
      <c r="G55" s="117">
        <v>0</v>
      </c>
      <c r="H55" s="123">
        <v>2841.1365118010003</v>
      </c>
      <c r="I55" s="117">
        <v>0</v>
      </c>
      <c r="J55" s="117">
        <f t="shared" si="19"/>
        <v>0</v>
      </c>
      <c r="K55" s="117">
        <f t="shared" si="3"/>
        <v>0</v>
      </c>
      <c r="L55" s="117">
        <v>0</v>
      </c>
      <c r="M55" s="121">
        <v>7.14</v>
      </c>
      <c r="N55" s="117">
        <v>0</v>
      </c>
      <c r="O55" s="117">
        <f t="shared" si="20"/>
        <v>0</v>
      </c>
      <c r="P55" s="93"/>
      <c r="Q55" s="93"/>
    </row>
    <row r="56" spans="1:17" ht="12.75" customHeight="1" x14ac:dyDescent="0.25">
      <c r="A56" s="1"/>
      <c r="B56" s="6">
        <v>2015</v>
      </c>
      <c r="C56" s="120">
        <v>331</v>
      </c>
      <c r="D56" s="122" t="s">
        <v>67</v>
      </c>
      <c r="E56" s="116" t="s">
        <v>50</v>
      </c>
      <c r="F56" s="117">
        <v>554.10782000000006</v>
      </c>
      <c r="G56" s="117">
        <v>0</v>
      </c>
      <c r="H56" s="123">
        <v>55.657784000000007</v>
      </c>
      <c r="I56" s="117">
        <v>0</v>
      </c>
      <c r="J56" s="117">
        <f t="shared" si="19"/>
        <v>0</v>
      </c>
      <c r="K56" s="117">
        <f t="shared" si="3"/>
        <v>0</v>
      </c>
      <c r="L56" s="117">
        <v>0</v>
      </c>
      <c r="M56" s="121">
        <v>10.039999999999999</v>
      </c>
      <c r="N56" s="117">
        <v>0</v>
      </c>
      <c r="O56" s="117">
        <f t="shared" si="20"/>
        <v>0</v>
      </c>
      <c r="P56" s="93"/>
      <c r="Q56" s="93"/>
    </row>
    <row r="57" spans="1:17" ht="27" x14ac:dyDescent="0.25">
      <c r="A57" s="8"/>
      <c r="B57" s="6">
        <v>2015</v>
      </c>
      <c r="C57" s="120">
        <v>332</v>
      </c>
      <c r="D57" s="122" t="s">
        <v>68</v>
      </c>
      <c r="E57" s="116" t="s">
        <v>50</v>
      </c>
      <c r="F57" s="117">
        <v>22200.745595</v>
      </c>
      <c r="G57" s="117">
        <v>0</v>
      </c>
      <c r="H57" s="123">
        <v>2401.3764357694999</v>
      </c>
      <c r="I57" s="117">
        <v>0</v>
      </c>
      <c r="J57" s="117">
        <f t="shared" si="19"/>
        <v>0</v>
      </c>
      <c r="K57" s="117">
        <f t="shared" si="3"/>
        <v>0</v>
      </c>
      <c r="L57" s="117">
        <v>0</v>
      </c>
      <c r="M57" s="121">
        <v>6.35</v>
      </c>
      <c r="N57" s="117">
        <v>0</v>
      </c>
      <c r="O57" s="117">
        <f t="shared" si="20"/>
        <v>0</v>
      </c>
      <c r="P57" s="93"/>
      <c r="Q57" s="93"/>
    </row>
    <row r="58" spans="1:17" ht="27" x14ac:dyDescent="0.25">
      <c r="A58" s="8"/>
      <c r="B58" s="6">
        <v>2015</v>
      </c>
      <c r="C58" s="120">
        <v>334</v>
      </c>
      <c r="D58" s="122" t="s">
        <v>69</v>
      </c>
      <c r="E58" s="116" t="s">
        <v>50</v>
      </c>
      <c r="F58" s="117">
        <v>105.264019</v>
      </c>
      <c r="G58" s="117">
        <v>0</v>
      </c>
      <c r="H58" s="123">
        <v>98.283907147999997</v>
      </c>
      <c r="I58" s="117">
        <v>0</v>
      </c>
      <c r="J58" s="117">
        <f t="shared" si="19"/>
        <v>0</v>
      </c>
      <c r="K58" s="117">
        <f t="shared" si="3"/>
        <v>0</v>
      </c>
      <c r="L58" s="117">
        <v>0</v>
      </c>
      <c r="M58" s="121">
        <v>6</v>
      </c>
      <c r="N58" s="117">
        <v>0</v>
      </c>
      <c r="O58" s="117">
        <f t="shared" si="20"/>
        <v>0</v>
      </c>
      <c r="P58" s="93"/>
      <c r="Q58" s="93"/>
    </row>
    <row r="59" spans="1:17" ht="27" x14ac:dyDescent="0.25">
      <c r="A59" s="8"/>
      <c r="B59" s="6">
        <v>2015</v>
      </c>
      <c r="C59" s="120">
        <v>337</v>
      </c>
      <c r="D59" s="125" t="s">
        <v>70</v>
      </c>
      <c r="E59" s="116" t="s">
        <v>29</v>
      </c>
      <c r="F59" s="117">
        <v>2991.7705580000002</v>
      </c>
      <c r="G59" s="117">
        <v>1553.0764283755302</v>
      </c>
      <c r="H59" s="123">
        <v>14.373540384000002</v>
      </c>
      <c r="I59" s="117">
        <v>0</v>
      </c>
      <c r="J59" s="117">
        <f t="shared" si="19"/>
        <v>1553.0764283755302</v>
      </c>
      <c r="K59" s="117">
        <f t="shared" si="3"/>
        <v>51.9</v>
      </c>
      <c r="L59" s="117">
        <v>99.899999999999991</v>
      </c>
      <c r="M59" s="121">
        <v>1</v>
      </c>
      <c r="N59" s="117">
        <v>0</v>
      </c>
      <c r="O59" s="117">
        <f t="shared" si="20"/>
        <v>99.899999999999991</v>
      </c>
      <c r="P59" s="93"/>
      <c r="Q59" s="93"/>
    </row>
    <row r="60" spans="1:17" x14ac:dyDescent="0.25">
      <c r="A60" s="8"/>
      <c r="B60" s="6">
        <v>2015</v>
      </c>
      <c r="C60" s="120">
        <v>338</v>
      </c>
      <c r="D60" s="125" t="s">
        <v>71</v>
      </c>
      <c r="E60" s="116" t="s">
        <v>29</v>
      </c>
      <c r="F60" s="117">
        <v>3429.0052650000002</v>
      </c>
      <c r="G60" s="117">
        <v>662.43290816957915</v>
      </c>
      <c r="H60" s="123">
        <v>70.194345704</v>
      </c>
      <c r="I60" s="117">
        <v>0</v>
      </c>
      <c r="J60" s="117">
        <f t="shared" si="19"/>
        <v>662.43290816957915</v>
      </c>
      <c r="K60" s="117">
        <f t="shared" si="3"/>
        <v>19.3</v>
      </c>
      <c r="L60" s="117">
        <v>19.260925013096497</v>
      </c>
      <c r="M60" s="121">
        <v>6.5</v>
      </c>
      <c r="N60" s="117">
        <v>0</v>
      </c>
      <c r="O60" s="117">
        <f t="shared" si="20"/>
        <v>19.260925013096497</v>
      </c>
      <c r="P60" s="93"/>
      <c r="Q60" s="93"/>
    </row>
    <row r="61" spans="1:17" x14ac:dyDescent="0.25">
      <c r="A61" s="8"/>
      <c r="C61" s="120"/>
      <c r="D61" s="124" t="s">
        <v>72</v>
      </c>
      <c r="E61" s="116"/>
      <c r="F61" s="117">
        <f>SUBTOTAL(9,F62:F66)</f>
        <v>29757.810893650003</v>
      </c>
      <c r="G61" s="117">
        <f t="shared" ref="G61:J61" si="21">SUBTOTAL(9,G62:G66)</f>
        <v>1992.920156715079</v>
      </c>
      <c r="H61" s="117">
        <f t="shared" si="21"/>
        <v>1898.3765405954998</v>
      </c>
      <c r="I61" s="117">
        <f t="shared" si="21"/>
        <v>125.81107957461262</v>
      </c>
      <c r="J61" s="117">
        <f t="shared" si="21"/>
        <v>2118.7312362896914</v>
      </c>
      <c r="K61" s="117">
        <f>ROUND((J61/F61)*100,1)</f>
        <v>7.1</v>
      </c>
      <c r="L61" s="117"/>
      <c r="M61" s="121"/>
      <c r="N61" s="117"/>
      <c r="O61" s="117"/>
      <c r="P61" s="93"/>
      <c r="Q61" s="93"/>
    </row>
    <row r="62" spans="1:17" ht="27" x14ac:dyDescent="0.25">
      <c r="A62" s="8"/>
      <c r="B62" s="6">
        <v>2016</v>
      </c>
      <c r="C62" s="120">
        <v>340</v>
      </c>
      <c r="D62" s="122" t="s">
        <v>73</v>
      </c>
      <c r="E62" s="116" t="s">
        <v>74</v>
      </c>
      <c r="F62" s="117">
        <v>6680.3728666500001</v>
      </c>
      <c r="G62" s="117">
        <v>0</v>
      </c>
      <c r="H62" s="123">
        <v>915.21111772300003</v>
      </c>
      <c r="I62" s="117">
        <v>0</v>
      </c>
      <c r="J62" s="117">
        <f t="shared" ref="J62:J66" si="22">+G62+I62</f>
        <v>0</v>
      </c>
      <c r="K62" s="117">
        <f t="shared" ref="K62:K66" si="23">ROUND((J62/F62)*100,1)</f>
        <v>0</v>
      </c>
      <c r="L62" s="117">
        <v>0</v>
      </c>
      <c r="M62" s="121">
        <v>8.3000000000000007</v>
      </c>
      <c r="N62" s="117">
        <v>0</v>
      </c>
      <c r="O62" s="117">
        <f t="shared" ref="O62:O66" si="24">L62+N62</f>
        <v>0</v>
      </c>
      <c r="P62" s="93"/>
      <c r="Q62" s="93"/>
    </row>
    <row r="63" spans="1:17" ht="27" x14ac:dyDescent="0.25">
      <c r="A63" s="8"/>
      <c r="B63" s="6">
        <v>2016</v>
      </c>
      <c r="C63" s="120">
        <v>342</v>
      </c>
      <c r="D63" s="122" t="s">
        <v>75</v>
      </c>
      <c r="E63" s="116" t="s">
        <v>50</v>
      </c>
      <c r="F63" s="117">
        <v>18440.387147000001</v>
      </c>
      <c r="G63" s="117">
        <v>0</v>
      </c>
      <c r="H63" s="123">
        <v>929.79269554150005</v>
      </c>
      <c r="I63" s="117">
        <v>0</v>
      </c>
      <c r="J63" s="117">
        <f t="shared" si="22"/>
        <v>0</v>
      </c>
      <c r="K63" s="117">
        <f t="shared" si="23"/>
        <v>0</v>
      </c>
      <c r="L63" s="117">
        <v>0</v>
      </c>
      <c r="M63" s="121">
        <v>5.0599999999999996</v>
      </c>
      <c r="N63" s="117">
        <v>0</v>
      </c>
      <c r="O63" s="117">
        <f t="shared" si="24"/>
        <v>0</v>
      </c>
      <c r="P63" s="93"/>
      <c r="Q63" s="93"/>
    </row>
    <row r="64" spans="1:17" ht="27" x14ac:dyDescent="0.25">
      <c r="A64" s="8"/>
      <c r="B64" s="6">
        <v>2016</v>
      </c>
      <c r="C64" s="120">
        <v>348</v>
      </c>
      <c r="D64" s="122" t="s">
        <v>76</v>
      </c>
      <c r="E64" s="116" t="s">
        <v>33</v>
      </c>
      <c r="F64" s="117">
        <v>227.57117599999998</v>
      </c>
      <c r="G64" s="117">
        <v>117.47681820409501</v>
      </c>
      <c r="H64" s="123">
        <v>20.583500000000001</v>
      </c>
      <c r="I64" s="117">
        <v>2.1600610413879782</v>
      </c>
      <c r="J64" s="117">
        <f t="shared" si="22"/>
        <v>119.63687924548299</v>
      </c>
      <c r="K64" s="117">
        <f t="shared" si="23"/>
        <v>52.6</v>
      </c>
      <c r="L64" s="117">
        <v>99.899999999999991</v>
      </c>
      <c r="M64" s="121">
        <v>1</v>
      </c>
      <c r="N64" s="117">
        <v>0.1</v>
      </c>
      <c r="O64" s="117">
        <f t="shared" si="24"/>
        <v>99.999999999999986</v>
      </c>
      <c r="P64" s="93"/>
      <c r="Q64" s="93"/>
    </row>
    <row r="65" spans="1:18" x14ac:dyDescent="0.25">
      <c r="A65" s="8"/>
      <c r="B65" s="6">
        <v>2016</v>
      </c>
      <c r="C65" s="120">
        <v>349</v>
      </c>
      <c r="D65" s="122" t="s">
        <v>77</v>
      </c>
      <c r="E65" s="116" t="s">
        <v>29</v>
      </c>
      <c r="F65" s="117">
        <v>1708.471667</v>
      </c>
      <c r="G65" s="117">
        <v>335.34794108687458</v>
      </c>
      <c r="H65" s="123">
        <v>32.789227330999999</v>
      </c>
      <c r="I65" s="117">
        <v>111.64831512286042</v>
      </c>
      <c r="J65" s="117">
        <f t="shared" si="22"/>
        <v>446.99625620973501</v>
      </c>
      <c r="K65" s="117">
        <f t="shared" si="23"/>
        <v>26.2</v>
      </c>
      <c r="L65" s="117">
        <v>19.620621043723062</v>
      </c>
      <c r="M65" s="121">
        <v>20.45</v>
      </c>
      <c r="N65" s="117">
        <v>6.6639541057251606</v>
      </c>
      <c r="O65" s="117">
        <f t="shared" si="24"/>
        <v>26.284575149448223</v>
      </c>
      <c r="P65" s="93"/>
      <c r="Q65" s="93"/>
    </row>
    <row r="66" spans="1:18" ht="28.5" x14ac:dyDescent="0.25">
      <c r="A66" s="8"/>
      <c r="B66" s="6"/>
      <c r="C66" s="120">
        <v>350</v>
      </c>
      <c r="D66" s="125" t="s">
        <v>920</v>
      </c>
      <c r="E66" s="116" t="s">
        <v>33</v>
      </c>
      <c r="F66" s="117">
        <v>2701.0080370000001</v>
      </c>
      <c r="G66" s="117">
        <v>1540.0953974241093</v>
      </c>
      <c r="H66" s="123">
        <v>0</v>
      </c>
      <c r="I66" s="117">
        <v>12.002703410364212</v>
      </c>
      <c r="J66" s="117">
        <f t="shared" si="22"/>
        <v>1552.0981008344734</v>
      </c>
      <c r="K66" s="117">
        <f t="shared" si="23"/>
        <v>57.5</v>
      </c>
      <c r="L66" s="117">
        <v>97.86158014445671</v>
      </c>
      <c r="M66" s="121">
        <v>0</v>
      </c>
      <c r="N66" s="117">
        <v>2.1384198555432903</v>
      </c>
      <c r="O66" s="117">
        <f t="shared" si="24"/>
        <v>100</v>
      </c>
      <c r="P66" s="93"/>
      <c r="Q66" s="93"/>
    </row>
    <row r="67" spans="1:18" x14ac:dyDescent="0.25">
      <c r="A67" s="9"/>
      <c r="C67" s="120"/>
      <c r="D67" s="124" t="s">
        <v>78</v>
      </c>
      <c r="E67" s="116"/>
      <c r="F67" s="117">
        <v>1723.7411457696755</v>
      </c>
      <c r="G67" s="117">
        <v>0</v>
      </c>
      <c r="H67" s="117">
        <v>73.340636596500005</v>
      </c>
      <c r="I67" s="117">
        <v>0</v>
      </c>
      <c r="J67" s="117">
        <f>SUBTOTAL(9,J68:J68)</f>
        <v>0</v>
      </c>
      <c r="K67" s="117">
        <f>ROUND((J67/F67)*100,1)</f>
        <v>0</v>
      </c>
      <c r="L67" s="117"/>
      <c r="M67" s="121"/>
      <c r="N67" s="117"/>
      <c r="O67" s="117"/>
      <c r="P67" s="93"/>
      <c r="Q67" s="93"/>
    </row>
    <row r="68" spans="1:18" ht="27" x14ac:dyDescent="0.25">
      <c r="A68" s="9"/>
      <c r="B68" s="6">
        <v>2021</v>
      </c>
      <c r="C68" s="120">
        <v>352</v>
      </c>
      <c r="D68" s="125" t="s">
        <v>79</v>
      </c>
      <c r="E68" s="116" t="s">
        <v>80</v>
      </c>
      <c r="F68" s="117">
        <v>1723.7411457696755</v>
      </c>
      <c r="G68" s="117">
        <v>0</v>
      </c>
      <c r="H68" s="123">
        <v>73.340636596500005</v>
      </c>
      <c r="I68" s="117">
        <v>0</v>
      </c>
      <c r="J68" s="117">
        <f>+G68+I68</f>
        <v>0</v>
      </c>
      <c r="K68" s="117">
        <f>ROUND((J68/F68)*100,1)</f>
        <v>0</v>
      </c>
      <c r="L68" s="117">
        <v>0</v>
      </c>
      <c r="M68" s="121">
        <v>0</v>
      </c>
      <c r="N68" s="117">
        <v>0</v>
      </c>
      <c r="O68" s="117">
        <f>L68+N68</f>
        <v>0</v>
      </c>
      <c r="P68" s="93"/>
      <c r="Q68" s="93"/>
    </row>
    <row r="69" spans="1:18" x14ac:dyDescent="0.25">
      <c r="A69" s="10"/>
      <c r="B69" s="6"/>
      <c r="C69" s="127"/>
      <c r="D69" s="119" t="s">
        <v>81</v>
      </c>
      <c r="E69" s="116"/>
      <c r="F69" s="117">
        <f t="shared" ref="F69:J69" si="25">+F70+F72</f>
        <v>55463.297053290589</v>
      </c>
      <c r="G69" s="117">
        <f t="shared" si="25"/>
        <v>0</v>
      </c>
      <c r="H69" s="117">
        <f t="shared" si="25"/>
        <v>36520.5976036965</v>
      </c>
      <c r="I69" s="117">
        <f t="shared" si="25"/>
        <v>0</v>
      </c>
      <c r="J69" s="117">
        <f t="shared" si="25"/>
        <v>0</v>
      </c>
      <c r="K69" s="117">
        <f t="shared" ref="K69" si="26">ROUND((J69/F69)*100,1)</f>
        <v>0</v>
      </c>
      <c r="L69" s="128"/>
      <c r="M69" s="121"/>
      <c r="N69" s="117"/>
      <c r="O69" s="117"/>
      <c r="P69" s="93"/>
      <c r="Q69" s="93"/>
    </row>
    <row r="70" spans="1:18" s="1" customFormat="1" x14ac:dyDescent="0.25">
      <c r="A70" s="11"/>
      <c r="B70" s="6">
        <v>71</v>
      </c>
      <c r="C70" s="127"/>
      <c r="D70" s="119" t="s">
        <v>82</v>
      </c>
      <c r="E70" s="116"/>
      <c r="F70" s="117">
        <f>SUM(F71:F71)</f>
        <v>33558.277711280294</v>
      </c>
      <c r="G70" s="117">
        <f>SUM(G71:G71)</f>
        <v>0</v>
      </c>
      <c r="H70" s="117">
        <f>SUM(H71:H71)</f>
        <v>17397.515721431999</v>
      </c>
      <c r="I70" s="117">
        <f>SUM(I71:I71)</f>
        <v>0</v>
      </c>
      <c r="J70" s="117">
        <f>SUM(J71:J71)</f>
        <v>0</v>
      </c>
      <c r="K70" s="117">
        <f t="shared" ref="K70:K72" si="27">ROUND((J70/F70)*100,1)</f>
        <v>0</v>
      </c>
      <c r="L70" s="117"/>
      <c r="M70" s="117"/>
      <c r="N70" s="117"/>
      <c r="O70" s="117"/>
      <c r="P70" s="93"/>
      <c r="Q70" s="93"/>
      <c r="R70"/>
    </row>
    <row r="71" spans="1:18" ht="27" x14ac:dyDescent="0.25">
      <c r="A71" s="12"/>
      <c r="B71" s="6">
        <v>2013</v>
      </c>
      <c r="C71" s="120">
        <v>303</v>
      </c>
      <c r="D71" s="125" t="s">
        <v>83</v>
      </c>
      <c r="E71" s="116" t="s">
        <v>50</v>
      </c>
      <c r="F71" s="117">
        <v>33558.277711280294</v>
      </c>
      <c r="G71" s="117">
        <v>0</v>
      </c>
      <c r="H71" s="123">
        <v>17397.515721431999</v>
      </c>
      <c r="I71" s="117">
        <v>0</v>
      </c>
      <c r="J71" s="117">
        <f t="shared" ref="J71" si="28">+G71+I71</f>
        <v>0</v>
      </c>
      <c r="K71" s="117">
        <f t="shared" si="27"/>
        <v>0</v>
      </c>
      <c r="L71" s="117">
        <v>0</v>
      </c>
      <c r="M71" s="121">
        <v>45</v>
      </c>
      <c r="N71" s="117">
        <v>0</v>
      </c>
      <c r="O71" s="117">
        <f t="shared" ref="O71" si="29">L71+N71</f>
        <v>0</v>
      </c>
      <c r="P71" s="93"/>
      <c r="Q71" s="93"/>
    </row>
    <row r="72" spans="1:18" s="1" customFormat="1" x14ac:dyDescent="0.25">
      <c r="A72" s="11"/>
      <c r="B72" s="6">
        <v>74</v>
      </c>
      <c r="C72" s="127"/>
      <c r="D72" s="119" t="s">
        <v>84</v>
      </c>
      <c r="E72" s="116"/>
      <c r="F72" s="117">
        <f>SUM(F73)</f>
        <v>21905.019342010295</v>
      </c>
      <c r="G72" s="117">
        <f>SUM(G73)</f>
        <v>0</v>
      </c>
      <c r="H72" s="117">
        <f>SUM(H73)</f>
        <v>19123.081882264501</v>
      </c>
      <c r="I72" s="117">
        <f>SUM(I73)</f>
        <v>0</v>
      </c>
      <c r="J72" s="117">
        <f>SUM(J73)</f>
        <v>0</v>
      </c>
      <c r="K72" s="117">
        <f t="shared" si="27"/>
        <v>0</v>
      </c>
      <c r="L72" s="117"/>
      <c r="M72" s="117"/>
      <c r="N72" s="117"/>
      <c r="O72" s="117"/>
      <c r="P72" s="93"/>
      <c r="Q72" s="93"/>
      <c r="R72"/>
    </row>
    <row r="73" spans="1:18" ht="12.75" customHeight="1" thickBot="1" x14ac:dyDescent="0.3">
      <c r="A73" s="12"/>
      <c r="B73" s="6">
        <v>2015</v>
      </c>
      <c r="C73" s="129">
        <v>49</v>
      </c>
      <c r="D73" s="130" t="s">
        <v>85</v>
      </c>
      <c r="E73" s="131" t="s">
        <v>50</v>
      </c>
      <c r="F73" s="132">
        <v>21905.019342010295</v>
      </c>
      <c r="G73" s="132">
        <v>0</v>
      </c>
      <c r="H73" s="133">
        <v>19123.081882264501</v>
      </c>
      <c r="I73" s="132">
        <v>0</v>
      </c>
      <c r="J73" s="132">
        <f>+G73+I73</f>
        <v>0</v>
      </c>
      <c r="K73" s="132">
        <f>ROUND((J73/F73)*100,1)</f>
        <v>0</v>
      </c>
      <c r="L73" s="132">
        <v>0</v>
      </c>
      <c r="M73" s="134">
        <v>26</v>
      </c>
      <c r="N73" s="132">
        <v>0</v>
      </c>
      <c r="O73" s="132">
        <f>L73+N73</f>
        <v>0</v>
      </c>
      <c r="P73" s="93"/>
      <c r="Q73" s="93"/>
    </row>
    <row r="74" spans="1:18" ht="15.75" customHeight="1" x14ac:dyDescent="0.25">
      <c r="A74" s="13"/>
      <c r="B74" s="6"/>
      <c r="C74" s="351" t="s">
        <v>905</v>
      </c>
      <c r="D74" s="351"/>
      <c r="E74" s="351"/>
      <c r="F74" s="351"/>
      <c r="G74" s="351"/>
      <c r="H74" s="351"/>
      <c r="I74" s="351"/>
      <c r="J74" s="351"/>
      <c r="K74" s="351"/>
      <c r="L74" s="351"/>
      <c r="M74" s="351"/>
      <c r="N74" s="351"/>
      <c r="O74" s="351"/>
      <c r="P74" s="89"/>
      <c r="Q74" s="89"/>
    </row>
    <row r="75" spans="1:18" ht="18" customHeight="1" x14ac:dyDescent="0.25">
      <c r="A75" s="1"/>
      <c r="B75" s="1"/>
      <c r="C75" s="359" t="s">
        <v>86</v>
      </c>
      <c r="D75" s="359"/>
      <c r="E75" s="359"/>
      <c r="F75" s="359"/>
      <c r="G75" s="359"/>
      <c r="H75" s="359"/>
      <c r="I75" s="359"/>
      <c r="J75" s="359"/>
      <c r="K75" s="359"/>
      <c r="L75" s="359"/>
      <c r="M75" s="359"/>
      <c r="N75" s="359"/>
      <c r="O75" s="359"/>
      <c r="P75" s="89"/>
      <c r="Q75" s="89"/>
    </row>
    <row r="76" spans="1:18" ht="27" customHeight="1" x14ac:dyDescent="0.25">
      <c r="A76" s="1"/>
      <c r="B76" s="10"/>
      <c r="C76" s="350" t="s">
        <v>904</v>
      </c>
      <c r="D76" s="350"/>
      <c r="E76" s="350"/>
      <c r="F76" s="350"/>
      <c r="G76" s="350"/>
      <c r="H76" s="350"/>
      <c r="I76" s="350"/>
      <c r="J76" s="350"/>
      <c r="K76" s="350"/>
      <c r="L76" s="350"/>
      <c r="M76" s="350"/>
      <c r="N76" s="350"/>
      <c r="O76" s="350"/>
      <c r="P76" s="89"/>
      <c r="Q76" s="89"/>
    </row>
    <row r="77" spans="1:18" x14ac:dyDescent="0.25">
      <c r="A77" s="1"/>
      <c r="B77" s="10"/>
      <c r="C77" s="351" t="s">
        <v>87</v>
      </c>
      <c r="D77" s="351"/>
      <c r="E77" s="351"/>
      <c r="F77" s="351"/>
      <c r="G77" s="351"/>
      <c r="H77" s="351"/>
      <c r="I77" s="351"/>
      <c r="J77" s="351"/>
      <c r="K77" s="351"/>
      <c r="L77" s="351"/>
      <c r="M77" s="351"/>
      <c r="N77" s="351"/>
      <c r="O77" s="351"/>
      <c r="P77" s="89"/>
      <c r="Q77" s="89"/>
    </row>
    <row r="78" spans="1:18" x14ac:dyDescent="0.25">
      <c r="A78" s="1"/>
      <c r="B78" s="10"/>
      <c r="C78" s="351" t="s">
        <v>88</v>
      </c>
      <c r="D78" s="351"/>
      <c r="E78" s="351"/>
      <c r="F78" s="351"/>
      <c r="G78" s="351"/>
      <c r="H78" s="351"/>
      <c r="I78" s="351"/>
      <c r="J78" s="351"/>
      <c r="K78" s="351"/>
      <c r="L78" s="351"/>
      <c r="M78" s="351"/>
      <c r="N78" s="351"/>
      <c r="O78" s="351"/>
      <c r="P78" s="89"/>
      <c r="Q78" s="89"/>
    </row>
    <row r="79" spans="1:18" x14ac:dyDescent="0.25">
      <c r="A79" s="1"/>
      <c r="B79" s="10"/>
      <c r="C79" s="94"/>
      <c r="D79" s="95"/>
      <c r="E79" s="94"/>
      <c r="F79" s="94"/>
      <c r="G79" s="94"/>
      <c r="H79" s="94"/>
      <c r="I79" s="94"/>
      <c r="J79" s="94"/>
      <c r="K79" s="94"/>
      <c r="L79" s="94"/>
      <c r="M79" s="94"/>
      <c r="N79" s="94"/>
      <c r="O79" s="94"/>
      <c r="P79" s="89"/>
      <c r="Q79" s="89"/>
    </row>
    <row r="80" spans="1:18" x14ac:dyDescent="0.25">
      <c r="C80" s="89"/>
      <c r="D80" s="95"/>
      <c r="E80" s="89"/>
      <c r="F80" s="89"/>
      <c r="G80" s="89"/>
      <c r="H80" s="89"/>
      <c r="I80" s="89"/>
      <c r="J80" s="89"/>
      <c r="K80" s="89"/>
      <c r="L80" s="89"/>
      <c r="M80" s="89"/>
      <c r="N80" s="89"/>
      <c r="O80" s="89"/>
      <c r="P80" s="89"/>
      <c r="Q80" s="89"/>
    </row>
    <row r="81" spans="3:17" x14ac:dyDescent="0.25">
      <c r="C81" s="89"/>
      <c r="D81" s="95"/>
      <c r="E81" s="96"/>
      <c r="F81" s="89"/>
      <c r="G81" s="89"/>
      <c r="H81" s="89"/>
      <c r="I81" s="89"/>
      <c r="J81" s="89"/>
      <c r="K81" s="89"/>
      <c r="L81" s="89"/>
      <c r="M81" s="89"/>
      <c r="N81" s="89"/>
      <c r="O81" s="89"/>
      <c r="P81" s="89"/>
      <c r="Q81" s="89"/>
    </row>
    <row r="82" spans="3:17" x14ac:dyDescent="0.25">
      <c r="C82" s="89"/>
      <c r="D82" s="97"/>
      <c r="E82" s="89"/>
      <c r="F82" s="89"/>
      <c r="G82" s="89"/>
      <c r="H82" s="89"/>
      <c r="I82" s="89"/>
      <c r="J82" s="89"/>
      <c r="K82" s="89"/>
      <c r="L82" s="89"/>
      <c r="M82" s="89"/>
      <c r="N82" s="89"/>
      <c r="O82" s="89"/>
      <c r="P82" s="89"/>
      <c r="Q82" s="89"/>
    </row>
    <row r="83" spans="3:17" x14ac:dyDescent="0.25">
      <c r="D83" s="14"/>
    </row>
  </sheetData>
  <mergeCells count="21">
    <mergeCell ref="D9:D11"/>
    <mergeCell ref="E9:E11"/>
    <mergeCell ref="F9:F11"/>
    <mergeCell ref="G9:G11"/>
    <mergeCell ref="H9:K9"/>
    <mergeCell ref="C76:O76"/>
    <mergeCell ref="C77:O77"/>
    <mergeCell ref="C78:O78"/>
    <mergeCell ref="A1:D1"/>
    <mergeCell ref="A2:K2"/>
    <mergeCell ref="A3:F3"/>
    <mergeCell ref="G3:K3"/>
    <mergeCell ref="L3:M3"/>
    <mergeCell ref="N3:P3"/>
    <mergeCell ref="L9:L11"/>
    <mergeCell ref="M9:O9"/>
    <mergeCell ref="H10:K10"/>
    <mergeCell ref="M10:O10"/>
    <mergeCell ref="C74:O74"/>
    <mergeCell ref="C75:O75"/>
    <mergeCell ref="C9:C11"/>
  </mergeCells>
  <conditionalFormatting sqref="O38 K38 K45 O45 O49:O52 K49:K52 O79 K73 O73 K33:K36 O33:O36 O71 K71 K57:K68 O25:O30 K22 K19 K25:K30 O17:O19 K17 O57:O69">
    <cfRule type="cellIs" dxfId="91" priority="86" stopIfTrue="1" operator="greaterThan">
      <formula>100</formula>
    </cfRule>
  </conditionalFormatting>
  <conditionalFormatting sqref="K38 K45 K49:K52 K73 K17 K33:K36 K71 K57:K68 K22 K19 K25:K30">
    <cfRule type="cellIs" dxfId="90" priority="84" stopIfTrue="1" operator="greaterThan">
      <formula>100</formula>
    </cfRule>
    <cfRule type="cellIs" dxfId="89" priority="85" stopIfTrue="1" operator="greaterThan">
      <formula>100</formula>
    </cfRule>
  </conditionalFormatting>
  <conditionalFormatting sqref="O20:O21 K20:K21">
    <cfRule type="cellIs" dxfId="88" priority="82" stopIfTrue="1" operator="greaterThan">
      <formula>100</formula>
    </cfRule>
  </conditionalFormatting>
  <conditionalFormatting sqref="K20:K21">
    <cfRule type="cellIs" dxfId="87" priority="80" stopIfTrue="1" operator="greaterThan">
      <formula>100</formula>
    </cfRule>
    <cfRule type="cellIs" dxfId="86" priority="81" stopIfTrue="1" operator="greaterThan">
      <formula>100</formula>
    </cfRule>
  </conditionalFormatting>
  <conditionalFormatting sqref="C20:C21">
    <cfRule type="duplicateValues" dxfId="85" priority="79"/>
  </conditionalFormatting>
  <conditionalFormatting sqref="A20:A21">
    <cfRule type="duplicateValues" dxfId="84" priority="83" stopIfTrue="1"/>
  </conditionalFormatting>
  <conditionalFormatting sqref="B76:B79 C4:C6 C71 C22 C33:C36 C38 C45 C49:C52 C69 C8:C12 C73 C19 C25:C30 C14:C17">
    <cfRule type="duplicateValues" dxfId="83" priority="89"/>
  </conditionalFormatting>
  <conditionalFormatting sqref="O31:O32 K31:K32">
    <cfRule type="cellIs" dxfId="82" priority="76" stopIfTrue="1" operator="greaterThan">
      <formula>100</formula>
    </cfRule>
  </conditionalFormatting>
  <conditionalFormatting sqref="K31:K32">
    <cfRule type="cellIs" dxfId="81" priority="74" stopIfTrue="1" operator="greaterThan">
      <formula>100</formula>
    </cfRule>
    <cfRule type="cellIs" dxfId="80" priority="75" stopIfTrue="1" operator="greaterThan">
      <formula>100</formula>
    </cfRule>
  </conditionalFormatting>
  <conditionalFormatting sqref="A31:A32">
    <cfRule type="duplicateValues" dxfId="79" priority="77" stopIfTrue="1"/>
  </conditionalFormatting>
  <conditionalFormatting sqref="C31:C32">
    <cfRule type="duplicateValues" dxfId="78" priority="78"/>
  </conditionalFormatting>
  <conditionalFormatting sqref="O37 K37">
    <cfRule type="cellIs" dxfId="77" priority="71" stopIfTrue="1" operator="greaterThan">
      <formula>100</formula>
    </cfRule>
  </conditionalFormatting>
  <conditionalFormatting sqref="K37">
    <cfRule type="cellIs" dxfId="76" priority="69" stopIfTrue="1" operator="greaterThan">
      <formula>100</formula>
    </cfRule>
    <cfRule type="cellIs" dxfId="75" priority="70" stopIfTrue="1" operator="greaterThan">
      <formula>100</formula>
    </cfRule>
  </conditionalFormatting>
  <conditionalFormatting sqref="A37">
    <cfRule type="duplicateValues" dxfId="74" priority="72" stopIfTrue="1"/>
  </conditionalFormatting>
  <conditionalFormatting sqref="C37">
    <cfRule type="duplicateValues" dxfId="73" priority="73"/>
  </conditionalFormatting>
  <conditionalFormatting sqref="K39:K43 O39:O44">
    <cfRule type="cellIs" dxfId="72" priority="66" stopIfTrue="1" operator="greaterThan">
      <formula>100</formula>
    </cfRule>
  </conditionalFormatting>
  <conditionalFormatting sqref="K39:K43">
    <cfRule type="cellIs" dxfId="71" priority="64" stopIfTrue="1" operator="greaterThan">
      <formula>100</formula>
    </cfRule>
    <cfRule type="cellIs" dxfId="70" priority="65" stopIfTrue="1" operator="greaterThan">
      <formula>100</formula>
    </cfRule>
  </conditionalFormatting>
  <conditionalFormatting sqref="A39:A44">
    <cfRule type="duplicateValues" dxfId="69" priority="67" stopIfTrue="1"/>
  </conditionalFormatting>
  <conditionalFormatting sqref="C39:C44">
    <cfRule type="duplicateValues" dxfId="68" priority="68"/>
  </conditionalFormatting>
  <conditionalFormatting sqref="O46:O48 K47:K48">
    <cfRule type="cellIs" dxfId="67" priority="61" stopIfTrue="1" operator="greaterThan">
      <formula>100</formula>
    </cfRule>
  </conditionalFormatting>
  <conditionalFormatting sqref="K47:K48">
    <cfRule type="cellIs" dxfId="66" priority="59" stopIfTrue="1" operator="greaterThan">
      <formula>100</formula>
    </cfRule>
    <cfRule type="cellIs" dxfId="65" priority="60" stopIfTrue="1" operator="greaterThan">
      <formula>100</formula>
    </cfRule>
  </conditionalFormatting>
  <conditionalFormatting sqref="A46:A48">
    <cfRule type="duplicateValues" dxfId="64" priority="62" stopIfTrue="1"/>
  </conditionalFormatting>
  <conditionalFormatting sqref="C46:C48">
    <cfRule type="duplicateValues" dxfId="63" priority="63"/>
  </conditionalFormatting>
  <conditionalFormatting sqref="O53 K53">
    <cfRule type="cellIs" dxfId="62" priority="56" stopIfTrue="1" operator="greaterThan">
      <formula>100</formula>
    </cfRule>
  </conditionalFormatting>
  <conditionalFormatting sqref="K53">
    <cfRule type="cellIs" dxfId="61" priority="54" stopIfTrue="1" operator="greaterThan">
      <formula>100</formula>
    </cfRule>
    <cfRule type="cellIs" dxfId="60" priority="55" stopIfTrue="1" operator="greaterThan">
      <formula>100</formula>
    </cfRule>
  </conditionalFormatting>
  <conditionalFormatting sqref="A53">
    <cfRule type="duplicateValues" dxfId="59" priority="57" stopIfTrue="1"/>
  </conditionalFormatting>
  <conditionalFormatting sqref="C53">
    <cfRule type="duplicateValues" dxfId="58" priority="58"/>
  </conditionalFormatting>
  <conditionalFormatting sqref="K44">
    <cfRule type="cellIs" dxfId="57" priority="53" stopIfTrue="1" operator="greaterThan">
      <formula>100</formula>
    </cfRule>
  </conditionalFormatting>
  <conditionalFormatting sqref="K44">
    <cfRule type="cellIs" dxfId="56" priority="51" stopIfTrue="1" operator="greaterThan">
      <formula>100</formula>
    </cfRule>
    <cfRule type="cellIs" dxfId="55" priority="52" stopIfTrue="1" operator="greaterThan">
      <formula>100</formula>
    </cfRule>
  </conditionalFormatting>
  <conditionalFormatting sqref="K55:K56">
    <cfRule type="cellIs" dxfId="54" priority="50" stopIfTrue="1" operator="greaterThan">
      <formula>100</formula>
    </cfRule>
  </conditionalFormatting>
  <conditionalFormatting sqref="K54">
    <cfRule type="cellIs" dxfId="53" priority="49" stopIfTrue="1" operator="greaterThan">
      <formula>100</formula>
    </cfRule>
  </conditionalFormatting>
  <conditionalFormatting sqref="K54">
    <cfRule type="cellIs" dxfId="52" priority="47" stopIfTrue="1" operator="greaterThan">
      <formula>100</formula>
    </cfRule>
    <cfRule type="cellIs" dxfId="51" priority="48" stopIfTrue="1" operator="greaterThan">
      <formula>100</formula>
    </cfRule>
  </conditionalFormatting>
  <conditionalFormatting sqref="C59">
    <cfRule type="duplicateValues" dxfId="50" priority="46"/>
  </conditionalFormatting>
  <conditionalFormatting sqref="C7">
    <cfRule type="duplicateValues" dxfId="49" priority="45"/>
  </conditionalFormatting>
  <conditionalFormatting sqref="O74">
    <cfRule type="cellIs" dxfId="48" priority="44" stopIfTrue="1" operator="greaterThan">
      <formula>100</formula>
    </cfRule>
  </conditionalFormatting>
  <conditionalFormatting sqref="C74">
    <cfRule type="duplicateValues" dxfId="47" priority="43"/>
  </conditionalFormatting>
  <conditionalFormatting sqref="K70 O70">
    <cfRule type="cellIs" dxfId="46" priority="40" stopIfTrue="1" operator="greaterThan">
      <formula>100</formula>
    </cfRule>
  </conditionalFormatting>
  <conditionalFormatting sqref="K70">
    <cfRule type="cellIs" dxfId="45" priority="38" stopIfTrue="1" operator="greaterThan">
      <formula>100</formula>
    </cfRule>
    <cfRule type="cellIs" dxfId="44" priority="39" stopIfTrue="1" operator="greaterThan">
      <formula>100</formula>
    </cfRule>
  </conditionalFormatting>
  <conditionalFormatting sqref="A70">
    <cfRule type="duplicateValues" dxfId="43" priority="41"/>
  </conditionalFormatting>
  <conditionalFormatting sqref="A70">
    <cfRule type="duplicateValues" dxfId="42" priority="42" stopIfTrue="1"/>
  </conditionalFormatting>
  <conditionalFormatting sqref="C70">
    <cfRule type="duplicateValues" dxfId="41" priority="37"/>
  </conditionalFormatting>
  <conditionalFormatting sqref="K72 O72">
    <cfRule type="cellIs" dxfId="40" priority="34" stopIfTrue="1" operator="greaterThan">
      <formula>100</formula>
    </cfRule>
  </conditionalFormatting>
  <conditionalFormatting sqref="K72">
    <cfRule type="cellIs" dxfId="39" priority="32" stopIfTrue="1" operator="greaterThan">
      <formula>100</formula>
    </cfRule>
    <cfRule type="cellIs" dxfId="38" priority="33" stopIfTrue="1" operator="greaterThan">
      <formula>100</formula>
    </cfRule>
  </conditionalFormatting>
  <conditionalFormatting sqref="A72">
    <cfRule type="duplicateValues" dxfId="37" priority="35"/>
  </conditionalFormatting>
  <conditionalFormatting sqref="A72">
    <cfRule type="duplicateValues" dxfId="36" priority="36" stopIfTrue="1"/>
  </conditionalFormatting>
  <conditionalFormatting sqref="C72">
    <cfRule type="duplicateValues" dxfId="35" priority="31"/>
  </conditionalFormatting>
  <conditionalFormatting sqref="K46">
    <cfRule type="cellIs" dxfId="34" priority="30" stopIfTrue="1" operator="greaterThan">
      <formula>100</formula>
    </cfRule>
  </conditionalFormatting>
  <conditionalFormatting sqref="K46">
    <cfRule type="cellIs" dxfId="33" priority="28" stopIfTrue="1" operator="greaterThan">
      <formula>100</formula>
    </cfRule>
    <cfRule type="cellIs" dxfId="32" priority="29" stopIfTrue="1" operator="greaterThan">
      <formula>100</formula>
    </cfRule>
  </conditionalFormatting>
  <conditionalFormatting sqref="O22">
    <cfRule type="cellIs" dxfId="31" priority="27" stopIfTrue="1" operator="greaterThan">
      <formula>100</formula>
    </cfRule>
  </conditionalFormatting>
  <conditionalFormatting sqref="A57:A66">
    <cfRule type="duplicateValues" dxfId="30" priority="90"/>
  </conditionalFormatting>
  <conditionalFormatting sqref="C79:C80 C4:C12 C88:C1048576 C19:C22 C25:C74 C14:C17">
    <cfRule type="duplicateValues" dxfId="29" priority="26"/>
  </conditionalFormatting>
  <conditionalFormatting sqref="K75:K78 O75:O78">
    <cfRule type="cellIs" dxfId="28" priority="25" stopIfTrue="1" operator="greaterThan">
      <formula>100</formula>
    </cfRule>
  </conditionalFormatting>
  <conditionalFormatting sqref="C75:C78">
    <cfRule type="duplicateValues" dxfId="27" priority="24"/>
  </conditionalFormatting>
  <conditionalFormatting sqref="C60:C68 C57:C58">
    <cfRule type="duplicateValues" dxfId="26" priority="91"/>
  </conditionalFormatting>
  <conditionalFormatting sqref="A67:A68">
    <cfRule type="duplicateValues" dxfId="25" priority="92" stopIfTrue="1"/>
  </conditionalFormatting>
  <conditionalFormatting sqref="K69">
    <cfRule type="cellIs" dxfId="24" priority="23" stopIfTrue="1" operator="greaterThan">
      <formula>100</formula>
    </cfRule>
  </conditionalFormatting>
  <conditionalFormatting sqref="K69">
    <cfRule type="cellIs" dxfId="23" priority="21" stopIfTrue="1" operator="greaterThan">
      <formula>100</formula>
    </cfRule>
    <cfRule type="cellIs" dxfId="22" priority="22" stopIfTrue="1" operator="greaterThan">
      <formula>100</formula>
    </cfRule>
  </conditionalFormatting>
  <conditionalFormatting sqref="K14:K16">
    <cfRule type="cellIs" dxfId="21" priority="20" stopIfTrue="1" operator="greaterThan">
      <formula>100</formula>
    </cfRule>
  </conditionalFormatting>
  <conditionalFormatting sqref="K14:K16">
    <cfRule type="cellIs" dxfId="20" priority="18" stopIfTrue="1" operator="greaterThan">
      <formula>100</formula>
    </cfRule>
    <cfRule type="cellIs" dxfId="19" priority="19" stopIfTrue="1" operator="greaterThan">
      <formula>100</formula>
    </cfRule>
  </conditionalFormatting>
  <conditionalFormatting sqref="C81:C87">
    <cfRule type="duplicateValues" dxfId="18" priority="17"/>
  </conditionalFormatting>
  <conditionalFormatting sqref="C19:C22 C4:C12 C25:C1048576 C14:C17">
    <cfRule type="duplicateValues" dxfId="17" priority="16"/>
  </conditionalFormatting>
  <conditionalFormatting sqref="K18">
    <cfRule type="cellIs" dxfId="16" priority="13" stopIfTrue="1" operator="greaterThan">
      <formula>100</formula>
    </cfRule>
  </conditionalFormatting>
  <conditionalFormatting sqref="K18">
    <cfRule type="cellIs" dxfId="15" priority="11" stopIfTrue="1" operator="greaterThan">
      <formula>100</formula>
    </cfRule>
    <cfRule type="cellIs" dxfId="14" priority="12" stopIfTrue="1" operator="greaterThan">
      <formula>100</formula>
    </cfRule>
  </conditionalFormatting>
  <conditionalFormatting sqref="A18">
    <cfRule type="duplicateValues" dxfId="13" priority="14" stopIfTrue="1"/>
  </conditionalFormatting>
  <conditionalFormatting sqref="C18">
    <cfRule type="duplicateValues" dxfId="12" priority="15"/>
  </conditionalFormatting>
  <conditionalFormatting sqref="C18">
    <cfRule type="duplicateValues" dxfId="11" priority="10"/>
  </conditionalFormatting>
  <conditionalFormatting sqref="C18">
    <cfRule type="duplicateValues" dxfId="10" priority="9"/>
  </conditionalFormatting>
  <conditionalFormatting sqref="O23:O24 K23:K24">
    <cfRule type="cellIs" dxfId="9" priority="6" stopIfTrue="1" operator="greaterThan">
      <formula>100</formula>
    </cfRule>
  </conditionalFormatting>
  <conditionalFormatting sqref="K23:K24">
    <cfRule type="cellIs" dxfId="8" priority="4" stopIfTrue="1" operator="greaterThan">
      <formula>100</formula>
    </cfRule>
    <cfRule type="cellIs" dxfId="7" priority="5" stopIfTrue="1" operator="greaterThan">
      <formula>100</formula>
    </cfRule>
  </conditionalFormatting>
  <conditionalFormatting sqref="A23:A24">
    <cfRule type="duplicateValues" dxfId="6" priority="7" stopIfTrue="1"/>
  </conditionalFormatting>
  <conditionalFormatting sqref="C23:C24">
    <cfRule type="duplicateValues" dxfId="5" priority="8"/>
  </conditionalFormatting>
  <conditionalFormatting sqref="C23:C24">
    <cfRule type="duplicateValues" dxfId="4" priority="3"/>
  </conditionalFormatting>
  <conditionalFormatting sqref="C23:C24">
    <cfRule type="duplicateValues" dxfId="3" priority="2"/>
  </conditionalFormatting>
  <conditionalFormatting sqref="A73 A71">
    <cfRule type="duplicateValues" dxfId="2" priority="93"/>
  </conditionalFormatting>
  <conditionalFormatting sqref="A73 A71 A17 A22 A33:A36 A38 A45 A49:A52 A69 A19 A25:A30">
    <cfRule type="duplicateValues" dxfId="1" priority="95" stopIfTrue="1"/>
  </conditionalFormatting>
  <conditionalFormatting sqref="C13">
    <cfRule type="duplicateValues" dxfId="0" priority="1"/>
  </conditionalFormatting>
  <pageMargins left="0.70866141732283472" right="0.70866141732283472" top="0.74803149606299213" bottom="0.74803149606299213" header="0.31496062992125984" footer="0.31496062992125984"/>
  <pageSetup scale="64" fitToHeight="0" orientation="landscape" r:id="rId1"/>
  <ignoredErrors>
    <ignoredError sqref="F61:J69 F72:I72 F70:J71" formulaRange="1"/>
    <ignoredError sqref="J72" formula="1" formulaRange="1"/>
    <ignoredError sqref="J24:J27" formula="1"/>
    <ignoredError sqref="E12:K12 L12:O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0"/>
  <sheetViews>
    <sheetView showGridLines="0" zoomScale="80" zoomScaleNormal="80" zoomScaleSheetLayoutView="80" workbookViewId="0">
      <selection activeCell="Y14" sqref="Y14"/>
    </sheetView>
  </sheetViews>
  <sheetFormatPr baseColWidth="10" defaultRowHeight="15" x14ac:dyDescent="0.25"/>
  <cols>
    <col min="1" max="1" width="6.5703125" customWidth="1"/>
    <col min="2" max="2" width="5.7109375" customWidth="1"/>
    <col min="3" max="3" width="52.140625" customWidth="1"/>
    <col min="4" max="4" width="13.5703125" bestFit="1" customWidth="1"/>
    <col min="5" max="5" width="20.5703125" customWidth="1"/>
    <col min="6" max="6" width="17" customWidth="1"/>
    <col min="7" max="7" width="12.7109375" bestFit="1" customWidth="1"/>
    <col min="8" max="8" width="12.5703125" customWidth="1"/>
    <col min="9" max="9" width="1.7109375" customWidth="1"/>
    <col min="10" max="10" width="13.140625" bestFit="1" customWidth="1"/>
    <col min="11" max="11" width="21.42578125" customWidth="1"/>
    <col min="12" max="12" width="17" customWidth="1"/>
    <col min="13" max="13" width="12.7109375" bestFit="1" customWidth="1"/>
    <col min="14" max="14" width="14" customWidth="1"/>
    <col min="15" max="15" width="13.7109375" customWidth="1"/>
    <col min="16" max="17" width="11.5703125" hidden="1" customWidth="1"/>
    <col min="18" max="18" width="12.5703125" hidden="1" customWidth="1"/>
    <col min="19" max="19" width="13.28515625" hidden="1" customWidth="1"/>
    <col min="20" max="20" width="14" hidden="1" customWidth="1"/>
    <col min="21" max="21" width="11.5703125" hidden="1" customWidth="1"/>
  </cols>
  <sheetData>
    <row r="1" spans="1:22" s="1" customFormat="1" ht="42.75" customHeight="1" x14ac:dyDescent="0.2">
      <c r="A1" s="352" t="s">
        <v>913</v>
      </c>
      <c r="B1" s="352"/>
      <c r="C1" s="352"/>
      <c r="D1" s="352"/>
      <c r="E1" s="367" t="s">
        <v>915</v>
      </c>
      <c r="F1" s="367"/>
      <c r="G1" s="367"/>
      <c r="H1" s="367"/>
      <c r="I1" s="367"/>
      <c r="J1" s="367"/>
      <c r="K1" s="367"/>
      <c r="L1" s="367"/>
      <c r="M1" s="367"/>
      <c r="N1" s="367"/>
      <c r="O1" s="367"/>
    </row>
    <row r="2" spans="1:22" s="1" customFormat="1" ht="36" customHeight="1" thickBot="1" x14ac:dyDescent="0.45">
      <c r="A2" s="368" t="s">
        <v>914</v>
      </c>
      <c r="B2" s="368"/>
      <c r="C2" s="368"/>
      <c r="D2" s="368"/>
      <c r="E2" s="368"/>
      <c r="F2" s="368"/>
      <c r="G2" s="368"/>
      <c r="H2" s="368"/>
      <c r="I2" s="368"/>
      <c r="J2" s="368"/>
      <c r="K2" s="368"/>
      <c r="L2" s="368"/>
      <c r="M2" s="368"/>
      <c r="N2" s="368"/>
      <c r="O2" s="368"/>
    </row>
    <row r="3" spans="1:22" ht="6" customHeight="1" x14ac:dyDescent="0.4">
      <c r="A3" s="354"/>
      <c r="B3" s="354"/>
      <c r="C3" s="354"/>
      <c r="D3" s="354"/>
      <c r="E3" s="354"/>
      <c r="F3" s="354"/>
      <c r="G3" s="354"/>
      <c r="H3" s="354"/>
      <c r="I3" s="354"/>
      <c r="J3" s="354"/>
      <c r="K3" s="354"/>
      <c r="L3" s="354"/>
      <c r="M3" s="354"/>
      <c r="N3" s="354"/>
      <c r="O3" s="354"/>
    </row>
    <row r="4" spans="1:22" s="16" customFormat="1" ht="15" customHeight="1" x14ac:dyDescent="0.2">
      <c r="A4" s="375" t="s">
        <v>929</v>
      </c>
      <c r="B4" s="375"/>
      <c r="C4" s="375"/>
      <c r="D4" s="375"/>
      <c r="E4" s="375"/>
      <c r="F4" s="375"/>
      <c r="G4" s="375"/>
      <c r="H4" s="375"/>
      <c r="I4" s="375"/>
      <c r="J4" s="375"/>
      <c r="K4" s="375"/>
      <c r="L4" s="375"/>
      <c r="M4" s="375"/>
      <c r="N4" s="135"/>
      <c r="O4" s="135"/>
      <c r="P4" s="15"/>
    </row>
    <row r="5" spans="1:22" s="16" customFormat="1" ht="15" customHeight="1" x14ac:dyDescent="0.2">
      <c r="A5" s="375" t="s">
        <v>89</v>
      </c>
      <c r="B5" s="375"/>
      <c r="C5" s="375"/>
      <c r="D5" s="375"/>
      <c r="E5" s="375"/>
      <c r="F5" s="375"/>
      <c r="G5" s="375"/>
      <c r="H5" s="375"/>
      <c r="I5" s="375"/>
      <c r="J5" s="375"/>
      <c r="K5" s="375"/>
      <c r="L5" s="375"/>
      <c r="M5" s="375"/>
      <c r="N5" s="135"/>
      <c r="O5" s="135"/>
      <c r="P5" s="15"/>
      <c r="S5" s="17"/>
    </row>
    <row r="6" spans="1:22" s="16" customFormat="1" ht="15" customHeight="1" x14ac:dyDescent="0.2">
      <c r="A6" s="375" t="s">
        <v>2</v>
      </c>
      <c r="B6" s="375"/>
      <c r="C6" s="375"/>
      <c r="D6" s="375"/>
      <c r="E6" s="375"/>
      <c r="F6" s="375"/>
      <c r="G6" s="375"/>
      <c r="H6" s="375"/>
      <c r="I6" s="375"/>
      <c r="J6" s="375"/>
      <c r="K6" s="375"/>
      <c r="L6" s="375"/>
      <c r="M6" s="375"/>
      <c r="N6" s="135"/>
      <c r="O6" s="135"/>
      <c r="S6" s="17"/>
    </row>
    <row r="7" spans="1:22" s="16" customFormat="1" ht="15" customHeight="1" x14ac:dyDescent="0.2">
      <c r="A7" s="376" t="s">
        <v>90</v>
      </c>
      <c r="B7" s="375"/>
      <c r="C7" s="375"/>
      <c r="D7" s="375"/>
      <c r="E7" s="375"/>
      <c r="F7" s="375"/>
      <c r="G7" s="375"/>
      <c r="H7" s="375"/>
      <c r="I7" s="375"/>
      <c r="J7" s="375"/>
      <c r="K7" s="375"/>
      <c r="L7" s="375"/>
      <c r="M7" s="375"/>
      <c r="N7" s="135"/>
      <c r="O7" s="135"/>
      <c r="Q7" s="18"/>
    </row>
    <row r="8" spans="1:22" s="16" customFormat="1" ht="15" customHeight="1" x14ac:dyDescent="0.2">
      <c r="A8" s="375" t="s">
        <v>926</v>
      </c>
      <c r="B8" s="375"/>
      <c r="C8" s="375"/>
      <c r="D8" s="375"/>
      <c r="E8" s="375"/>
      <c r="F8" s="375"/>
      <c r="G8" s="375"/>
      <c r="H8" s="375"/>
      <c r="I8" s="375"/>
      <c r="J8" s="375"/>
      <c r="K8" s="375"/>
      <c r="L8" s="375"/>
      <c r="M8" s="375"/>
      <c r="N8" s="135"/>
      <c r="O8" s="135"/>
    </row>
    <row r="9" spans="1:22" s="19" customFormat="1" ht="15" customHeight="1" x14ac:dyDescent="0.25">
      <c r="A9" s="372" t="s">
        <v>930</v>
      </c>
      <c r="B9" s="372"/>
      <c r="C9" s="372"/>
      <c r="D9" s="378" t="s">
        <v>91</v>
      </c>
      <c r="E9" s="378"/>
      <c r="F9" s="378"/>
      <c r="G9" s="378"/>
      <c r="H9" s="378"/>
      <c r="I9" s="299"/>
      <c r="J9" s="378" t="s">
        <v>92</v>
      </c>
      <c r="K9" s="378"/>
      <c r="L9" s="378"/>
      <c r="M9" s="378"/>
      <c r="N9" s="378"/>
      <c r="O9" s="300"/>
      <c r="P9" s="20" t="s">
        <v>93</v>
      </c>
      <c r="Q9" s="20"/>
      <c r="R9" s="20"/>
      <c r="S9" s="20" t="s">
        <v>92</v>
      </c>
      <c r="T9" s="20"/>
      <c r="U9" s="20"/>
    </row>
    <row r="10" spans="1:22" s="19" customFormat="1" ht="15" customHeight="1" x14ac:dyDescent="0.25">
      <c r="A10" s="372"/>
      <c r="B10" s="372"/>
      <c r="C10" s="372"/>
      <c r="D10" s="300"/>
      <c r="E10" s="379" t="s">
        <v>94</v>
      </c>
      <c r="F10" s="379"/>
      <c r="G10" s="379"/>
      <c r="H10" s="300"/>
      <c r="I10" s="300"/>
      <c r="J10" s="300"/>
      <c r="K10" s="379" t="s">
        <v>95</v>
      </c>
      <c r="L10" s="379"/>
      <c r="M10" s="379"/>
      <c r="N10" s="300"/>
      <c r="O10" s="300"/>
      <c r="P10" s="369" t="s">
        <v>96</v>
      </c>
      <c r="Q10" s="369"/>
      <c r="R10" s="369"/>
      <c r="S10" s="370" t="s">
        <v>96</v>
      </c>
      <c r="T10" s="369"/>
      <c r="U10" s="369"/>
    </row>
    <row r="11" spans="1:22" s="19" customFormat="1" ht="15" customHeight="1" x14ac:dyDescent="0.25">
      <c r="A11" s="372"/>
      <c r="B11" s="372"/>
      <c r="C11" s="372"/>
      <c r="D11" s="371" t="s">
        <v>97</v>
      </c>
      <c r="E11" s="301" t="s">
        <v>98</v>
      </c>
      <c r="F11" s="302"/>
      <c r="G11" s="302"/>
      <c r="H11" s="371" t="s">
        <v>99</v>
      </c>
      <c r="I11" s="303"/>
      <c r="J11" s="372" t="s">
        <v>97</v>
      </c>
      <c r="K11" s="301" t="s">
        <v>98</v>
      </c>
      <c r="L11" s="302"/>
      <c r="M11" s="302"/>
      <c r="N11" s="371" t="s">
        <v>99</v>
      </c>
      <c r="O11" s="372" t="s">
        <v>100</v>
      </c>
      <c r="P11" s="373" t="s">
        <v>101</v>
      </c>
      <c r="Q11" s="365" t="s">
        <v>102</v>
      </c>
      <c r="R11" s="365" t="s">
        <v>103</v>
      </c>
      <c r="S11" s="363" t="s">
        <v>101</v>
      </c>
      <c r="T11" s="365" t="s">
        <v>102</v>
      </c>
      <c r="U11" s="365" t="s">
        <v>103</v>
      </c>
    </row>
    <row r="12" spans="1:22" s="19" customFormat="1" ht="15" customHeight="1" x14ac:dyDescent="0.25">
      <c r="A12" s="372"/>
      <c r="B12" s="372"/>
      <c r="C12" s="372"/>
      <c r="D12" s="371"/>
      <c r="E12" s="302" t="s">
        <v>104</v>
      </c>
      <c r="F12" s="304" t="s">
        <v>101</v>
      </c>
      <c r="G12" s="302" t="s">
        <v>105</v>
      </c>
      <c r="H12" s="371"/>
      <c r="I12" s="303"/>
      <c r="J12" s="372"/>
      <c r="K12" s="302" t="s">
        <v>104</v>
      </c>
      <c r="L12" s="304" t="s">
        <v>101</v>
      </c>
      <c r="M12" s="302" t="s">
        <v>105</v>
      </c>
      <c r="N12" s="371"/>
      <c r="O12" s="372"/>
      <c r="P12" s="374"/>
      <c r="Q12" s="366"/>
      <c r="R12" s="366"/>
      <c r="S12" s="364"/>
      <c r="T12" s="366"/>
      <c r="U12" s="366"/>
    </row>
    <row r="13" spans="1:22" s="19" customFormat="1" ht="15" customHeight="1" x14ac:dyDescent="0.25">
      <c r="A13" s="372"/>
      <c r="B13" s="372"/>
      <c r="C13" s="372"/>
      <c r="D13" s="371"/>
      <c r="E13" s="302" t="s">
        <v>106</v>
      </c>
      <c r="F13" s="304" t="s">
        <v>107</v>
      </c>
      <c r="G13" s="302" t="s">
        <v>98</v>
      </c>
      <c r="H13" s="371"/>
      <c r="I13" s="303"/>
      <c r="J13" s="372"/>
      <c r="K13" s="302" t="s">
        <v>106</v>
      </c>
      <c r="L13" s="304" t="s">
        <v>107</v>
      </c>
      <c r="M13" s="302" t="s">
        <v>98</v>
      </c>
      <c r="N13" s="371"/>
      <c r="O13" s="372"/>
      <c r="P13" s="374"/>
      <c r="Q13" s="366"/>
      <c r="R13" s="366"/>
      <c r="S13" s="364"/>
      <c r="T13" s="366"/>
      <c r="U13" s="366"/>
    </row>
    <row r="14" spans="1:22" s="19" customFormat="1" ht="15" customHeight="1" x14ac:dyDescent="0.25">
      <c r="A14" s="372"/>
      <c r="B14" s="372"/>
      <c r="C14" s="372"/>
      <c r="D14" s="371"/>
      <c r="E14" s="302" t="s">
        <v>108</v>
      </c>
      <c r="F14" s="304" t="s">
        <v>109</v>
      </c>
      <c r="G14" s="302"/>
      <c r="H14" s="371"/>
      <c r="I14" s="303"/>
      <c r="J14" s="372"/>
      <c r="K14" s="302" t="s">
        <v>108</v>
      </c>
      <c r="L14" s="304" t="s">
        <v>109</v>
      </c>
      <c r="M14" s="302"/>
      <c r="N14" s="371"/>
      <c r="O14" s="372"/>
      <c r="P14" s="374"/>
      <c r="Q14" s="366"/>
      <c r="R14" s="366"/>
      <c r="S14" s="364"/>
      <c r="T14" s="366"/>
      <c r="U14" s="366"/>
    </row>
    <row r="15" spans="1:22" s="19" customFormat="1" ht="15" customHeight="1" thickBot="1" x14ac:dyDescent="0.3">
      <c r="A15" s="377"/>
      <c r="B15" s="377"/>
      <c r="C15" s="377"/>
      <c r="D15" s="305" t="s">
        <v>110</v>
      </c>
      <c r="E15" s="305" t="s">
        <v>111</v>
      </c>
      <c r="F15" s="306" t="s">
        <v>112</v>
      </c>
      <c r="G15" s="305" t="s">
        <v>113</v>
      </c>
      <c r="H15" s="307" t="s">
        <v>114</v>
      </c>
      <c r="I15" s="307"/>
      <c r="J15" s="308" t="s">
        <v>115</v>
      </c>
      <c r="K15" s="308" t="s">
        <v>116</v>
      </c>
      <c r="L15" s="306" t="s">
        <v>414</v>
      </c>
      <c r="M15" s="308" t="s">
        <v>117</v>
      </c>
      <c r="N15" s="307" t="s">
        <v>118</v>
      </c>
      <c r="O15" s="307" t="s">
        <v>119</v>
      </c>
      <c r="P15" s="21" t="s">
        <v>120</v>
      </c>
      <c r="Q15" s="21" t="s">
        <v>121</v>
      </c>
      <c r="R15" s="21" t="s">
        <v>122</v>
      </c>
      <c r="S15" s="22" t="s">
        <v>123</v>
      </c>
      <c r="T15" s="21" t="s">
        <v>124</v>
      </c>
      <c r="U15" s="21" t="s">
        <v>125</v>
      </c>
    </row>
    <row r="16" spans="1:22" s="144" customFormat="1" ht="6.75" customHeight="1" thickBot="1" x14ac:dyDescent="0.35">
      <c r="A16" s="136"/>
      <c r="B16" s="136"/>
      <c r="C16" s="136"/>
      <c r="D16" s="137"/>
      <c r="E16" s="137"/>
      <c r="F16" s="137"/>
      <c r="G16" s="137"/>
      <c r="H16" s="138"/>
      <c r="I16" s="138"/>
      <c r="J16" s="139"/>
      <c r="K16" s="139"/>
      <c r="L16" s="137"/>
      <c r="M16" s="139"/>
      <c r="N16" s="138"/>
      <c r="O16" s="138"/>
      <c r="P16" s="140"/>
      <c r="Q16" s="140"/>
      <c r="R16" s="141"/>
      <c r="S16" s="142"/>
      <c r="T16" s="140"/>
      <c r="U16" s="141"/>
      <c r="V16" s="143"/>
    </row>
    <row r="17" spans="1:27" s="24" customFormat="1" ht="15" customHeight="1" x14ac:dyDescent="0.25">
      <c r="A17" s="145"/>
      <c r="B17" s="145"/>
      <c r="C17" s="145" t="s">
        <v>103</v>
      </c>
      <c r="D17" s="146">
        <f t="shared" ref="D17:N17" si="0">SUM(D18:D283)</f>
        <v>138597.57934</v>
      </c>
      <c r="E17" s="146">
        <f t="shared" si="0"/>
        <v>44962.297627999986</v>
      </c>
      <c r="F17" s="146">
        <f t="shared" si="0"/>
        <v>0</v>
      </c>
      <c r="G17" s="146">
        <f t="shared" si="0"/>
        <v>10359.450633000002</v>
      </c>
      <c r="H17" s="146">
        <f t="shared" si="0"/>
        <v>83275.831078999952</v>
      </c>
      <c r="I17" s="146"/>
      <c r="J17" s="146">
        <f t="shared" si="0"/>
        <v>117893.65805828864</v>
      </c>
      <c r="K17" s="146">
        <f t="shared" si="0"/>
        <v>38466.506447641557</v>
      </c>
      <c r="L17" s="146">
        <f t="shared" si="0"/>
        <v>0</v>
      </c>
      <c r="M17" s="146">
        <f t="shared" si="0"/>
        <v>6320.6587389899987</v>
      </c>
      <c r="N17" s="146">
        <f t="shared" si="0"/>
        <v>73106.492871657014</v>
      </c>
      <c r="O17" s="146">
        <f>IF(OR(H17=0,N17=0),"N.A.",IF((((N17-H17)/H17))*100&gt;=500,"500&lt;",IF((((N17-H17)/H17))*100&lt;=-500,"&lt;-500",(((N17-H17)/H17))*100)))</f>
        <v>-12.211632205382321</v>
      </c>
      <c r="P17" s="147">
        <f t="shared" ref="P17:U17" si="1">SUM(P18:P283)</f>
        <v>16482.003488999999</v>
      </c>
      <c r="Q17" s="148">
        <f t="shared" si="1"/>
        <v>28480.294138999998</v>
      </c>
      <c r="R17" s="148">
        <f t="shared" si="1"/>
        <v>44962.297627999986</v>
      </c>
      <c r="S17" s="147">
        <f t="shared" si="1"/>
        <v>16994.694272460009</v>
      </c>
      <c r="T17" s="148">
        <f t="shared" si="1"/>
        <v>21471.812175181516</v>
      </c>
      <c r="U17" s="147">
        <f t="shared" si="1"/>
        <v>38466.506447641557</v>
      </c>
      <c r="V17" s="149"/>
      <c r="W17" s="19"/>
      <c r="X17" s="23"/>
      <c r="Y17" s="23"/>
      <c r="Z17" s="23"/>
      <c r="AA17" s="23"/>
    </row>
    <row r="18" spans="1:27" s="25" customFormat="1" ht="18" customHeight="1" x14ac:dyDescent="0.25">
      <c r="A18" s="150">
        <v>1</v>
      </c>
      <c r="B18" s="151" t="s">
        <v>126</v>
      </c>
      <c r="C18" s="150" t="s">
        <v>127</v>
      </c>
      <c r="D18" s="152">
        <v>0</v>
      </c>
      <c r="E18" s="152">
        <f>R18</f>
        <v>0</v>
      </c>
      <c r="F18" s="152">
        <v>0</v>
      </c>
      <c r="G18" s="152">
        <v>0</v>
      </c>
      <c r="H18" s="153">
        <f t="shared" ref="H18:H81" si="2">D18-E18-G18</f>
        <v>0</v>
      </c>
      <c r="I18" s="153"/>
      <c r="J18" s="152">
        <v>0</v>
      </c>
      <c r="K18" s="152">
        <f>U18</f>
        <v>0</v>
      </c>
      <c r="L18" s="152">
        <v>0</v>
      </c>
      <c r="M18" s="152">
        <v>0</v>
      </c>
      <c r="N18" s="153">
        <f t="shared" ref="N18:N81" si="3">J18-K18-M18</f>
        <v>0</v>
      </c>
      <c r="O18" s="153" t="str">
        <f t="shared" ref="O18:O81" si="4">IF(OR(H18=0,N18=0),"N.A.",IF((((N18-H18)/H18))*100&gt;=500,"500&lt;",IF((((N18-H18)/H18))*100&lt;=-500,"&lt;-500",(((N18-H18)/H18))*100)))</f>
        <v>N.A.</v>
      </c>
      <c r="P18" s="154">
        <v>0</v>
      </c>
      <c r="Q18" s="154">
        <v>0</v>
      </c>
      <c r="R18" s="154">
        <f>SUM(P18:Q18)</f>
        <v>0</v>
      </c>
      <c r="S18" s="154">
        <v>0</v>
      </c>
      <c r="T18" s="154">
        <v>0</v>
      </c>
      <c r="U18" s="154">
        <f>SUM(S18:T18)</f>
        <v>0</v>
      </c>
      <c r="V18" s="155"/>
      <c r="W18" s="155"/>
    </row>
    <row r="19" spans="1:27" s="25" customFormat="1" ht="18" customHeight="1" x14ac:dyDescent="0.25">
      <c r="A19" s="150">
        <v>2</v>
      </c>
      <c r="B19" s="151" t="s">
        <v>128</v>
      </c>
      <c r="C19" s="150" t="s">
        <v>129</v>
      </c>
      <c r="D19" s="152">
        <v>0</v>
      </c>
      <c r="E19" s="152">
        <f t="shared" ref="E19:E82" si="5">R19</f>
        <v>0</v>
      </c>
      <c r="F19" s="152">
        <v>0</v>
      </c>
      <c r="G19" s="152">
        <v>0</v>
      </c>
      <c r="H19" s="153">
        <f t="shared" si="2"/>
        <v>0</v>
      </c>
      <c r="I19" s="153"/>
      <c r="J19" s="152">
        <v>0</v>
      </c>
      <c r="K19" s="152">
        <f t="shared" ref="K19:K82" si="6">U19</f>
        <v>0</v>
      </c>
      <c r="L19" s="152">
        <v>0</v>
      </c>
      <c r="M19" s="152">
        <v>0</v>
      </c>
      <c r="N19" s="153">
        <f t="shared" si="3"/>
        <v>0</v>
      </c>
      <c r="O19" s="153" t="str">
        <f t="shared" si="4"/>
        <v>N.A.</v>
      </c>
      <c r="P19" s="154">
        <v>0</v>
      </c>
      <c r="Q19" s="154">
        <v>0</v>
      </c>
      <c r="R19" s="154">
        <f t="shared" ref="R19:R82" si="7">SUM(P19:Q19)</f>
        <v>0</v>
      </c>
      <c r="S19" s="154">
        <v>0</v>
      </c>
      <c r="T19" s="154">
        <v>0</v>
      </c>
      <c r="U19" s="154">
        <f t="shared" ref="U19:U82" si="8">SUM(S19:T19)</f>
        <v>0</v>
      </c>
      <c r="V19" s="155"/>
      <c r="W19" s="155"/>
    </row>
    <row r="20" spans="1:27" s="25" customFormat="1" ht="18" customHeight="1" x14ac:dyDescent="0.25">
      <c r="A20" s="150">
        <v>3</v>
      </c>
      <c r="B20" s="151" t="s">
        <v>130</v>
      </c>
      <c r="C20" s="150" t="s">
        <v>131</v>
      </c>
      <c r="D20" s="152">
        <v>0</v>
      </c>
      <c r="E20" s="152">
        <f t="shared" si="5"/>
        <v>0</v>
      </c>
      <c r="F20" s="152">
        <v>0</v>
      </c>
      <c r="G20" s="152">
        <v>0</v>
      </c>
      <c r="H20" s="153">
        <f t="shared" si="2"/>
        <v>0</v>
      </c>
      <c r="I20" s="153"/>
      <c r="J20" s="152">
        <v>0</v>
      </c>
      <c r="K20" s="152">
        <f t="shared" si="6"/>
        <v>0</v>
      </c>
      <c r="L20" s="152">
        <v>0</v>
      </c>
      <c r="M20" s="152">
        <v>0</v>
      </c>
      <c r="N20" s="153">
        <f t="shared" si="3"/>
        <v>0</v>
      </c>
      <c r="O20" s="153" t="str">
        <f t="shared" si="4"/>
        <v>N.A.</v>
      </c>
      <c r="P20" s="154">
        <v>0</v>
      </c>
      <c r="Q20" s="154">
        <v>0</v>
      </c>
      <c r="R20" s="154">
        <f t="shared" si="7"/>
        <v>0</v>
      </c>
      <c r="S20" s="154">
        <v>0</v>
      </c>
      <c r="T20" s="154">
        <v>0</v>
      </c>
      <c r="U20" s="154">
        <f t="shared" si="8"/>
        <v>0</v>
      </c>
      <c r="V20" s="155"/>
      <c r="W20" s="155"/>
    </row>
    <row r="21" spans="1:27" s="25" customFormat="1" ht="18" customHeight="1" x14ac:dyDescent="0.25">
      <c r="A21" s="150">
        <v>4</v>
      </c>
      <c r="B21" s="151" t="s">
        <v>128</v>
      </c>
      <c r="C21" s="150" t="s">
        <v>132</v>
      </c>
      <c r="D21" s="152">
        <v>0</v>
      </c>
      <c r="E21" s="152">
        <f t="shared" si="5"/>
        <v>0</v>
      </c>
      <c r="F21" s="152">
        <v>0</v>
      </c>
      <c r="G21" s="152">
        <v>0</v>
      </c>
      <c r="H21" s="153">
        <f t="shared" si="2"/>
        <v>0</v>
      </c>
      <c r="I21" s="153"/>
      <c r="J21" s="152">
        <v>0</v>
      </c>
      <c r="K21" s="152">
        <f t="shared" si="6"/>
        <v>0</v>
      </c>
      <c r="L21" s="152">
        <v>0</v>
      </c>
      <c r="M21" s="152">
        <v>0</v>
      </c>
      <c r="N21" s="153">
        <f t="shared" si="3"/>
        <v>0</v>
      </c>
      <c r="O21" s="153" t="str">
        <f t="shared" si="4"/>
        <v>N.A.</v>
      </c>
      <c r="P21" s="154">
        <v>0</v>
      </c>
      <c r="Q21" s="154">
        <v>0</v>
      </c>
      <c r="R21" s="154">
        <f t="shared" si="7"/>
        <v>0</v>
      </c>
      <c r="S21" s="154">
        <v>0</v>
      </c>
      <c r="T21" s="154">
        <v>0</v>
      </c>
      <c r="U21" s="154">
        <f t="shared" si="8"/>
        <v>0</v>
      </c>
      <c r="V21" s="155"/>
      <c r="W21" s="155"/>
    </row>
    <row r="22" spans="1:27" s="25" customFormat="1" ht="18" customHeight="1" x14ac:dyDescent="0.25">
      <c r="A22" s="150">
        <v>5</v>
      </c>
      <c r="B22" s="151" t="s">
        <v>133</v>
      </c>
      <c r="C22" s="150" t="s">
        <v>134</v>
      </c>
      <c r="D22" s="152">
        <v>0</v>
      </c>
      <c r="E22" s="152">
        <f t="shared" si="5"/>
        <v>0</v>
      </c>
      <c r="F22" s="152">
        <v>0</v>
      </c>
      <c r="G22" s="152">
        <v>0</v>
      </c>
      <c r="H22" s="153">
        <f t="shared" si="2"/>
        <v>0</v>
      </c>
      <c r="I22" s="153"/>
      <c r="J22" s="152">
        <v>0</v>
      </c>
      <c r="K22" s="152">
        <f t="shared" si="6"/>
        <v>0</v>
      </c>
      <c r="L22" s="152">
        <v>0</v>
      </c>
      <c r="M22" s="152">
        <v>0</v>
      </c>
      <c r="N22" s="153">
        <f t="shared" si="3"/>
        <v>0</v>
      </c>
      <c r="O22" s="153" t="str">
        <f t="shared" si="4"/>
        <v>N.A.</v>
      </c>
      <c r="P22" s="154">
        <v>0</v>
      </c>
      <c r="Q22" s="154">
        <v>0</v>
      </c>
      <c r="R22" s="154">
        <f t="shared" si="7"/>
        <v>0</v>
      </c>
      <c r="S22" s="154">
        <v>0</v>
      </c>
      <c r="T22" s="154">
        <v>0</v>
      </c>
      <c r="U22" s="154">
        <f t="shared" si="8"/>
        <v>0</v>
      </c>
      <c r="V22" s="155"/>
      <c r="W22" s="155"/>
    </row>
    <row r="23" spans="1:27" s="25" customFormat="1" ht="18" customHeight="1" x14ac:dyDescent="0.25">
      <c r="A23" s="150">
        <v>6</v>
      </c>
      <c r="B23" s="151" t="s">
        <v>128</v>
      </c>
      <c r="C23" s="150" t="s">
        <v>135</v>
      </c>
      <c r="D23" s="152">
        <v>0</v>
      </c>
      <c r="E23" s="152">
        <f t="shared" si="5"/>
        <v>0</v>
      </c>
      <c r="F23" s="152">
        <v>0</v>
      </c>
      <c r="G23" s="152">
        <v>0</v>
      </c>
      <c r="H23" s="153">
        <f t="shared" si="2"/>
        <v>0</v>
      </c>
      <c r="I23" s="153"/>
      <c r="J23" s="152">
        <v>0</v>
      </c>
      <c r="K23" s="152">
        <f t="shared" si="6"/>
        <v>0</v>
      </c>
      <c r="L23" s="152">
        <v>0</v>
      </c>
      <c r="M23" s="152">
        <v>0</v>
      </c>
      <c r="N23" s="153">
        <f t="shared" si="3"/>
        <v>0</v>
      </c>
      <c r="O23" s="153" t="str">
        <f t="shared" si="4"/>
        <v>N.A.</v>
      </c>
      <c r="P23" s="154">
        <v>0</v>
      </c>
      <c r="Q23" s="154">
        <v>0</v>
      </c>
      <c r="R23" s="154">
        <f t="shared" si="7"/>
        <v>0</v>
      </c>
      <c r="S23" s="154">
        <v>0</v>
      </c>
      <c r="T23" s="154">
        <v>0</v>
      </c>
      <c r="U23" s="154">
        <f t="shared" si="8"/>
        <v>0</v>
      </c>
      <c r="V23" s="155"/>
      <c r="W23" s="155"/>
    </row>
    <row r="24" spans="1:27" s="25" customFormat="1" ht="18" customHeight="1" x14ac:dyDescent="0.25">
      <c r="A24" s="150">
        <v>7</v>
      </c>
      <c r="B24" s="151" t="s">
        <v>136</v>
      </c>
      <c r="C24" s="150" t="s">
        <v>137</v>
      </c>
      <c r="D24" s="152">
        <v>0</v>
      </c>
      <c r="E24" s="152">
        <f t="shared" si="5"/>
        <v>0</v>
      </c>
      <c r="F24" s="152">
        <v>0</v>
      </c>
      <c r="G24" s="152">
        <v>0</v>
      </c>
      <c r="H24" s="153">
        <f t="shared" si="2"/>
        <v>0</v>
      </c>
      <c r="I24" s="153"/>
      <c r="J24" s="152">
        <v>0</v>
      </c>
      <c r="K24" s="152">
        <f t="shared" si="6"/>
        <v>0</v>
      </c>
      <c r="L24" s="152">
        <v>0</v>
      </c>
      <c r="M24" s="152">
        <v>0</v>
      </c>
      <c r="N24" s="153">
        <f t="shared" si="3"/>
        <v>0</v>
      </c>
      <c r="O24" s="153" t="str">
        <f t="shared" si="4"/>
        <v>N.A.</v>
      </c>
      <c r="P24" s="154">
        <v>0</v>
      </c>
      <c r="Q24" s="154">
        <v>0</v>
      </c>
      <c r="R24" s="154">
        <f t="shared" si="7"/>
        <v>0</v>
      </c>
      <c r="S24" s="154">
        <v>0</v>
      </c>
      <c r="T24" s="154">
        <v>0</v>
      </c>
      <c r="U24" s="154">
        <f t="shared" si="8"/>
        <v>0</v>
      </c>
      <c r="V24" s="155"/>
      <c r="W24" s="155"/>
    </row>
    <row r="25" spans="1:27" s="25" customFormat="1" ht="18" customHeight="1" x14ac:dyDescent="0.25">
      <c r="A25" s="150">
        <v>9</v>
      </c>
      <c r="B25" s="151" t="s">
        <v>138</v>
      </c>
      <c r="C25" s="150" t="s">
        <v>139</v>
      </c>
      <c r="D25" s="152">
        <v>0</v>
      </c>
      <c r="E25" s="152">
        <f t="shared" si="5"/>
        <v>0</v>
      </c>
      <c r="F25" s="152">
        <v>0</v>
      </c>
      <c r="G25" s="152">
        <v>0</v>
      </c>
      <c r="H25" s="153">
        <f t="shared" si="2"/>
        <v>0</v>
      </c>
      <c r="I25" s="153"/>
      <c r="J25" s="152">
        <v>0</v>
      </c>
      <c r="K25" s="152">
        <f t="shared" si="6"/>
        <v>0</v>
      </c>
      <c r="L25" s="152">
        <v>0</v>
      </c>
      <c r="M25" s="152">
        <v>0</v>
      </c>
      <c r="N25" s="153">
        <f t="shared" si="3"/>
        <v>0</v>
      </c>
      <c r="O25" s="153" t="str">
        <f t="shared" si="4"/>
        <v>N.A.</v>
      </c>
      <c r="P25" s="154">
        <v>0</v>
      </c>
      <c r="Q25" s="154">
        <v>0</v>
      </c>
      <c r="R25" s="154">
        <f t="shared" si="7"/>
        <v>0</v>
      </c>
      <c r="S25" s="154">
        <v>0</v>
      </c>
      <c r="T25" s="154">
        <v>0</v>
      </c>
      <c r="U25" s="154">
        <f t="shared" si="8"/>
        <v>0</v>
      </c>
      <c r="V25" s="155"/>
      <c r="W25" s="155"/>
    </row>
    <row r="26" spans="1:27" s="25" customFormat="1" ht="18" customHeight="1" x14ac:dyDescent="0.25">
      <c r="A26" s="150">
        <v>10</v>
      </c>
      <c r="B26" s="151" t="s">
        <v>138</v>
      </c>
      <c r="C26" s="150" t="s">
        <v>140</v>
      </c>
      <c r="D26" s="152">
        <v>0</v>
      </c>
      <c r="E26" s="152">
        <f t="shared" si="5"/>
        <v>0</v>
      </c>
      <c r="F26" s="152">
        <v>0</v>
      </c>
      <c r="G26" s="152">
        <v>0</v>
      </c>
      <c r="H26" s="153">
        <f t="shared" si="2"/>
        <v>0</v>
      </c>
      <c r="I26" s="153"/>
      <c r="J26" s="152">
        <v>0</v>
      </c>
      <c r="K26" s="152">
        <f t="shared" si="6"/>
        <v>0</v>
      </c>
      <c r="L26" s="152">
        <v>0</v>
      </c>
      <c r="M26" s="152">
        <v>0</v>
      </c>
      <c r="N26" s="153">
        <f t="shared" si="3"/>
        <v>0</v>
      </c>
      <c r="O26" s="153" t="str">
        <f t="shared" si="4"/>
        <v>N.A.</v>
      </c>
      <c r="P26" s="154">
        <v>0</v>
      </c>
      <c r="Q26" s="154">
        <v>0</v>
      </c>
      <c r="R26" s="154">
        <f t="shared" si="7"/>
        <v>0</v>
      </c>
      <c r="S26" s="154">
        <v>0</v>
      </c>
      <c r="T26" s="154">
        <v>0</v>
      </c>
      <c r="U26" s="154">
        <f t="shared" si="8"/>
        <v>0</v>
      </c>
      <c r="V26" s="155"/>
      <c r="W26" s="155"/>
    </row>
    <row r="27" spans="1:27" s="25" customFormat="1" ht="18" customHeight="1" x14ac:dyDescent="0.25">
      <c r="A27" s="150">
        <v>11</v>
      </c>
      <c r="B27" s="151" t="s">
        <v>138</v>
      </c>
      <c r="C27" s="150" t="s">
        <v>141</v>
      </c>
      <c r="D27" s="152">
        <v>0</v>
      </c>
      <c r="E27" s="152">
        <f t="shared" si="5"/>
        <v>0</v>
      </c>
      <c r="F27" s="152">
        <v>0</v>
      </c>
      <c r="G27" s="152">
        <v>0</v>
      </c>
      <c r="H27" s="153">
        <f t="shared" si="2"/>
        <v>0</v>
      </c>
      <c r="I27" s="153"/>
      <c r="J27" s="152">
        <v>0</v>
      </c>
      <c r="K27" s="152">
        <f t="shared" si="6"/>
        <v>0</v>
      </c>
      <c r="L27" s="152">
        <v>0</v>
      </c>
      <c r="M27" s="152">
        <v>0</v>
      </c>
      <c r="N27" s="153">
        <f t="shared" si="3"/>
        <v>0</v>
      </c>
      <c r="O27" s="153" t="str">
        <f t="shared" si="4"/>
        <v>N.A.</v>
      </c>
      <c r="P27" s="154">
        <v>0</v>
      </c>
      <c r="Q27" s="154">
        <v>0</v>
      </c>
      <c r="R27" s="154">
        <f t="shared" si="7"/>
        <v>0</v>
      </c>
      <c r="S27" s="154">
        <v>0</v>
      </c>
      <c r="T27" s="154">
        <v>0</v>
      </c>
      <c r="U27" s="154">
        <f t="shared" si="8"/>
        <v>0</v>
      </c>
      <c r="V27" s="155"/>
      <c r="W27" s="155"/>
    </row>
    <row r="28" spans="1:27" s="25" customFormat="1" ht="18" customHeight="1" x14ac:dyDescent="0.25">
      <c r="A28" s="150">
        <v>12</v>
      </c>
      <c r="B28" s="151" t="s">
        <v>142</v>
      </c>
      <c r="C28" s="150" t="s">
        <v>143</v>
      </c>
      <c r="D28" s="152">
        <v>0</v>
      </c>
      <c r="E28" s="152">
        <f t="shared" si="5"/>
        <v>0</v>
      </c>
      <c r="F28" s="152">
        <v>0</v>
      </c>
      <c r="G28" s="152">
        <v>0</v>
      </c>
      <c r="H28" s="153">
        <f t="shared" si="2"/>
        <v>0</v>
      </c>
      <c r="I28" s="153"/>
      <c r="J28" s="152">
        <v>0</v>
      </c>
      <c r="K28" s="152">
        <f t="shared" si="6"/>
        <v>0</v>
      </c>
      <c r="L28" s="152">
        <v>0</v>
      </c>
      <c r="M28" s="152">
        <v>0</v>
      </c>
      <c r="N28" s="153">
        <f t="shared" si="3"/>
        <v>0</v>
      </c>
      <c r="O28" s="153" t="str">
        <f t="shared" si="4"/>
        <v>N.A.</v>
      </c>
      <c r="P28" s="154">
        <v>0</v>
      </c>
      <c r="Q28" s="154">
        <v>0</v>
      </c>
      <c r="R28" s="154">
        <f t="shared" si="7"/>
        <v>0</v>
      </c>
      <c r="S28" s="154">
        <v>0</v>
      </c>
      <c r="T28" s="154">
        <v>0</v>
      </c>
      <c r="U28" s="154">
        <f t="shared" si="8"/>
        <v>0</v>
      </c>
      <c r="V28" s="155"/>
      <c r="W28" s="155"/>
    </row>
    <row r="29" spans="1:27" s="25" customFormat="1" ht="18" customHeight="1" x14ac:dyDescent="0.25">
      <c r="A29" s="150">
        <v>13</v>
      </c>
      <c r="B29" s="151" t="s">
        <v>142</v>
      </c>
      <c r="C29" s="150" t="s">
        <v>144</v>
      </c>
      <c r="D29" s="152">
        <v>0</v>
      </c>
      <c r="E29" s="152">
        <f t="shared" si="5"/>
        <v>0</v>
      </c>
      <c r="F29" s="152">
        <v>0</v>
      </c>
      <c r="G29" s="152">
        <v>0</v>
      </c>
      <c r="H29" s="153">
        <f t="shared" si="2"/>
        <v>0</v>
      </c>
      <c r="I29" s="153"/>
      <c r="J29" s="152">
        <v>0</v>
      </c>
      <c r="K29" s="152">
        <f t="shared" si="6"/>
        <v>0</v>
      </c>
      <c r="L29" s="152">
        <v>0</v>
      </c>
      <c r="M29" s="152">
        <v>0</v>
      </c>
      <c r="N29" s="153">
        <f t="shared" si="3"/>
        <v>0</v>
      </c>
      <c r="O29" s="153" t="str">
        <f t="shared" si="4"/>
        <v>N.A.</v>
      </c>
      <c r="P29" s="154">
        <v>0</v>
      </c>
      <c r="Q29" s="154">
        <v>0</v>
      </c>
      <c r="R29" s="154">
        <f t="shared" si="7"/>
        <v>0</v>
      </c>
      <c r="S29" s="154">
        <v>0</v>
      </c>
      <c r="T29" s="154">
        <v>0</v>
      </c>
      <c r="U29" s="154">
        <f t="shared" si="8"/>
        <v>0</v>
      </c>
      <c r="V29" s="155"/>
      <c r="W29" s="155"/>
    </row>
    <row r="30" spans="1:27" s="25" customFormat="1" ht="18" customHeight="1" x14ac:dyDescent="0.25">
      <c r="A30" s="150">
        <v>14</v>
      </c>
      <c r="B30" s="151" t="s">
        <v>142</v>
      </c>
      <c r="C30" s="150" t="s">
        <v>145</v>
      </c>
      <c r="D30" s="152">
        <v>0</v>
      </c>
      <c r="E30" s="152">
        <f t="shared" si="5"/>
        <v>0</v>
      </c>
      <c r="F30" s="152">
        <v>0</v>
      </c>
      <c r="G30" s="152">
        <v>0</v>
      </c>
      <c r="H30" s="153">
        <f t="shared" si="2"/>
        <v>0</v>
      </c>
      <c r="I30" s="153"/>
      <c r="J30" s="152">
        <v>0</v>
      </c>
      <c r="K30" s="152">
        <f t="shared" si="6"/>
        <v>0</v>
      </c>
      <c r="L30" s="152">
        <v>0</v>
      </c>
      <c r="M30" s="152">
        <v>0</v>
      </c>
      <c r="N30" s="153">
        <f t="shared" si="3"/>
        <v>0</v>
      </c>
      <c r="O30" s="153" t="str">
        <f t="shared" si="4"/>
        <v>N.A.</v>
      </c>
      <c r="P30" s="154">
        <v>0</v>
      </c>
      <c r="Q30" s="154">
        <v>0</v>
      </c>
      <c r="R30" s="154">
        <f t="shared" si="7"/>
        <v>0</v>
      </c>
      <c r="S30" s="154">
        <v>0</v>
      </c>
      <c r="T30" s="154">
        <v>0</v>
      </c>
      <c r="U30" s="154">
        <f t="shared" si="8"/>
        <v>0</v>
      </c>
      <c r="V30" s="155"/>
      <c r="W30" s="155"/>
    </row>
    <row r="31" spans="1:27" s="25" customFormat="1" ht="18" customHeight="1" x14ac:dyDescent="0.25">
      <c r="A31" s="150">
        <v>15</v>
      </c>
      <c r="B31" s="151" t="s">
        <v>142</v>
      </c>
      <c r="C31" s="150" t="s">
        <v>146</v>
      </c>
      <c r="D31" s="152">
        <v>0</v>
      </c>
      <c r="E31" s="152">
        <f t="shared" si="5"/>
        <v>0</v>
      </c>
      <c r="F31" s="152">
        <v>0</v>
      </c>
      <c r="G31" s="152">
        <v>0</v>
      </c>
      <c r="H31" s="153">
        <f t="shared" si="2"/>
        <v>0</v>
      </c>
      <c r="I31" s="153"/>
      <c r="J31" s="152">
        <v>0</v>
      </c>
      <c r="K31" s="152">
        <f t="shared" si="6"/>
        <v>0</v>
      </c>
      <c r="L31" s="152">
        <v>0</v>
      </c>
      <c r="M31" s="152">
        <v>0</v>
      </c>
      <c r="N31" s="153">
        <f t="shared" si="3"/>
        <v>0</v>
      </c>
      <c r="O31" s="153" t="str">
        <f t="shared" si="4"/>
        <v>N.A.</v>
      </c>
      <c r="P31" s="154">
        <v>0</v>
      </c>
      <c r="Q31" s="154">
        <v>0</v>
      </c>
      <c r="R31" s="154">
        <f t="shared" si="7"/>
        <v>0</v>
      </c>
      <c r="S31" s="154">
        <v>0</v>
      </c>
      <c r="T31" s="154">
        <v>0</v>
      </c>
      <c r="U31" s="154">
        <f t="shared" si="8"/>
        <v>0</v>
      </c>
      <c r="V31" s="155"/>
      <c r="W31" s="155"/>
    </row>
    <row r="32" spans="1:27" s="25" customFormat="1" ht="18" customHeight="1" x14ac:dyDescent="0.25">
      <c r="A32" s="150">
        <v>16</v>
      </c>
      <c r="B32" s="151" t="s">
        <v>142</v>
      </c>
      <c r="C32" s="150" t="s">
        <v>147</v>
      </c>
      <c r="D32" s="152">
        <v>0</v>
      </c>
      <c r="E32" s="152">
        <f t="shared" si="5"/>
        <v>0</v>
      </c>
      <c r="F32" s="152">
        <v>0</v>
      </c>
      <c r="G32" s="152">
        <v>0</v>
      </c>
      <c r="H32" s="153">
        <f t="shared" si="2"/>
        <v>0</v>
      </c>
      <c r="I32" s="153"/>
      <c r="J32" s="152">
        <v>0</v>
      </c>
      <c r="K32" s="152">
        <f t="shared" si="6"/>
        <v>0</v>
      </c>
      <c r="L32" s="152">
        <v>0</v>
      </c>
      <c r="M32" s="152">
        <v>0</v>
      </c>
      <c r="N32" s="153">
        <f t="shared" si="3"/>
        <v>0</v>
      </c>
      <c r="O32" s="153" t="str">
        <f t="shared" si="4"/>
        <v>N.A.</v>
      </c>
      <c r="P32" s="154">
        <v>0</v>
      </c>
      <c r="Q32" s="154">
        <v>0</v>
      </c>
      <c r="R32" s="154">
        <f t="shared" si="7"/>
        <v>0</v>
      </c>
      <c r="S32" s="154">
        <v>0</v>
      </c>
      <c r="T32" s="154">
        <v>0</v>
      </c>
      <c r="U32" s="154">
        <f t="shared" si="8"/>
        <v>0</v>
      </c>
      <c r="V32" s="155"/>
      <c r="W32" s="155"/>
    </row>
    <row r="33" spans="1:23" s="25" customFormat="1" ht="18" customHeight="1" x14ac:dyDescent="0.25">
      <c r="A33" s="150">
        <v>17</v>
      </c>
      <c r="B33" s="151" t="s">
        <v>138</v>
      </c>
      <c r="C33" s="150" t="s">
        <v>148</v>
      </c>
      <c r="D33" s="152">
        <v>0</v>
      </c>
      <c r="E33" s="152">
        <f t="shared" si="5"/>
        <v>0</v>
      </c>
      <c r="F33" s="152">
        <v>0</v>
      </c>
      <c r="G33" s="152">
        <v>0</v>
      </c>
      <c r="H33" s="153">
        <f t="shared" si="2"/>
        <v>0</v>
      </c>
      <c r="I33" s="153"/>
      <c r="J33" s="152">
        <v>0</v>
      </c>
      <c r="K33" s="152">
        <f t="shared" si="6"/>
        <v>0</v>
      </c>
      <c r="L33" s="152">
        <v>0</v>
      </c>
      <c r="M33" s="152">
        <v>0</v>
      </c>
      <c r="N33" s="153">
        <f t="shared" si="3"/>
        <v>0</v>
      </c>
      <c r="O33" s="153" t="str">
        <f t="shared" si="4"/>
        <v>N.A.</v>
      </c>
      <c r="P33" s="154">
        <v>0</v>
      </c>
      <c r="Q33" s="154">
        <v>0</v>
      </c>
      <c r="R33" s="154">
        <f t="shared" si="7"/>
        <v>0</v>
      </c>
      <c r="S33" s="154">
        <v>0</v>
      </c>
      <c r="T33" s="154">
        <v>0</v>
      </c>
      <c r="U33" s="154">
        <f t="shared" si="8"/>
        <v>0</v>
      </c>
      <c r="V33" s="155"/>
      <c r="W33" s="155"/>
    </row>
    <row r="34" spans="1:23" s="25" customFormat="1" ht="18" customHeight="1" x14ac:dyDescent="0.25">
      <c r="A34" s="150">
        <v>18</v>
      </c>
      <c r="B34" s="151" t="s">
        <v>138</v>
      </c>
      <c r="C34" s="150" t="s">
        <v>149</v>
      </c>
      <c r="D34" s="152">
        <v>0</v>
      </c>
      <c r="E34" s="152">
        <f t="shared" si="5"/>
        <v>0</v>
      </c>
      <c r="F34" s="152">
        <v>0</v>
      </c>
      <c r="G34" s="152">
        <v>0</v>
      </c>
      <c r="H34" s="153">
        <f t="shared" si="2"/>
        <v>0</v>
      </c>
      <c r="I34" s="153"/>
      <c r="J34" s="152">
        <v>0</v>
      </c>
      <c r="K34" s="152">
        <f t="shared" si="6"/>
        <v>0</v>
      </c>
      <c r="L34" s="152">
        <v>0</v>
      </c>
      <c r="M34" s="152">
        <v>0</v>
      </c>
      <c r="N34" s="153">
        <f t="shared" si="3"/>
        <v>0</v>
      </c>
      <c r="O34" s="153" t="str">
        <f t="shared" si="4"/>
        <v>N.A.</v>
      </c>
      <c r="P34" s="154">
        <v>0</v>
      </c>
      <c r="Q34" s="154">
        <v>0</v>
      </c>
      <c r="R34" s="154">
        <f t="shared" si="7"/>
        <v>0</v>
      </c>
      <c r="S34" s="154">
        <v>0</v>
      </c>
      <c r="T34" s="154">
        <v>0</v>
      </c>
      <c r="U34" s="154">
        <f t="shared" si="8"/>
        <v>0</v>
      </c>
      <c r="V34" s="155"/>
      <c r="W34" s="155"/>
    </row>
    <row r="35" spans="1:23" s="25" customFormat="1" ht="18" customHeight="1" x14ac:dyDescent="0.25">
      <c r="A35" s="150">
        <v>19</v>
      </c>
      <c r="B35" s="151" t="s">
        <v>138</v>
      </c>
      <c r="C35" s="150" t="s">
        <v>150</v>
      </c>
      <c r="D35" s="152">
        <v>0</v>
      </c>
      <c r="E35" s="152">
        <f t="shared" si="5"/>
        <v>0</v>
      </c>
      <c r="F35" s="152">
        <v>0</v>
      </c>
      <c r="G35" s="152">
        <v>0</v>
      </c>
      <c r="H35" s="153">
        <f t="shared" si="2"/>
        <v>0</v>
      </c>
      <c r="I35" s="153"/>
      <c r="J35" s="152">
        <v>0</v>
      </c>
      <c r="K35" s="152">
        <f t="shared" si="6"/>
        <v>0</v>
      </c>
      <c r="L35" s="152">
        <v>0</v>
      </c>
      <c r="M35" s="152">
        <v>0</v>
      </c>
      <c r="N35" s="153">
        <f t="shared" si="3"/>
        <v>0</v>
      </c>
      <c r="O35" s="153" t="str">
        <f t="shared" si="4"/>
        <v>N.A.</v>
      </c>
      <c r="P35" s="154">
        <v>0</v>
      </c>
      <c r="Q35" s="154">
        <v>0</v>
      </c>
      <c r="R35" s="154">
        <f t="shared" si="7"/>
        <v>0</v>
      </c>
      <c r="S35" s="154">
        <v>0</v>
      </c>
      <c r="T35" s="154">
        <v>0</v>
      </c>
      <c r="U35" s="154">
        <f t="shared" si="8"/>
        <v>0</v>
      </c>
      <c r="V35" s="155"/>
      <c r="W35" s="155"/>
    </row>
    <row r="36" spans="1:23" s="25" customFormat="1" ht="18" customHeight="1" x14ac:dyDescent="0.25">
      <c r="A36" s="150">
        <v>20</v>
      </c>
      <c r="B36" s="151" t="s">
        <v>138</v>
      </c>
      <c r="C36" s="150" t="s">
        <v>151</v>
      </c>
      <c r="D36" s="152">
        <v>0</v>
      </c>
      <c r="E36" s="152">
        <f t="shared" si="5"/>
        <v>0</v>
      </c>
      <c r="F36" s="152">
        <v>0</v>
      </c>
      <c r="G36" s="152">
        <v>0</v>
      </c>
      <c r="H36" s="153">
        <f t="shared" si="2"/>
        <v>0</v>
      </c>
      <c r="I36" s="153"/>
      <c r="J36" s="152">
        <v>0</v>
      </c>
      <c r="K36" s="152">
        <f t="shared" si="6"/>
        <v>0</v>
      </c>
      <c r="L36" s="152">
        <v>0</v>
      </c>
      <c r="M36" s="152">
        <v>0</v>
      </c>
      <c r="N36" s="153">
        <f t="shared" si="3"/>
        <v>0</v>
      </c>
      <c r="O36" s="153" t="str">
        <f t="shared" si="4"/>
        <v>N.A.</v>
      </c>
      <c r="P36" s="154">
        <v>0</v>
      </c>
      <c r="Q36" s="154">
        <v>0</v>
      </c>
      <c r="R36" s="154">
        <f t="shared" si="7"/>
        <v>0</v>
      </c>
      <c r="S36" s="154">
        <v>0</v>
      </c>
      <c r="T36" s="154">
        <v>0</v>
      </c>
      <c r="U36" s="154">
        <f t="shared" si="8"/>
        <v>0</v>
      </c>
      <c r="V36" s="155"/>
      <c r="W36" s="155"/>
    </row>
    <row r="37" spans="1:23" s="25" customFormat="1" ht="18" customHeight="1" x14ac:dyDescent="0.25">
      <c r="A37" s="150">
        <v>21</v>
      </c>
      <c r="B37" s="151" t="s">
        <v>142</v>
      </c>
      <c r="C37" s="150" t="s">
        <v>152</v>
      </c>
      <c r="D37" s="152">
        <v>0</v>
      </c>
      <c r="E37" s="152">
        <f t="shared" si="5"/>
        <v>0</v>
      </c>
      <c r="F37" s="152">
        <v>0</v>
      </c>
      <c r="G37" s="152">
        <v>0</v>
      </c>
      <c r="H37" s="153">
        <f t="shared" si="2"/>
        <v>0</v>
      </c>
      <c r="I37" s="153"/>
      <c r="J37" s="152">
        <v>0</v>
      </c>
      <c r="K37" s="152">
        <f t="shared" si="6"/>
        <v>0</v>
      </c>
      <c r="L37" s="152">
        <v>0</v>
      </c>
      <c r="M37" s="152">
        <v>0</v>
      </c>
      <c r="N37" s="153">
        <f t="shared" si="3"/>
        <v>0</v>
      </c>
      <c r="O37" s="153" t="str">
        <f t="shared" si="4"/>
        <v>N.A.</v>
      </c>
      <c r="P37" s="154">
        <v>0</v>
      </c>
      <c r="Q37" s="154">
        <v>0</v>
      </c>
      <c r="R37" s="154">
        <f t="shared" si="7"/>
        <v>0</v>
      </c>
      <c r="S37" s="154">
        <v>0</v>
      </c>
      <c r="T37" s="154">
        <v>0</v>
      </c>
      <c r="U37" s="154">
        <f t="shared" si="8"/>
        <v>0</v>
      </c>
      <c r="V37" s="155"/>
      <c r="W37" s="155"/>
    </row>
    <row r="38" spans="1:23" s="25" customFormat="1" ht="18" customHeight="1" x14ac:dyDescent="0.25">
      <c r="A38" s="150">
        <v>22</v>
      </c>
      <c r="B38" s="151" t="s">
        <v>142</v>
      </c>
      <c r="C38" s="150" t="s">
        <v>153</v>
      </c>
      <c r="D38" s="152">
        <v>0</v>
      </c>
      <c r="E38" s="152">
        <f t="shared" si="5"/>
        <v>0</v>
      </c>
      <c r="F38" s="152">
        <v>0</v>
      </c>
      <c r="G38" s="152">
        <v>0</v>
      </c>
      <c r="H38" s="153">
        <f t="shared" si="2"/>
        <v>0</v>
      </c>
      <c r="I38" s="153"/>
      <c r="J38" s="152">
        <v>0</v>
      </c>
      <c r="K38" s="152">
        <f t="shared" si="6"/>
        <v>0</v>
      </c>
      <c r="L38" s="152">
        <v>0</v>
      </c>
      <c r="M38" s="152">
        <v>0</v>
      </c>
      <c r="N38" s="153">
        <f t="shared" si="3"/>
        <v>0</v>
      </c>
      <c r="O38" s="153" t="str">
        <f t="shared" si="4"/>
        <v>N.A.</v>
      </c>
      <c r="P38" s="154">
        <v>0</v>
      </c>
      <c r="Q38" s="154">
        <v>0</v>
      </c>
      <c r="R38" s="154">
        <f t="shared" si="7"/>
        <v>0</v>
      </c>
      <c r="S38" s="154">
        <v>0</v>
      </c>
      <c r="T38" s="154">
        <v>0</v>
      </c>
      <c r="U38" s="154">
        <f t="shared" si="8"/>
        <v>0</v>
      </c>
      <c r="V38" s="155"/>
      <c r="W38" s="155"/>
    </row>
    <row r="39" spans="1:23" s="25" customFormat="1" ht="18" customHeight="1" x14ac:dyDescent="0.25">
      <c r="A39" s="150">
        <v>23</v>
      </c>
      <c r="B39" s="151" t="s">
        <v>142</v>
      </c>
      <c r="C39" s="150" t="s">
        <v>154</v>
      </c>
      <c r="D39" s="152">
        <v>0</v>
      </c>
      <c r="E39" s="152">
        <f t="shared" si="5"/>
        <v>0</v>
      </c>
      <c r="F39" s="152">
        <v>0</v>
      </c>
      <c r="G39" s="152">
        <v>0</v>
      </c>
      <c r="H39" s="153">
        <f t="shared" si="2"/>
        <v>0</v>
      </c>
      <c r="I39" s="153"/>
      <c r="J39" s="152">
        <v>0</v>
      </c>
      <c r="K39" s="152">
        <f t="shared" si="6"/>
        <v>0</v>
      </c>
      <c r="L39" s="152">
        <v>0</v>
      </c>
      <c r="M39" s="152">
        <v>0</v>
      </c>
      <c r="N39" s="153">
        <f t="shared" si="3"/>
        <v>0</v>
      </c>
      <c r="O39" s="153" t="str">
        <f t="shared" si="4"/>
        <v>N.A.</v>
      </c>
      <c r="P39" s="154">
        <v>0</v>
      </c>
      <c r="Q39" s="154">
        <v>0</v>
      </c>
      <c r="R39" s="154">
        <f t="shared" si="7"/>
        <v>0</v>
      </c>
      <c r="S39" s="154">
        <v>0</v>
      </c>
      <c r="T39" s="154">
        <v>0</v>
      </c>
      <c r="U39" s="154">
        <f t="shared" si="8"/>
        <v>0</v>
      </c>
      <c r="V39" s="155"/>
      <c r="W39" s="155"/>
    </row>
    <row r="40" spans="1:23" s="25" customFormat="1" ht="18" customHeight="1" x14ac:dyDescent="0.25">
      <c r="A40" s="150">
        <v>24</v>
      </c>
      <c r="B40" s="151" t="s">
        <v>142</v>
      </c>
      <c r="C40" s="150" t="s">
        <v>155</v>
      </c>
      <c r="D40" s="152">
        <v>0</v>
      </c>
      <c r="E40" s="152">
        <f t="shared" si="5"/>
        <v>0</v>
      </c>
      <c r="F40" s="152">
        <v>0</v>
      </c>
      <c r="G40" s="152">
        <v>0</v>
      </c>
      <c r="H40" s="153">
        <f t="shared" si="2"/>
        <v>0</v>
      </c>
      <c r="I40" s="153"/>
      <c r="J40" s="152">
        <v>0</v>
      </c>
      <c r="K40" s="152">
        <f t="shared" si="6"/>
        <v>0</v>
      </c>
      <c r="L40" s="152">
        <v>0</v>
      </c>
      <c r="M40" s="152">
        <v>0</v>
      </c>
      <c r="N40" s="153">
        <f t="shared" si="3"/>
        <v>0</v>
      </c>
      <c r="O40" s="153" t="str">
        <f t="shared" si="4"/>
        <v>N.A.</v>
      </c>
      <c r="P40" s="154">
        <v>0</v>
      </c>
      <c r="Q40" s="154">
        <v>0</v>
      </c>
      <c r="R40" s="154">
        <f t="shared" si="7"/>
        <v>0</v>
      </c>
      <c r="S40" s="154">
        <v>0</v>
      </c>
      <c r="T40" s="154">
        <v>0</v>
      </c>
      <c r="U40" s="154">
        <f t="shared" si="8"/>
        <v>0</v>
      </c>
      <c r="V40" s="155"/>
      <c r="W40" s="155"/>
    </row>
    <row r="41" spans="1:23" s="25" customFormat="1" ht="18" customHeight="1" x14ac:dyDescent="0.25">
      <c r="A41" s="150">
        <v>25</v>
      </c>
      <c r="B41" s="151" t="s">
        <v>126</v>
      </c>
      <c r="C41" s="150" t="s">
        <v>156</v>
      </c>
      <c r="D41" s="152">
        <v>0</v>
      </c>
      <c r="E41" s="152">
        <f t="shared" si="5"/>
        <v>0</v>
      </c>
      <c r="F41" s="152">
        <v>0</v>
      </c>
      <c r="G41" s="152">
        <v>0</v>
      </c>
      <c r="H41" s="153">
        <f t="shared" si="2"/>
        <v>0</v>
      </c>
      <c r="I41" s="153"/>
      <c r="J41" s="152">
        <v>0</v>
      </c>
      <c r="K41" s="152">
        <f t="shared" si="6"/>
        <v>0</v>
      </c>
      <c r="L41" s="152">
        <v>0</v>
      </c>
      <c r="M41" s="152">
        <v>0</v>
      </c>
      <c r="N41" s="153">
        <f t="shared" si="3"/>
        <v>0</v>
      </c>
      <c r="O41" s="153" t="str">
        <f t="shared" si="4"/>
        <v>N.A.</v>
      </c>
      <c r="P41" s="154">
        <v>0</v>
      </c>
      <c r="Q41" s="154">
        <v>0</v>
      </c>
      <c r="R41" s="154">
        <f t="shared" si="7"/>
        <v>0</v>
      </c>
      <c r="S41" s="154">
        <v>0</v>
      </c>
      <c r="T41" s="154">
        <v>0</v>
      </c>
      <c r="U41" s="154">
        <f t="shared" si="8"/>
        <v>0</v>
      </c>
      <c r="V41" s="155"/>
      <c r="W41" s="155"/>
    </row>
    <row r="42" spans="1:23" s="25" customFormat="1" ht="18" customHeight="1" x14ac:dyDescent="0.25">
      <c r="A42" s="150">
        <v>26</v>
      </c>
      <c r="B42" s="151" t="s">
        <v>157</v>
      </c>
      <c r="C42" s="150" t="s">
        <v>158</v>
      </c>
      <c r="D42" s="152">
        <v>0</v>
      </c>
      <c r="E42" s="152">
        <f t="shared" si="5"/>
        <v>0</v>
      </c>
      <c r="F42" s="152">
        <v>0</v>
      </c>
      <c r="G42" s="152">
        <v>0</v>
      </c>
      <c r="H42" s="153">
        <f t="shared" si="2"/>
        <v>0</v>
      </c>
      <c r="I42" s="153"/>
      <c r="J42" s="152">
        <v>0</v>
      </c>
      <c r="K42" s="152">
        <f t="shared" si="6"/>
        <v>0</v>
      </c>
      <c r="L42" s="152">
        <v>0</v>
      </c>
      <c r="M42" s="152">
        <v>0</v>
      </c>
      <c r="N42" s="153">
        <f t="shared" si="3"/>
        <v>0</v>
      </c>
      <c r="O42" s="153" t="str">
        <f t="shared" si="4"/>
        <v>N.A.</v>
      </c>
      <c r="P42" s="154">
        <v>0</v>
      </c>
      <c r="Q42" s="154">
        <v>0</v>
      </c>
      <c r="R42" s="154">
        <f t="shared" si="7"/>
        <v>0</v>
      </c>
      <c r="S42" s="154">
        <v>0</v>
      </c>
      <c r="T42" s="154">
        <v>0</v>
      </c>
      <c r="U42" s="154">
        <f t="shared" si="8"/>
        <v>0</v>
      </c>
      <c r="V42" s="155"/>
      <c r="W42" s="155"/>
    </row>
    <row r="43" spans="1:23" s="25" customFormat="1" ht="18" customHeight="1" x14ac:dyDescent="0.25">
      <c r="A43" s="150">
        <v>27</v>
      </c>
      <c r="B43" s="151" t="s">
        <v>138</v>
      </c>
      <c r="C43" s="150" t="s">
        <v>159</v>
      </c>
      <c r="D43" s="152">
        <v>0</v>
      </c>
      <c r="E43" s="152">
        <f t="shared" si="5"/>
        <v>0</v>
      </c>
      <c r="F43" s="152">
        <v>0</v>
      </c>
      <c r="G43" s="152">
        <v>0</v>
      </c>
      <c r="H43" s="153">
        <f t="shared" si="2"/>
        <v>0</v>
      </c>
      <c r="I43" s="153"/>
      <c r="J43" s="152">
        <v>0</v>
      </c>
      <c r="K43" s="152">
        <f t="shared" si="6"/>
        <v>0</v>
      </c>
      <c r="L43" s="152">
        <v>0</v>
      </c>
      <c r="M43" s="152">
        <v>0</v>
      </c>
      <c r="N43" s="153">
        <f t="shared" si="3"/>
        <v>0</v>
      </c>
      <c r="O43" s="153" t="str">
        <f t="shared" si="4"/>
        <v>N.A.</v>
      </c>
      <c r="P43" s="154">
        <v>0</v>
      </c>
      <c r="Q43" s="154">
        <v>0</v>
      </c>
      <c r="R43" s="154">
        <f t="shared" si="7"/>
        <v>0</v>
      </c>
      <c r="S43" s="154">
        <v>0</v>
      </c>
      <c r="T43" s="154">
        <v>0</v>
      </c>
      <c r="U43" s="154">
        <f t="shared" si="8"/>
        <v>0</v>
      </c>
      <c r="V43" s="155"/>
      <c r="W43" s="155"/>
    </row>
    <row r="44" spans="1:23" s="25" customFormat="1" ht="18" customHeight="1" x14ac:dyDescent="0.25">
      <c r="A44" s="150">
        <v>28</v>
      </c>
      <c r="B44" s="151" t="s">
        <v>138</v>
      </c>
      <c r="C44" s="150" t="s">
        <v>160</v>
      </c>
      <c r="D44" s="152">
        <v>0</v>
      </c>
      <c r="E44" s="152">
        <f t="shared" si="5"/>
        <v>0</v>
      </c>
      <c r="F44" s="152">
        <v>0</v>
      </c>
      <c r="G44" s="152">
        <v>0</v>
      </c>
      <c r="H44" s="153">
        <f t="shared" si="2"/>
        <v>0</v>
      </c>
      <c r="I44" s="153"/>
      <c r="J44" s="152">
        <v>0</v>
      </c>
      <c r="K44" s="152">
        <f t="shared" si="6"/>
        <v>0</v>
      </c>
      <c r="L44" s="152">
        <v>0</v>
      </c>
      <c r="M44" s="152">
        <v>0</v>
      </c>
      <c r="N44" s="153">
        <f t="shared" si="3"/>
        <v>0</v>
      </c>
      <c r="O44" s="153" t="str">
        <f t="shared" si="4"/>
        <v>N.A.</v>
      </c>
      <c r="P44" s="154">
        <v>0</v>
      </c>
      <c r="Q44" s="154">
        <v>0</v>
      </c>
      <c r="R44" s="154">
        <f t="shared" si="7"/>
        <v>0</v>
      </c>
      <c r="S44" s="154">
        <v>0</v>
      </c>
      <c r="T44" s="154">
        <v>0</v>
      </c>
      <c r="U44" s="154">
        <f t="shared" si="8"/>
        <v>0</v>
      </c>
      <c r="V44" s="155"/>
      <c r="W44" s="155"/>
    </row>
    <row r="45" spans="1:23" s="25" customFormat="1" ht="18" customHeight="1" x14ac:dyDescent="0.25">
      <c r="A45" s="150">
        <v>29</v>
      </c>
      <c r="B45" s="151" t="s">
        <v>138</v>
      </c>
      <c r="C45" s="150" t="s">
        <v>161</v>
      </c>
      <c r="D45" s="152">
        <v>0</v>
      </c>
      <c r="E45" s="152">
        <f t="shared" si="5"/>
        <v>0</v>
      </c>
      <c r="F45" s="152">
        <v>0</v>
      </c>
      <c r="G45" s="152">
        <v>0</v>
      </c>
      <c r="H45" s="153">
        <f t="shared" si="2"/>
        <v>0</v>
      </c>
      <c r="I45" s="153"/>
      <c r="J45" s="152">
        <v>0</v>
      </c>
      <c r="K45" s="152">
        <f t="shared" si="6"/>
        <v>0</v>
      </c>
      <c r="L45" s="152">
        <v>0</v>
      </c>
      <c r="M45" s="152">
        <v>0</v>
      </c>
      <c r="N45" s="153">
        <f t="shared" si="3"/>
        <v>0</v>
      </c>
      <c r="O45" s="153" t="str">
        <f t="shared" si="4"/>
        <v>N.A.</v>
      </c>
      <c r="P45" s="154">
        <v>0</v>
      </c>
      <c r="Q45" s="154">
        <v>0</v>
      </c>
      <c r="R45" s="154">
        <f t="shared" si="7"/>
        <v>0</v>
      </c>
      <c r="S45" s="154">
        <v>0</v>
      </c>
      <c r="T45" s="154">
        <v>0</v>
      </c>
      <c r="U45" s="154">
        <f t="shared" si="8"/>
        <v>0</v>
      </c>
      <c r="V45" s="155"/>
      <c r="W45" s="155"/>
    </row>
    <row r="46" spans="1:23" s="25" customFormat="1" ht="18" customHeight="1" x14ac:dyDescent="0.25">
      <c r="A46" s="150">
        <v>30</v>
      </c>
      <c r="B46" s="151" t="s">
        <v>138</v>
      </c>
      <c r="C46" s="150" t="s">
        <v>162</v>
      </c>
      <c r="D46" s="152">
        <v>0</v>
      </c>
      <c r="E46" s="152">
        <f t="shared" si="5"/>
        <v>0</v>
      </c>
      <c r="F46" s="152">
        <v>0</v>
      </c>
      <c r="G46" s="152">
        <v>0</v>
      </c>
      <c r="H46" s="153">
        <f t="shared" si="2"/>
        <v>0</v>
      </c>
      <c r="I46" s="153"/>
      <c r="J46" s="152">
        <v>0</v>
      </c>
      <c r="K46" s="152">
        <f t="shared" si="6"/>
        <v>0</v>
      </c>
      <c r="L46" s="152">
        <v>0</v>
      </c>
      <c r="M46" s="152">
        <v>0</v>
      </c>
      <c r="N46" s="153">
        <f t="shared" si="3"/>
        <v>0</v>
      </c>
      <c r="O46" s="153" t="str">
        <f t="shared" si="4"/>
        <v>N.A.</v>
      </c>
      <c r="P46" s="154">
        <v>0</v>
      </c>
      <c r="Q46" s="154">
        <v>0</v>
      </c>
      <c r="R46" s="154">
        <f t="shared" si="7"/>
        <v>0</v>
      </c>
      <c r="S46" s="154">
        <v>0</v>
      </c>
      <c r="T46" s="154">
        <v>0</v>
      </c>
      <c r="U46" s="154">
        <f t="shared" si="8"/>
        <v>0</v>
      </c>
      <c r="V46" s="155"/>
      <c r="W46" s="155"/>
    </row>
    <row r="47" spans="1:23" s="25" customFormat="1" ht="18" customHeight="1" x14ac:dyDescent="0.25">
      <c r="A47" s="150">
        <v>31</v>
      </c>
      <c r="B47" s="151" t="s">
        <v>138</v>
      </c>
      <c r="C47" s="150" t="s">
        <v>163</v>
      </c>
      <c r="D47" s="152">
        <v>0</v>
      </c>
      <c r="E47" s="152">
        <f t="shared" si="5"/>
        <v>0</v>
      </c>
      <c r="F47" s="152">
        <v>0</v>
      </c>
      <c r="G47" s="152">
        <v>0</v>
      </c>
      <c r="H47" s="153">
        <f t="shared" si="2"/>
        <v>0</v>
      </c>
      <c r="I47" s="153"/>
      <c r="J47" s="152">
        <v>0</v>
      </c>
      <c r="K47" s="152">
        <f t="shared" si="6"/>
        <v>0</v>
      </c>
      <c r="L47" s="152">
        <v>0</v>
      </c>
      <c r="M47" s="152">
        <v>0</v>
      </c>
      <c r="N47" s="153">
        <f t="shared" si="3"/>
        <v>0</v>
      </c>
      <c r="O47" s="153" t="str">
        <f t="shared" si="4"/>
        <v>N.A.</v>
      </c>
      <c r="P47" s="154">
        <v>0</v>
      </c>
      <c r="Q47" s="154">
        <v>0</v>
      </c>
      <c r="R47" s="154">
        <f t="shared" si="7"/>
        <v>0</v>
      </c>
      <c r="S47" s="154">
        <v>0</v>
      </c>
      <c r="T47" s="154">
        <v>0</v>
      </c>
      <c r="U47" s="154">
        <f t="shared" si="8"/>
        <v>0</v>
      </c>
      <c r="V47" s="155"/>
      <c r="W47" s="155"/>
    </row>
    <row r="48" spans="1:23" s="25" customFormat="1" ht="18" customHeight="1" x14ac:dyDescent="0.25">
      <c r="A48" s="150">
        <v>32</v>
      </c>
      <c r="B48" s="151" t="s">
        <v>142</v>
      </c>
      <c r="C48" s="150" t="s">
        <v>164</v>
      </c>
      <c r="D48" s="152">
        <v>0</v>
      </c>
      <c r="E48" s="152">
        <f t="shared" si="5"/>
        <v>0</v>
      </c>
      <c r="F48" s="152">
        <v>0</v>
      </c>
      <c r="G48" s="152">
        <v>0</v>
      </c>
      <c r="H48" s="153">
        <f t="shared" si="2"/>
        <v>0</v>
      </c>
      <c r="I48" s="153"/>
      <c r="J48" s="152">
        <v>0</v>
      </c>
      <c r="K48" s="152">
        <f t="shared" si="6"/>
        <v>0</v>
      </c>
      <c r="L48" s="152">
        <v>0</v>
      </c>
      <c r="M48" s="152">
        <v>0</v>
      </c>
      <c r="N48" s="153">
        <f t="shared" si="3"/>
        <v>0</v>
      </c>
      <c r="O48" s="153" t="str">
        <f t="shared" si="4"/>
        <v>N.A.</v>
      </c>
      <c r="P48" s="154">
        <v>0</v>
      </c>
      <c r="Q48" s="154">
        <v>0</v>
      </c>
      <c r="R48" s="154">
        <f t="shared" si="7"/>
        <v>0</v>
      </c>
      <c r="S48" s="154">
        <v>0</v>
      </c>
      <c r="T48" s="154">
        <v>0</v>
      </c>
      <c r="U48" s="154">
        <f t="shared" si="8"/>
        <v>0</v>
      </c>
      <c r="V48" s="155"/>
      <c r="W48" s="155"/>
    </row>
    <row r="49" spans="1:23" s="25" customFormat="1" ht="18" customHeight="1" x14ac:dyDescent="0.25">
      <c r="A49" s="150">
        <v>33</v>
      </c>
      <c r="B49" s="151" t="s">
        <v>142</v>
      </c>
      <c r="C49" s="150" t="s">
        <v>165</v>
      </c>
      <c r="D49" s="152">
        <v>0</v>
      </c>
      <c r="E49" s="152">
        <f t="shared" si="5"/>
        <v>0</v>
      </c>
      <c r="F49" s="152">
        <v>0</v>
      </c>
      <c r="G49" s="152">
        <v>0</v>
      </c>
      <c r="H49" s="153">
        <f t="shared" si="2"/>
        <v>0</v>
      </c>
      <c r="I49" s="153"/>
      <c r="J49" s="152">
        <v>0</v>
      </c>
      <c r="K49" s="152">
        <f t="shared" si="6"/>
        <v>0</v>
      </c>
      <c r="L49" s="152">
        <v>0</v>
      </c>
      <c r="M49" s="152">
        <v>0</v>
      </c>
      <c r="N49" s="153">
        <f t="shared" si="3"/>
        <v>0</v>
      </c>
      <c r="O49" s="153" t="str">
        <f t="shared" si="4"/>
        <v>N.A.</v>
      </c>
      <c r="P49" s="154">
        <v>0</v>
      </c>
      <c r="Q49" s="154">
        <v>0</v>
      </c>
      <c r="R49" s="154">
        <f t="shared" si="7"/>
        <v>0</v>
      </c>
      <c r="S49" s="154">
        <v>0</v>
      </c>
      <c r="T49" s="154">
        <v>0</v>
      </c>
      <c r="U49" s="154">
        <f t="shared" si="8"/>
        <v>0</v>
      </c>
      <c r="V49" s="155"/>
      <c r="W49" s="155"/>
    </row>
    <row r="50" spans="1:23" s="25" customFormat="1" ht="18" customHeight="1" x14ac:dyDescent="0.25">
      <c r="A50" s="150">
        <v>34</v>
      </c>
      <c r="B50" s="151" t="s">
        <v>142</v>
      </c>
      <c r="C50" s="150" t="s">
        <v>166</v>
      </c>
      <c r="D50" s="152">
        <v>0</v>
      </c>
      <c r="E50" s="152">
        <f t="shared" si="5"/>
        <v>0</v>
      </c>
      <c r="F50" s="152">
        <v>0</v>
      </c>
      <c r="G50" s="152">
        <v>0</v>
      </c>
      <c r="H50" s="153">
        <f t="shared" si="2"/>
        <v>0</v>
      </c>
      <c r="I50" s="153"/>
      <c r="J50" s="152">
        <v>0</v>
      </c>
      <c r="K50" s="152">
        <f t="shared" si="6"/>
        <v>0</v>
      </c>
      <c r="L50" s="152">
        <v>0</v>
      </c>
      <c r="M50" s="152">
        <v>0</v>
      </c>
      <c r="N50" s="153">
        <f t="shared" si="3"/>
        <v>0</v>
      </c>
      <c r="O50" s="153" t="str">
        <f t="shared" si="4"/>
        <v>N.A.</v>
      </c>
      <c r="P50" s="154">
        <v>0</v>
      </c>
      <c r="Q50" s="154">
        <v>0</v>
      </c>
      <c r="R50" s="154">
        <f t="shared" si="7"/>
        <v>0</v>
      </c>
      <c r="S50" s="154">
        <v>0</v>
      </c>
      <c r="T50" s="154">
        <v>0</v>
      </c>
      <c r="U50" s="154">
        <f t="shared" si="8"/>
        <v>0</v>
      </c>
      <c r="V50" s="155"/>
      <c r="W50" s="155"/>
    </row>
    <row r="51" spans="1:23" s="25" customFormat="1" ht="18" customHeight="1" x14ac:dyDescent="0.25">
      <c r="A51" s="150">
        <v>35</v>
      </c>
      <c r="B51" s="151" t="s">
        <v>142</v>
      </c>
      <c r="C51" s="150" t="s">
        <v>167</v>
      </c>
      <c r="D51" s="152">
        <v>0</v>
      </c>
      <c r="E51" s="152">
        <f t="shared" si="5"/>
        <v>0</v>
      </c>
      <c r="F51" s="152">
        <v>0</v>
      </c>
      <c r="G51" s="152">
        <v>0</v>
      </c>
      <c r="H51" s="153">
        <f t="shared" si="2"/>
        <v>0</v>
      </c>
      <c r="I51" s="153"/>
      <c r="J51" s="152">
        <v>0</v>
      </c>
      <c r="K51" s="152">
        <f t="shared" si="6"/>
        <v>0</v>
      </c>
      <c r="L51" s="152">
        <v>0</v>
      </c>
      <c r="M51" s="152">
        <v>0</v>
      </c>
      <c r="N51" s="153">
        <f t="shared" si="3"/>
        <v>0</v>
      </c>
      <c r="O51" s="153" t="str">
        <f t="shared" si="4"/>
        <v>N.A.</v>
      </c>
      <c r="P51" s="154">
        <v>0</v>
      </c>
      <c r="Q51" s="154">
        <v>0</v>
      </c>
      <c r="R51" s="154">
        <f t="shared" si="7"/>
        <v>0</v>
      </c>
      <c r="S51" s="154">
        <v>0</v>
      </c>
      <c r="T51" s="154">
        <v>0</v>
      </c>
      <c r="U51" s="154">
        <f t="shared" si="8"/>
        <v>0</v>
      </c>
      <c r="V51" s="155"/>
      <c r="W51" s="155"/>
    </row>
    <row r="52" spans="1:23" s="25" customFormat="1" ht="18" customHeight="1" x14ac:dyDescent="0.25">
      <c r="A52" s="150">
        <v>36</v>
      </c>
      <c r="B52" s="151" t="s">
        <v>142</v>
      </c>
      <c r="C52" s="150" t="s">
        <v>168</v>
      </c>
      <c r="D52" s="152">
        <v>0</v>
      </c>
      <c r="E52" s="152">
        <f t="shared" si="5"/>
        <v>0</v>
      </c>
      <c r="F52" s="152">
        <v>0</v>
      </c>
      <c r="G52" s="152">
        <v>0</v>
      </c>
      <c r="H52" s="153">
        <f t="shared" si="2"/>
        <v>0</v>
      </c>
      <c r="I52" s="153"/>
      <c r="J52" s="152">
        <v>0</v>
      </c>
      <c r="K52" s="152">
        <f t="shared" si="6"/>
        <v>0</v>
      </c>
      <c r="L52" s="152">
        <v>0</v>
      </c>
      <c r="M52" s="152">
        <v>0</v>
      </c>
      <c r="N52" s="153">
        <f t="shared" si="3"/>
        <v>0</v>
      </c>
      <c r="O52" s="153" t="str">
        <f t="shared" si="4"/>
        <v>N.A.</v>
      </c>
      <c r="P52" s="154">
        <v>0</v>
      </c>
      <c r="Q52" s="154">
        <v>0</v>
      </c>
      <c r="R52" s="154">
        <f t="shared" si="7"/>
        <v>0</v>
      </c>
      <c r="S52" s="154">
        <v>0</v>
      </c>
      <c r="T52" s="154">
        <v>0</v>
      </c>
      <c r="U52" s="154">
        <f t="shared" si="8"/>
        <v>0</v>
      </c>
      <c r="V52" s="155"/>
      <c r="W52" s="155"/>
    </row>
    <row r="53" spans="1:23" s="25" customFormat="1" ht="18" customHeight="1" x14ac:dyDescent="0.25">
      <c r="A53" s="150">
        <v>37</v>
      </c>
      <c r="B53" s="151" t="s">
        <v>142</v>
      </c>
      <c r="C53" s="150" t="s">
        <v>169</v>
      </c>
      <c r="D53" s="152">
        <v>0</v>
      </c>
      <c r="E53" s="152">
        <f t="shared" si="5"/>
        <v>0</v>
      </c>
      <c r="F53" s="152">
        <v>0</v>
      </c>
      <c r="G53" s="152">
        <v>0</v>
      </c>
      <c r="H53" s="153">
        <f t="shared" si="2"/>
        <v>0</v>
      </c>
      <c r="I53" s="153"/>
      <c r="J53" s="152">
        <v>0</v>
      </c>
      <c r="K53" s="152">
        <f t="shared" si="6"/>
        <v>0</v>
      </c>
      <c r="L53" s="152">
        <v>0</v>
      </c>
      <c r="M53" s="152">
        <v>0</v>
      </c>
      <c r="N53" s="153">
        <f t="shared" si="3"/>
        <v>0</v>
      </c>
      <c r="O53" s="153" t="str">
        <f t="shared" si="4"/>
        <v>N.A.</v>
      </c>
      <c r="P53" s="154">
        <v>0</v>
      </c>
      <c r="Q53" s="154">
        <v>0</v>
      </c>
      <c r="R53" s="154">
        <f t="shared" si="7"/>
        <v>0</v>
      </c>
      <c r="S53" s="154">
        <v>0</v>
      </c>
      <c r="T53" s="154">
        <v>0</v>
      </c>
      <c r="U53" s="154">
        <f t="shared" si="8"/>
        <v>0</v>
      </c>
      <c r="V53" s="155"/>
      <c r="W53" s="155"/>
    </row>
    <row r="54" spans="1:23" s="25" customFormat="1" ht="18" customHeight="1" x14ac:dyDescent="0.25">
      <c r="A54" s="150">
        <v>38</v>
      </c>
      <c r="B54" s="151" t="s">
        <v>128</v>
      </c>
      <c r="C54" s="150" t="s">
        <v>170</v>
      </c>
      <c r="D54" s="152">
        <v>0</v>
      </c>
      <c r="E54" s="152">
        <f t="shared" si="5"/>
        <v>0</v>
      </c>
      <c r="F54" s="152">
        <v>0</v>
      </c>
      <c r="G54" s="152">
        <v>0</v>
      </c>
      <c r="H54" s="153">
        <f t="shared" si="2"/>
        <v>0</v>
      </c>
      <c r="I54" s="153"/>
      <c r="J54" s="152">
        <v>0</v>
      </c>
      <c r="K54" s="152">
        <f t="shared" si="6"/>
        <v>0</v>
      </c>
      <c r="L54" s="152">
        <v>0</v>
      </c>
      <c r="M54" s="152">
        <v>0</v>
      </c>
      <c r="N54" s="153">
        <f t="shared" si="3"/>
        <v>0</v>
      </c>
      <c r="O54" s="153" t="str">
        <f t="shared" si="4"/>
        <v>N.A.</v>
      </c>
      <c r="P54" s="154">
        <v>0</v>
      </c>
      <c r="Q54" s="154">
        <v>0</v>
      </c>
      <c r="R54" s="154">
        <f t="shared" si="7"/>
        <v>0</v>
      </c>
      <c r="S54" s="154">
        <v>0</v>
      </c>
      <c r="T54" s="154">
        <v>0</v>
      </c>
      <c r="U54" s="154">
        <f t="shared" si="8"/>
        <v>0</v>
      </c>
      <c r="V54" s="155"/>
      <c r="W54" s="155"/>
    </row>
    <row r="55" spans="1:23" s="25" customFormat="1" ht="18" customHeight="1" x14ac:dyDescent="0.25">
      <c r="A55" s="150">
        <v>39</v>
      </c>
      <c r="B55" s="151" t="s">
        <v>138</v>
      </c>
      <c r="C55" s="150" t="s">
        <v>171</v>
      </c>
      <c r="D55" s="152">
        <v>0</v>
      </c>
      <c r="E55" s="152">
        <f t="shared" si="5"/>
        <v>0</v>
      </c>
      <c r="F55" s="152">
        <v>0</v>
      </c>
      <c r="G55" s="152">
        <v>0</v>
      </c>
      <c r="H55" s="153">
        <f t="shared" si="2"/>
        <v>0</v>
      </c>
      <c r="I55" s="153"/>
      <c r="J55" s="152">
        <v>0</v>
      </c>
      <c r="K55" s="152">
        <f t="shared" si="6"/>
        <v>0</v>
      </c>
      <c r="L55" s="152">
        <v>0</v>
      </c>
      <c r="M55" s="152">
        <v>0</v>
      </c>
      <c r="N55" s="153">
        <f t="shared" si="3"/>
        <v>0</v>
      </c>
      <c r="O55" s="153" t="str">
        <f t="shared" si="4"/>
        <v>N.A.</v>
      </c>
      <c r="P55" s="154">
        <v>0</v>
      </c>
      <c r="Q55" s="154">
        <v>0</v>
      </c>
      <c r="R55" s="154">
        <f t="shared" si="7"/>
        <v>0</v>
      </c>
      <c r="S55" s="154">
        <v>0</v>
      </c>
      <c r="T55" s="154">
        <v>0</v>
      </c>
      <c r="U55" s="154">
        <f t="shared" si="8"/>
        <v>0</v>
      </c>
      <c r="V55" s="155"/>
      <c r="W55" s="155"/>
    </row>
    <row r="56" spans="1:23" s="25" customFormat="1" ht="18" customHeight="1" x14ac:dyDescent="0.25">
      <c r="A56" s="150">
        <v>40</v>
      </c>
      <c r="B56" s="151" t="s">
        <v>138</v>
      </c>
      <c r="C56" s="150" t="s">
        <v>172</v>
      </c>
      <c r="D56" s="152">
        <v>0</v>
      </c>
      <c r="E56" s="152">
        <f t="shared" si="5"/>
        <v>0</v>
      </c>
      <c r="F56" s="152">
        <v>0</v>
      </c>
      <c r="G56" s="152">
        <v>0</v>
      </c>
      <c r="H56" s="153">
        <f t="shared" si="2"/>
        <v>0</v>
      </c>
      <c r="I56" s="153"/>
      <c r="J56" s="152">
        <v>0</v>
      </c>
      <c r="K56" s="152">
        <f t="shared" si="6"/>
        <v>0</v>
      </c>
      <c r="L56" s="152">
        <v>0</v>
      </c>
      <c r="M56" s="152">
        <v>0</v>
      </c>
      <c r="N56" s="153">
        <f t="shared" si="3"/>
        <v>0</v>
      </c>
      <c r="O56" s="153" t="str">
        <f t="shared" si="4"/>
        <v>N.A.</v>
      </c>
      <c r="P56" s="154">
        <v>0</v>
      </c>
      <c r="Q56" s="154">
        <v>0</v>
      </c>
      <c r="R56" s="154">
        <f t="shared" si="7"/>
        <v>0</v>
      </c>
      <c r="S56" s="154">
        <v>0</v>
      </c>
      <c r="T56" s="154">
        <v>0</v>
      </c>
      <c r="U56" s="154">
        <f t="shared" si="8"/>
        <v>0</v>
      </c>
      <c r="V56" s="155"/>
      <c r="W56" s="155"/>
    </row>
    <row r="57" spans="1:23" s="25" customFormat="1" ht="18" customHeight="1" x14ac:dyDescent="0.25">
      <c r="A57" s="150">
        <v>41</v>
      </c>
      <c r="B57" s="151" t="s">
        <v>138</v>
      </c>
      <c r="C57" s="150" t="s">
        <v>173</v>
      </c>
      <c r="D57" s="152">
        <v>0</v>
      </c>
      <c r="E57" s="152">
        <f t="shared" si="5"/>
        <v>0</v>
      </c>
      <c r="F57" s="152">
        <v>0</v>
      </c>
      <c r="G57" s="152">
        <v>0</v>
      </c>
      <c r="H57" s="153">
        <f t="shared" si="2"/>
        <v>0</v>
      </c>
      <c r="I57" s="153"/>
      <c r="J57" s="152">
        <v>0</v>
      </c>
      <c r="K57" s="152">
        <f t="shared" si="6"/>
        <v>0</v>
      </c>
      <c r="L57" s="152">
        <v>0</v>
      </c>
      <c r="M57" s="152">
        <v>0</v>
      </c>
      <c r="N57" s="153">
        <f t="shared" si="3"/>
        <v>0</v>
      </c>
      <c r="O57" s="153" t="str">
        <f t="shared" si="4"/>
        <v>N.A.</v>
      </c>
      <c r="P57" s="154">
        <v>0</v>
      </c>
      <c r="Q57" s="154">
        <v>0</v>
      </c>
      <c r="R57" s="154">
        <f t="shared" si="7"/>
        <v>0</v>
      </c>
      <c r="S57" s="154">
        <v>0</v>
      </c>
      <c r="T57" s="154">
        <v>0</v>
      </c>
      <c r="U57" s="154">
        <f t="shared" si="8"/>
        <v>0</v>
      </c>
      <c r="V57" s="155"/>
      <c r="W57" s="155"/>
    </row>
    <row r="58" spans="1:23" s="25" customFormat="1" ht="18" customHeight="1" x14ac:dyDescent="0.25">
      <c r="A58" s="150">
        <v>42</v>
      </c>
      <c r="B58" s="151" t="s">
        <v>138</v>
      </c>
      <c r="C58" s="150" t="s">
        <v>174</v>
      </c>
      <c r="D58" s="152">
        <v>0</v>
      </c>
      <c r="E58" s="152">
        <f t="shared" si="5"/>
        <v>0</v>
      </c>
      <c r="F58" s="152">
        <v>0</v>
      </c>
      <c r="G58" s="152">
        <v>0</v>
      </c>
      <c r="H58" s="153">
        <f t="shared" si="2"/>
        <v>0</v>
      </c>
      <c r="I58" s="153"/>
      <c r="J58" s="152">
        <v>0</v>
      </c>
      <c r="K58" s="152">
        <f t="shared" si="6"/>
        <v>0</v>
      </c>
      <c r="L58" s="152">
        <v>0</v>
      </c>
      <c r="M58" s="152">
        <v>0</v>
      </c>
      <c r="N58" s="153">
        <f t="shared" si="3"/>
        <v>0</v>
      </c>
      <c r="O58" s="153" t="str">
        <f t="shared" si="4"/>
        <v>N.A.</v>
      </c>
      <c r="P58" s="154">
        <v>0</v>
      </c>
      <c r="Q58" s="154">
        <v>0</v>
      </c>
      <c r="R58" s="154">
        <f t="shared" si="7"/>
        <v>0</v>
      </c>
      <c r="S58" s="154">
        <v>0</v>
      </c>
      <c r="T58" s="154">
        <v>0</v>
      </c>
      <c r="U58" s="154">
        <f t="shared" si="8"/>
        <v>0</v>
      </c>
      <c r="V58" s="155"/>
      <c r="W58" s="155"/>
    </row>
    <row r="59" spans="1:23" s="25" customFormat="1" ht="18" customHeight="1" x14ac:dyDescent="0.25">
      <c r="A59" s="150">
        <v>43</v>
      </c>
      <c r="B59" s="151" t="s">
        <v>138</v>
      </c>
      <c r="C59" s="150" t="s">
        <v>175</v>
      </c>
      <c r="D59" s="152">
        <v>0</v>
      </c>
      <c r="E59" s="152">
        <f t="shared" si="5"/>
        <v>0</v>
      </c>
      <c r="F59" s="152">
        <v>0</v>
      </c>
      <c r="G59" s="152">
        <v>0</v>
      </c>
      <c r="H59" s="153">
        <f t="shared" si="2"/>
        <v>0</v>
      </c>
      <c r="I59" s="153"/>
      <c r="J59" s="152">
        <v>0</v>
      </c>
      <c r="K59" s="152">
        <f t="shared" si="6"/>
        <v>0</v>
      </c>
      <c r="L59" s="152">
        <v>0</v>
      </c>
      <c r="M59" s="152">
        <v>0</v>
      </c>
      <c r="N59" s="153">
        <f t="shared" si="3"/>
        <v>0</v>
      </c>
      <c r="O59" s="153" t="str">
        <f t="shared" si="4"/>
        <v>N.A.</v>
      </c>
      <c r="P59" s="154">
        <v>0</v>
      </c>
      <c r="Q59" s="154">
        <v>0</v>
      </c>
      <c r="R59" s="154">
        <f t="shared" si="7"/>
        <v>0</v>
      </c>
      <c r="S59" s="154">
        <v>0</v>
      </c>
      <c r="T59" s="154">
        <v>0</v>
      </c>
      <c r="U59" s="154">
        <f t="shared" si="8"/>
        <v>0</v>
      </c>
      <c r="V59" s="155"/>
      <c r="W59" s="155"/>
    </row>
    <row r="60" spans="1:23" s="25" customFormat="1" ht="18" customHeight="1" x14ac:dyDescent="0.25">
      <c r="A60" s="150">
        <v>44</v>
      </c>
      <c r="B60" s="151" t="s">
        <v>142</v>
      </c>
      <c r="C60" s="150" t="s">
        <v>176</v>
      </c>
      <c r="D60" s="152">
        <v>0</v>
      </c>
      <c r="E60" s="152">
        <f t="shared" si="5"/>
        <v>0</v>
      </c>
      <c r="F60" s="152">
        <v>0</v>
      </c>
      <c r="G60" s="152">
        <v>0</v>
      </c>
      <c r="H60" s="153">
        <f t="shared" si="2"/>
        <v>0</v>
      </c>
      <c r="I60" s="153"/>
      <c r="J60" s="152">
        <v>0</v>
      </c>
      <c r="K60" s="152">
        <f t="shared" si="6"/>
        <v>0</v>
      </c>
      <c r="L60" s="152">
        <v>0</v>
      </c>
      <c r="M60" s="152">
        <v>0</v>
      </c>
      <c r="N60" s="153">
        <f t="shared" si="3"/>
        <v>0</v>
      </c>
      <c r="O60" s="153" t="str">
        <f t="shared" si="4"/>
        <v>N.A.</v>
      </c>
      <c r="P60" s="154">
        <v>0</v>
      </c>
      <c r="Q60" s="154">
        <v>0</v>
      </c>
      <c r="R60" s="154">
        <f t="shared" si="7"/>
        <v>0</v>
      </c>
      <c r="S60" s="154">
        <v>0</v>
      </c>
      <c r="T60" s="154">
        <v>0</v>
      </c>
      <c r="U60" s="154">
        <f t="shared" si="8"/>
        <v>0</v>
      </c>
      <c r="V60" s="155"/>
      <c r="W60" s="155"/>
    </row>
    <row r="61" spans="1:23" s="25" customFormat="1" ht="18" customHeight="1" x14ac:dyDescent="0.25">
      <c r="A61" s="150">
        <v>45</v>
      </c>
      <c r="B61" s="151" t="s">
        <v>142</v>
      </c>
      <c r="C61" s="150" t="s">
        <v>177</v>
      </c>
      <c r="D61" s="152">
        <v>0</v>
      </c>
      <c r="E61" s="152">
        <f t="shared" si="5"/>
        <v>0</v>
      </c>
      <c r="F61" s="152">
        <v>0</v>
      </c>
      <c r="G61" s="152">
        <v>0</v>
      </c>
      <c r="H61" s="153">
        <f t="shared" si="2"/>
        <v>0</v>
      </c>
      <c r="I61" s="153"/>
      <c r="J61" s="152">
        <v>0</v>
      </c>
      <c r="K61" s="152">
        <f t="shared" si="6"/>
        <v>0</v>
      </c>
      <c r="L61" s="152">
        <v>0</v>
      </c>
      <c r="M61" s="152">
        <v>0</v>
      </c>
      <c r="N61" s="153">
        <f t="shared" si="3"/>
        <v>0</v>
      </c>
      <c r="O61" s="153" t="str">
        <f t="shared" si="4"/>
        <v>N.A.</v>
      </c>
      <c r="P61" s="154">
        <v>0</v>
      </c>
      <c r="Q61" s="154">
        <v>0</v>
      </c>
      <c r="R61" s="154">
        <f t="shared" si="7"/>
        <v>0</v>
      </c>
      <c r="S61" s="154">
        <v>0</v>
      </c>
      <c r="T61" s="154">
        <v>0</v>
      </c>
      <c r="U61" s="154">
        <f t="shared" si="8"/>
        <v>0</v>
      </c>
      <c r="V61" s="155"/>
      <c r="W61" s="155"/>
    </row>
    <row r="62" spans="1:23" s="25" customFormat="1" ht="18" customHeight="1" x14ac:dyDescent="0.25">
      <c r="A62" s="150">
        <v>46</v>
      </c>
      <c r="B62" s="151" t="s">
        <v>142</v>
      </c>
      <c r="C62" s="150" t="s">
        <v>178</v>
      </c>
      <c r="D62" s="152">
        <v>0</v>
      </c>
      <c r="E62" s="152">
        <f t="shared" si="5"/>
        <v>0</v>
      </c>
      <c r="F62" s="152">
        <v>0</v>
      </c>
      <c r="G62" s="152">
        <v>0</v>
      </c>
      <c r="H62" s="153">
        <f t="shared" si="2"/>
        <v>0</v>
      </c>
      <c r="I62" s="153"/>
      <c r="J62" s="152">
        <v>0</v>
      </c>
      <c r="K62" s="152">
        <f t="shared" si="6"/>
        <v>0</v>
      </c>
      <c r="L62" s="152">
        <v>0</v>
      </c>
      <c r="M62" s="152">
        <v>0</v>
      </c>
      <c r="N62" s="153">
        <f t="shared" si="3"/>
        <v>0</v>
      </c>
      <c r="O62" s="153" t="str">
        <f t="shared" si="4"/>
        <v>N.A.</v>
      </c>
      <c r="P62" s="154">
        <v>0</v>
      </c>
      <c r="Q62" s="154">
        <v>0</v>
      </c>
      <c r="R62" s="154">
        <f t="shared" si="7"/>
        <v>0</v>
      </c>
      <c r="S62" s="154">
        <v>0</v>
      </c>
      <c r="T62" s="154">
        <v>0</v>
      </c>
      <c r="U62" s="154">
        <f t="shared" si="8"/>
        <v>0</v>
      </c>
      <c r="V62" s="155"/>
      <c r="W62" s="155"/>
    </row>
    <row r="63" spans="1:23" s="25" customFormat="1" ht="18" customHeight="1" x14ac:dyDescent="0.25">
      <c r="A63" s="150">
        <v>47</v>
      </c>
      <c r="B63" s="151" t="s">
        <v>142</v>
      </c>
      <c r="C63" s="150" t="s">
        <v>179</v>
      </c>
      <c r="D63" s="152">
        <v>0</v>
      </c>
      <c r="E63" s="152">
        <f t="shared" si="5"/>
        <v>0</v>
      </c>
      <c r="F63" s="152">
        <v>0</v>
      </c>
      <c r="G63" s="152">
        <v>0</v>
      </c>
      <c r="H63" s="153">
        <f t="shared" si="2"/>
        <v>0</v>
      </c>
      <c r="I63" s="153"/>
      <c r="J63" s="152">
        <v>0</v>
      </c>
      <c r="K63" s="152">
        <f t="shared" si="6"/>
        <v>0</v>
      </c>
      <c r="L63" s="152">
        <v>0</v>
      </c>
      <c r="M63" s="152">
        <v>0</v>
      </c>
      <c r="N63" s="153">
        <f t="shared" si="3"/>
        <v>0</v>
      </c>
      <c r="O63" s="153" t="str">
        <f t="shared" si="4"/>
        <v>N.A.</v>
      </c>
      <c r="P63" s="154">
        <v>0</v>
      </c>
      <c r="Q63" s="154">
        <v>0</v>
      </c>
      <c r="R63" s="154">
        <f t="shared" si="7"/>
        <v>0</v>
      </c>
      <c r="S63" s="154">
        <v>0</v>
      </c>
      <c r="T63" s="154">
        <v>0</v>
      </c>
      <c r="U63" s="154">
        <f t="shared" si="8"/>
        <v>0</v>
      </c>
      <c r="V63" s="155"/>
      <c r="W63" s="155"/>
    </row>
    <row r="64" spans="1:23" s="25" customFormat="1" ht="18" customHeight="1" x14ac:dyDescent="0.25">
      <c r="A64" s="150">
        <v>48</v>
      </c>
      <c r="B64" s="151" t="s">
        <v>130</v>
      </c>
      <c r="C64" s="150" t="s">
        <v>180</v>
      </c>
      <c r="D64" s="152">
        <v>0</v>
      </c>
      <c r="E64" s="152">
        <f t="shared" si="5"/>
        <v>0</v>
      </c>
      <c r="F64" s="152">
        <v>0</v>
      </c>
      <c r="G64" s="152">
        <v>0</v>
      </c>
      <c r="H64" s="153">
        <f t="shared" si="2"/>
        <v>0</v>
      </c>
      <c r="I64" s="153"/>
      <c r="J64" s="152">
        <v>0</v>
      </c>
      <c r="K64" s="152">
        <f t="shared" si="6"/>
        <v>0</v>
      </c>
      <c r="L64" s="152">
        <v>0</v>
      </c>
      <c r="M64" s="152">
        <v>0</v>
      </c>
      <c r="N64" s="153">
        <f t="shared" si="3"/>
        <v>0</v>
      </c>
      <c r="O64" s="153" t="str">
        <f t="shared" si="4"/>
        <v>N.A.</v>
      </c>
      <c r="P64" s="154">
        <v>0</v>
      </c>
      <c r="Q64" s="154">
        <v>0</v>
      </c>
      <c r="R64" s="154">
        <f t="shared" si="7"/>
        <v>0</v>
      </c>
      <c r="S64" s="154">
        <v>0</v>
      </c>
      <c r="T64" s="154">
        <v>0</v>
      </c>
      <c r="U64" s="154">
        <f t="shared" si="8"/>
        <v>0</v>
      </c>
      <c r="V64" s="155"/>
      <c r="W64" s="155"/>
    </row>
    <row r="65" spans="1:23" s="25" customFormat="1" ht="18" customHeight="1" x14ac:dyDescent="0.25">
      <c r="A65" s="150">
        <v>49</v>
      </c>
      <c r="B65" s="151" t="s">
        <v>138</v>
      </c>
      <c r="C65" s="150" t="s">
        <v>181</v>
      </c>
      <c r="D65" s="152">
        <v>0</v>
      </c>
      <c r="E65" s="152">
        <f t="shared" si="5"/>
        <v>0</v>
      </c>
      <c r="F65" s="152">
        <v>0</v>
      </c>
      <c r="G65" s="152">
        <v>0</v>
      </c>
      <c r="H65" s="153">
        <f t="shared" si="2"/>
        <v>0</v>
      </c>
      <c r="I65" s="153"/>
      <c r="J65" s="152">
        <v>0</v>
      </c>
      <c r="K65" s="152">
        <f t="shared" si="6"/>
        <v>0</v>
      </c>
      <c r="L65" s="152">
        <v>0</v>
      </c>
      <c r="M65" s="152">
        <v>0</v>
      </c>
      <c r="N65" s="153">
        <f t="shared" si="3"/>
        <v>0</v>
      </c>
      <c r="O65" s="153" t="str">
        <f t="shared" si="4"/>
        <v>N.A.</v>
      </c>
      <c r="P65" s="154">
        <v>0</v>
      </c>
      <c r="Q65" s="154">
        <v>0</v>
      </c>
      <c r="R65" s="154">
        <f t="shared" si="7"/>
        <v>0</v>
      </c>
      <c r="S65" s="154">
        <v>0</v>
      </c>
      <c r="T65" s="154">
        <v>0</v>
      </c>
      <c r="U65" s="154">
        <f t="shared" si="8"/>
        <v>0</v>
      </c>
      <c r="V65" s="155"/>
      <c r="W65" s="155"/>
    </row>
    <row r="66" spans="1:23" s="25" customFormat="1" ht="18" customHeight="1" x14ac:dyDescent="0.25">
      <c r="A66" s="150">
        <v>50</v>
      </c>
      <c r="B66" s="151" t="s">
        <v>138</v>
      </c>
      <c r="C66" s="150" t="s">
        <v>182</v>
      </c>
      <c r="D66" s="152">
        <v>0</v>
      </c>
      <c r="E66" s="152">
        <f t="shared" si="5"/>
        <v>0</v>
      </c>
      <c r="F66" s="152">
        <v>0</v>
      </c>
      <c r="G66" s="152">
        <v>0</v>
      </c>
      <c r="H66" s="153">
        <f t="shared" si="2"/>
        <v>0</v>
      </c>
      <c r="I66" s="153"/>
      <c r="J66" s="152">
        <v>0</v>
      </c>
      <c r="K66" s="152">
        <f t="shared" si="6"/>
        <v>0</v>
      </c>
      <c r="L66" s="152">
        <v>0</v>
      </c>
      <c r="M66" s="152">
        <v>0</v>
      </c>
      <c r="N66" s="153">
        <f t="shared" si="3"/>
        <v>0</v>
      </c>
      <c r="O66" s="153" t="str">
        <f t="shared" si="4"/>
        <v>N.A.</v>
      </c>
      <c r="P66" s="154">
        <v>0</v>
      </c>
      <c r="Q66" s="154">
        <v>0</v>
      </c>
      <c r="R66" s="154">
        <f t="shared" si="7"/>
        <v>0</v>
      </c>
      <c r="S66" s="154">
        <v>0</v>
      </c>
      <c r="T66" s="154">
        <v>0</v>
      </c>
      <c r="U66" s="154">
        <f t="shared" si="8"/>
        <v>0</v>
      </c>
      <c r="V66" s="155"/>
      <c r="W66" s="155"/>
    </row>
    <row r="67" spans="1:23" s="25" customFormat="1" ht="18" customHeight="1" x14ac:dyDescent="0.25">
      <c r="A67" s="150">
        <v>51</v>
      </c>
      <c r="B67" s="151" t="s">
        <v>138</v>
      </c>
      <c r="C67" s="150" t="s">
        <v>183</v>
      </c>
      <c r="D67" s="152">
        <v>0</v>
      </c>
      <c r="E67" s="152">
        <f t="shared" si="5"/>
        <v>0</v>
      </c>
      <c r="F67" s="152">
        <v>0</v>
      </c>
      <c r="G67" s="152">
        <v>0</v>
      </c>
      <c r="H67" s="153">
        <f t="shared" si="2"/>
        <v>0</v>
      </c>
      <c r="I67" s="153"/>
      <c r="J67" s="152">
        <v>0</v>
      </c>
      <c r="K67" s="152">
        <f t="shared" si="6"/>
        <v>0</v>
      </c>
      <c r="L67" s="152">
        <v>0</v>
      </c>
      <c r="M67" s="152">
        <v>0</v>
      </c>
      <c r="N67" s="153">
        <f t="shared" si="3"/>
        <v>0</v>
      </c>
      <c r="O67" s="153" t="str">
        <f t="shared" si="4"/>
        <v>N.A.</v>
      </c>
      <c r="P67" s="154">
        <v>0</v>
      </c>
      <c r="Q67" s="154">
        <v>0</v>
      </c>
      <c r="R67" s="154">
        <f t="shared" si="7"/>
        <v>0</v>
      </c>
      <c r="S67" s="154">
        <v>0</v>
      </c>
      <c r="T67" s="154">
        <v>0</v>
      </c>
      <c r="U67" s="154">
        <f t="shared" si="8"/>
        <v>0</v>
      </c>
      <c r="V67" s="155"/>
      <c r="W67" s="155"/>
    </row>
    <row r="68" spans="1:23" s="25" customFormat="1" ht="18" customHeight="1" x14ac:dyDescent="0.25">
      <c r="A68" s="150">
        <v>52</v>
      </c>
      <c r="B68" s="151" t="s">
        <v>138</v>
      </c>
      <c r="C68" s="150" t="s">
        <v>184</v>
      </c>
      <c r="D68" s="152">
        <v>0</v>
      </c>
      <c r="E68" s="152">
        <f t="shared" si="5"/>
        <v>0</v>
      </c>
      <c r="F68" s="152">
        <v>0</v>
      </c>
      <c r="G68" s="152">
        <v>0</v>
      </c>
      <c r="H68" s="153">
        <f t="shared" si="2"/>
        <v>0</v>
      </c>
      <c r="I68" s="153"/>
      <c r="J68" s="152">
        <v>0</v>
      </c>
      <c r="K68" s="152">
        <f t="shared" si="6"/>
        <v>0</v>
      </c>
      <c r="L68" s="152">
        <v>0</v>
      </c>
      <c r="M68" s="152">
        <v>0</v>
      </c>
      <c r="N68" s="153">
        <f t="shared" si="3"/>
        <v>0</v>
      </c>
      <c r="O68" s="153" t="str">
        <f t="shared" si="4"/>
        <v>N.A.</v>
      </c>
      <c r="P68" s="154">
        <v>0</v>
      </c>
      <c r="Q68" s="154">
        <v>0</v>
      </c>
      <c r="R68" s="154">
        <f t="shared" si="7"/>
        <v>0</v>
      </c>
      <c r="S68" s="154">
        <v>0</v>
      </c>
      <c r="T68" s="154">
        <v>0</v>
      </c>
      <c r="U68" s="154">
        <f t="shared" si="8"/>
        <v>0</v>
      </c>
      <c r="V68" s="155"/>
      <c r="W68" s="155"/>
    </row>
    <row r="69" spans="1:23" s="25" customFormat="1" ht="18" customHeight="1" x14ac:dyDescent="0.25">
      <c r="A69" s="150">
        <v>53</v>
      </c>
      <c r="B69" s="151" t="s">
        <v>138</v>
      </c>
      <c r="C69" s="150" t="s">
        <v>185</v>
      </c>
      <c r="D69" s="152">
        <v>0</v>
      </c>
      <c r="E69" s="152">
        <f t="shared" si="5"/>
        <v>0</v>
      </c>
      <c r="F69" s="152">
        <v>0</v>
      </c>
      <c r="G69" s="152">
        <v>0</v>
      </c>
      <c r="H69" s="153">
        <f t="shared" si="2"/>
        <v>0</v>
      </c>
      <c r="I69" s="153"/>
      <c r="J69" s="152">
        <v>0</v>
      </c>
      <c r="K69" s="152">
        <f t="shared" si="6"/>
        <v>0</v>
      </c>
      <c r="L69" s="152">
        <v>0</v>
      </c>
      <c r="M69" s="152">
        <v>0</v>
      </c>
      <c r="N69" s="153">
        <f t="shared" si="3"/>
        <v>0</v>
      </c>
      <c r="O69" s="153" t="str">
        <f t="shared" si="4"/>
        <v>N.A.</v>
      </c>
      <c r="P69" s="154">
        <v>0</v>
      </c>
      <c r="Q69" s="154">
        <v>0</v>
      </c>
      <c r="R69" s="154">
        <f t="shared" si="7"/>
        <v>0</v>
      </c>
      <c r="S69" s="154">
        <v>0</v>
      </c>
      <c r="T69" s="154">
        <v>0</v>
      </c>
      <c r="U69" s="154">
        <f t="shared" si="8"/>
        <v>0</v>
      </c>
      <c r="V69" s="155"/>
      <c r="W69" s="155"/>
    </row>
    <row r="70" spans="1:23" s="25" customFormat="1" ht="18" customHeight="1" x14ac:dyDescent="0.25">
      <c r="A70" s="150">
        <v>54</v>
      </c>
      <c r="B70" s="151" t="s">
        <v>138</v>
      </c>
      <c r="C70" s="150" t="s">
        <v>186</v>
      </c>
      <c r="D70" s="152">
        <v>0</v>
      </c>
      <c r="E70" s="152">
        <f t="shared" si="5"/>
        <v>0</v>
      </c>
      <c r="F70" s="152">
        <v>0</v>
      </c>
      <c r="G70" s="152">
        <v>0</v>
      </c>
      <c r="H70" s="153">
        <f t="shared" si="2"/>
        <v>0</v>
      </c>
      <c r="I70" s="153"/>
      <c r="J70" s="152">
        <v>0</v>
      </c>
      <c r="K70" s="152">
        <f t="shared" si="6"/>
        <v>0</v>
      </c>
      <c r="L70" s="152">
        <v>0</v>
      </c>
      <c r="M70" s="152">
        <v>0</v>
      </c>
      <c r="N70" s="153">
        <f t="shared" si="3"/>
        <v>0</v>
      </c>
      <c r="O70" s="153" t="str">
        <f t="shared" si="4"/>
        <v>N.A.</v>
      </c>
      <c r="P70" s="154">
        <v>0</v>
      </c>
      <c r="Q70" s="154">
        <v>0</v>
      </c>
      <c r="R70" s="154">
        <f t="shared" si="7"/>
        <v>0</v>
      </c>
      <c r="S70" s="154">
        <v>0</v>
      </c>
      <c r="T70" s="154">
        <v>0</v>
      </c>
      <c r="U70" s="154">
        <f t="shared" si="8"/>
        <v>0</v>
      </c>
      <c r="V70" s="155"/>
      <c r="W70" s="155"/>
    </row>
    <row r="71" spans="1:23" s="25" customFormat="1" ht="18" customHeight="1" x14ac:dyDescent="0.25">
      <c r="A71" s="150">
        <v>55</v>
      </c>
      <c r="B71" s="151" t="s">
        <v>138</v>
      </c>
      <c r="C71" s="150" t="s">
        <v>187</v>
      </c>
      <c r="D71" s="152">
        <v>0</v>
      </c>
      <c r="E71" s="152">
        <f t="shared" si="5"/>
        <v>0</v>
      </c>
      <c r="F71" s="152">
        <v>0</v>
      </c>
      <c r="G71" s="152">
        <v>0</v>
      </c>
      <c r="H71" s="153">
        <f t="shared" si="2"/>
        <v>0</v>
      </c>
      <c r="I71" s="153"/>
      <c r="J71" s="152">
        <v>0</v>
      </c>
      <c r="K71" s="152">
        <f t="shared" si="6"/>
        <v>0</v>
      </c>
      <c r="L71" s="152">
        <v>0</v>
      </c>
      <c r="M71" s="152">
        <v>0</v>
      </c>
      <c r="N71" s="153">
        <f t="shared" si="3"/>
        <v>0</v>
      </c>
      <c r="O71" s="153" t="str">
        <f t="shared" si="4"/>
        <v>N.A.</v>
      </c>
      <c r="P71" s="154">
        <v>0</v>
      </c>
      <c r="Q71" s="154">
        <v>0</v>
      </c>
      <c r="R71" s="154">
        <f t="shared" si="7"/>
        <v>0</v>
      </c>
      <c r="S71" s="154">
        <v>0</v>
      </c>
      <c r="T71" s="154">
        <v>0</v>
      </c>
      <c r="U71" s="154">
        <f t="shared" si="8"/>
        <v>0</v>
      </c>
      <c r="V71" s="155"/>
      <c r="W71" s="155"/>
    </row>
    <row r="72" spans="1:23" s="25" customFormat="1" ht="18" customHeight="1" x14ac:dyDescent="0.25">
      <c r="A72" s="150">
        <v>57</v>
      </c>
      <c r="B72" s="151" t="s">
        <v>138</v>
      </c>
      <c r="C72" s="150" t="s">
        <v>188</v>
      </c>
      <c r="D72" s="152">
        <v>0</v>
      </c>
      <c r="E72" s="152">
        <f t="shared" si="5"/>
        <v>0</v>
      </c>
      <c r="F72" s="152">
        <v>0</v>
      </c>
      <c r="G72" s="152">
        <v>0</v>
      </c>
      <c r="H72" s="153">
        <f t="shared" si="2"/>
        <v>0</v>
      </c>
      <c r="I72" s="153"/>
      <c r="J72" s="152">
        <v>0</v>
      </c>
      <c r="K72" s="152">
        <f t="shared" si="6"/>
        <v>0</v>
      </c>
      <c r="L72" s="152">
        <v>0</v>
      </c>
      <c r="M72" s="152">
        <v>0</v>
      </c>
      <c r="N72" s="153">
        <f t="shared" si="3"/>
        <v>0</v>
      </c>
      <c r="O72" s="153" t="str">
        <f t="shared" si="4"/>
        <v>N.A.</v>
      </c>
      <c r="P72" s="154">
        <v>0</v>
      </c>
      <c r="Q72" s="154">
        <v>0</v>
      </c>
      <c r="R72" s="154">
        <f t="shared" si="7"/>
        <v>0</v>
      </c>
      <c r="S72" s="154">
        <v>0</v>
      </c>
      <c r="T72" s="154">
        <v>0</v>
      </c>
      <c r="U72" s="154">
        <f t="shared" si="8"/>
        <v>0</v>
      </c>
      <c r="V72" s="155"/>
      <c r="W72" s="155"/>
    </row>
    <row r="73" spans="1:23" s="25" customFormat="1" ht="18" customHeight="1" x14ac:dyDescent="0.25">
      <c r="A73" s="150">
        <v>58</v>
      </c>
      <c r="B73" s="151" t="s">
        <v>142</v>
      </c>
      <c r="C73" s="150" t="s">
        <v>189</v>
      </c>
      <c r="D73" s="152">
        <v>0</v>
      </c>
      <c r="E73" s="152">
        <f t="shared" si="5"/>
        <v>0</v>
      </c>
      <c r="F73" s="152">
        <v>0</v>
      </c>
      <c r="G73" s="152">
        <v>0</v>
      </c>
      <c r="H73" s="153">
        <f t="shared" si="2"/>
        <v>0</v>
      </c>
      <c r="I73" s="153"/>
      <c r="J73" s="152">
        <v>0</v>
      </c>
      <c r="K73" s="152">
        <f t="shared" si="6"/>
        <v>0</v>
      </c>
      <c r="L73" s="152">
        <v>0</v>
      </c>
      <c r="M73" s="152">
        <v>0</v>
      </c>
      <c r="N73" s="153">
        <f t="shared" si="3"/>
        <v>0</v>
      </c>
      <c r="O73" s="153" t="str">
        <f t="shared" si="4"/>
        <v>N.A.</v>
      </c>
      <c r="P73" s="154">
        <v>0</v>
      </c>
      <c r="Q73" s="154">
        <v>0</v>
      </c>
      <c r="R73" s="154">
        <f t="shared" si="7"/>
        <v>0</v>
      </c>
      <c r="S73" s="154">
        <v>0</v>
      </c>
      <c r="T73" s="154">
        <v>0</v>
      </c>
      <c r="U73" s="154">
        <f t="shared" si="8"/>
        <v>0</v>
      </c>
      <c r="V73" s="155"/>
      <c r="W73" s="155"/>
    </row>
    <row r="74" spans="1:23" s="25" customFormat="1" ht="18" customHeight="1" x14ac:dyDescent="0.25">
      <c r="A74" s="150">
        <v>59</v>
      </c>
      <c r="B74" s="151" t="s">
        <v>142</v>
      </c>
      <c r="C74" s="150" t="s">
        <v>190</v>
      </c>
      <c r="D74" s="152">
        <v>0</v>
      </c>
      <c r="E74" s="152">
        <f t="shared" si="5"/>
        <v>0</v>
      </c>
      <c r="F74" s="152">
        <v>0</v>
      </c>
      <c r="G74" s="152">
        <v>0</v>
      </c>
      <c r="H74" s="153">
        <f t="shared" si="2"/>
        <v>0</v>
      </c>
      <c r="I74" s="153"/>
      <c r="J74" s="152">
        <v>0</v>
      </c>
      <c r="K74" s="152">
        <f t="shared" si="6"/>
        <v>0</v>
      </c>
      <c r="L74" s="152">
        <v>0</v>
      </c>
      <c r="M74" s="152">
        <v>0</v>
      </c>
      <c r="N74" s="153">
        <f t="shared" si="3"/>
        <v>0</v>
      </c>
      <c r="O74" s="153" t="str">
        <f t="shared" si="4"/>
        <v>N.A.</v>
      </c>
      <c r="P74" s="154">
        <v>0</v>
      </c>
      <c r="Q74" s="154">
        <v>0</v>
      </c>
      <c r="R74" s="154">
        <f t="shared" si="7"/>
        <v>0</v>
      </c>
      <c r="S74" s="154">
        <v>0</v>
      </c>
      <c r="T74" s="154">
        <v>0</v>
      </c>
      <c r="U74" s="154">
        <f t="shared" si="8"/>
        <v>0</v>
      </c>
      <c r="V74" s="155"/>
      <c r="W74" s="155"/>
    </row>
    <row r="75" spans="1:23" s="25" customFormat="1" ht="18" customHeight="1" x14ac:dyDescent="0.25">
      <c r="A75" s="150">
        <v>60</v>
      </c>
      <c r="B75" s="151" t="s">
        <v>191</v>
      </c>
      <c r="C75" s="150" t="s">
        <v>192</v>
      </c>
      <c r="D75" s="152">
        <v>0</v>
      </c>
      <c r="E75" s="152">
        <f t="shared" si="5"/>
        <v>0</v>
      </c>
      <c r="F75" s="152">
        <v>0</v>
      </c>
      <c r="G75" s="152">
        <v>0</v>
      </c>
      <c r="H75" s="153">
        <f t="shared" si="2"/>
        <v>0</v>
      </c>
      <c r="I75" s="153"/>
      <c r="J75" s="152">
        <v>0</v>
      </c>
      <c r="K75" s="152">
        <f t="shared" si="6"/>
        <v>0</v>
      </c>
      <c r="L75" s="152">
        <v>0</v>
      </c>
      <c r="M75" s="152">
        <v>0</v>
      </c>
      <c r="N75" s="153">
        <f t="shared" si="3"/>
        <v>0</v>
      </c>
      <c r="O75" s="153" t="str">
        <f t="shared" si="4"/>
        <v>N.A.</v>
      </c>
      <c r="P75" s="154">
        <v>0</v>
      </c>
      <c r="Q75" s="154">
        <v>0</v>
      </c>
      <c r="R75" s="154">
        <f t="shared" si="7"/>
        <v>0</v>
      </c>
      <c r="S75" s="154">
        <v>0</v>
      </c>
      <c r="T75" s="154">
        <v>0</v>
      </c>
      <c r="U75" s="154">
        <f t="shared" si="8"/>
        <v>0</v>
      </c>
      <c r="V75" s="155"/>
      <c r="W75" s="155"/>
    </row>
    <row r="76" spans="1:23" s="25" customFormat="1" ht="18" customHeight="1" x14ac:dyDescent="0.25">
      <c r="A76" s="150">
        <v>61</v>
      </c>
      <c r="B76" s="151" t="s">
        <v>128</v>
      </c>
      <c r="C76" s="150" t="s">
        <v>193</v>
      </c>
      <c r="D76" s="152">
        <v>0</v>
      </c>
      <c r="E76" s="152">
        <f t="shared" si="5"/>
        <v>0</v>
      </c>
      <c r="F76" s="152">
        <v>0</v>
      </c>
      <c r="G76" s="152">
        <v>0</v>
      </c>
      <c r="H76" s="153">
        <f t="shared" si="2"/>
        <v>0</v>
      </c>
      <c r="I76" s="153"/>
      <c r="J76" s="152">
        <v>0</v>
      </c>
      <c r="K76" s="152">
        <f t="shared" si="6"/>
        <v>0</v>
      </c>
      <c r="L76" s="152">
        <v>0</v>
      </c>
      <c r="M76" s="152">
        <v>0</v>
      </c>
      <c r="N76" s="153">
        <f t="shared" si="3"/>
        <v>0</v>
      </c>
      <c r="O76" s="153" t="str">
        <f t="shared" si="4"/>
        <v>N.A.</v>
      </c>
      <c r="P76" s="154">
        <v>0</v>
      </c>
      <c r="Q76" s="154">
        <v>0</v>
      </c>
      <c r="R76" s="154">
        <f t="shared" si="7"/>
        <v>0</v>
      </c>
      <c r="S76" s="154">
        <v>0</v>
      </c>
      <c r="T76" s="154">
        <v>0</v>
      </c>
      <c r="U76" s="154">
        <f t="shared" si="8"/>
        <v>0</v>
      </c>
      <c r="V76" s="155"/>
      <c r="W76" s="155"/>
    </row>
    <row r="77" spans="1:23" s="25" customFormat="1" ht="18" customHeight="1" x14ac:dyDescent="0.25">
      <c r="A77" s="150">
        <v>62</v>
      </c>
      <c r="B77" s="151" t="s">
        <v>194</v>
      </c>
      <c r="C77" s="150" t="s">
        <v>195</v>
      </c>
      <c r="D77" s="152">
        <v>3925.2311210000012</v>
      </c>
      <c r="E77" s="152">
        <f t="shared" si="5"/>
        <v>510.53200600000002</v>
      </c>
      <c r="F77" s="152">
        <v>0</v>
      </c>
      <c r="G77" s="152">
        <v>5.8701670000000004</v>
      </c>
      <c r="H77" s="153">
        <f t="shared" si="2"/>
        <v>3408.8289480000012</v>
      </c>
      <c r="I77" s="153"/>
      <c r="J77" s="152">
        <v>-88.851483235656872</v>
      </c>
      <c r="K77" s="152">
        <f t="shared" si="6"/>
        <v>712.56517058498071</v>
      </c>
      <c r="L77" s="152">
        <v>0</v>
      </c>
      <c r="M77" s="152">
        <v>3.3607694600000002</v>
      </c>
      <c r="N77" s="153">
        <f t="shared" si="3"/>
        <v>-804.77742328063755</v>
      </c>
      <c r="O77" s="153">
        <f t="shared" si="4"/>
        <v>-123.6086185478098</v>
      </c>
      <c r="P77" s="154">
        <v>57.776220000000002</v>
      </c>
      <c r="Q77" s="154">
        <v>452.755786</v>
      </c>
      <c r="R77" s="154">
        <f t="shared" si="7"/>
        <v>510.53200600000002</v>
      </c>
      <c r="S77" s="154">
        <v>53.113591020000001</v>
      </c>
      <c r="T77" s="154">
        <v>659.45157956498065</v>
      </c>
      <c r="U77" s="154">
        <f t="shared" si="8"/>
        <v>712.56517058498071</v>
      </c>
      <c r="V77" s="155"/>
      <c r="W77" s="155"/>
    </row>
    <row r="78" spans="1:23" s="25" customFormat="1" ht="18" customHeight="1" x14ac:dyDescent="0.25">
      <c r="A78" s="150">
        <v>63</v>
      </c>
      <c r="B78" s="151" t="s">
        <v>196</v>
      </c>
      <c r="C78" s="150" t="s">
        <v>197</v>
      </c>
      <c r="D78" s="152">
        <v>2365.4593730000001</v>
      </c>
      <c r="E78" s="152">
        <f t="shared" si="5"/>
        <v>652.21063900000013</v>
      </c>
      <c r="F78" s="152">
        <v>0</v>
      </c>
      <c r="G78" s="152">
        <v>436.14800000000002</v>
      </c>
      <c r="H78" s="153">
        <f t="shared" si="2"/>
        <v>1277.1007340000001</v>
      </c>
      <c r="I78" s="153"/>
      <c r="J78" s="152">
        <v>3157.110519921423</v>
      </c>
      <c r="K78" s="152">
        <f t="shared" si="6"/>
        <v>567.01144540999996</v>
      </c>
      <c r="L78" s="152">
        <v>0</v>
      </c>
      <c r="M78" s="152">
        <v>199.41628276</v>
      </c>
      <c r="N78" s="153">
        <f t="shared" si="3"/>
        <v>2390.6827917514233</v>
      </c>
      <c r="O78" s="153">
        <f t="shared" si="4"/>
        <v>87.196101928747552</v>
      </c>
      <c r="P78" s="154">
        <v>603.86184700000013</v>
      </c>
      <c r="Q78" s="154">
        <v>48.348792000000003</v>
      </c>
      <c r="R78" s="154">
        <f t="shared" si="7"/>
        <v>652.21063900000013</v>
      </c>
      <c r="S78" s="154">
        <v>496.96266441</v>
      </c>
      <c r="T78" s="154">
        <v>70.048781000000005</v>
      </c>
      <c r="U78" s="154">
        <f t="shared" si="8"/>
        <v>567.01144540999996</v>
      </c>
      <c r="V78" s="155"/>
      <c r="W78" s="155"/>
    </row>
    <row r="79" spans="1:23" s="25" customFormat="1" ht="18" customHeight="1" x14ac:dyDescent="0.25">
      <c r="A79" s="150">
        <v>64</v>
      </c>
      <c r="B79" s="151" t="s">
        <v>138</v>
      </c>
      <c r="C79" s="150" t="s">
        <v>198</v>
      </c>
      <c r="D79" s="152">
        <v>0</v>
      </c>
      <c r="E79" s="152">
        <f t="shared" si="5"/>
        <v>0</v>
      </c>
      <c r="F79" s="152">
        <v>0</v>
      </c>
      <c r="G79" s="152">
        <v>0</v>
      </c>
      <c r="H79" s="153">
        <f t="shared" si="2"/>
        <v>0</v>
      </c>
      <c r="I79" s="153"/>
      <c r="J79" s="152">
        <v>0</v>
      </c>
      <c r="K79" s="152">
        <f t="shared" si="6"/>
        <v>0</v>
      </c>
      <c r="L79" s="152">
        <v>0</v>
      </c>
      <c r="M79" s="152">
        <v>0</v>
      </c>
      <c r="N79" s="153">
        <f t="shared" si="3"/>
        <v>0</v>
      </c>
      <c r="O79" s="153" t="str">
        <f t="shared" si="4"/>
        <v>N.A.</v>
      </c>
      <c r="P79" s="154">
        <v>0</v>
      </c>
      <c r="Q79" s="154">
        <v>0</v>
      </c>
      <c r="R79" s="154">
        <f t="shared" si="7"/>
        <v>0</v>
      </c>
      <c r="S79" s="154">
        <v>0</v>
      </c>
      <c r="T79" s="154">
        <v>0</v>
      </c>
      <c r="U79" s="154">
        <f t="shared" si="8"/>
        <v>0</v>
      </c>
      <c r="V79" s="155"/>
      <c r="W79" s="155"/>
    </row>
    <row r="80" spans="1:23" s="25" customFormat="1" ht="18" customHeight="1" x14ac:dyDescent="0.25">
      <c r="A80" s="150">
        <v>65</v>
      </c>
      <c r="B80" s="151" t="s">
        <v>138</v>
      </c>
      <c r="C80" s="150" t="s">
        <v>199</v>
      </c>
      <c r="D80" s="152">
        <v>0</v>
      </c>
      <c r="E80" s="152">
        <f t="shared" si="5"/>
        <v>0</v>
      </c>
      <c r="F80" s="152">
        <v>0</v>
      </c>
      <c r="G80" s="152">
        <v>0</v>
      </c>
      <c r="H80" s="153">
        <f t="shared" si="2"/>
        <v>0</v>
      </c>
      <c r="I80" s="153"/>
      <c r="J80" s="152">
        <v>0</v>
      </c>
      <c r="K80" s="152">
        <f t="shared" si="6"/>
        <v>0</v>
      </c>
      <c r="L80" s="152">
        <v>0</v>
      </c>
      <c r="M80" s="152">
        <v>0</v>
      </c>
      <c r="N80" s="153">
        <f t="shared" si="3"/>
        <v>0</v>
      </c>
      <c r="O80" s="153" t="str">
        <f t="shared" si="4"/>
        <v>N.A.</v>
      </c>
      <c r="P80" s="154">
        <v>0</v>
      </c>
      <c r="Q80" s="154">
        <v>0</v>
      </c>
      <c r="R80" s="154">
        <f t="shared" si="7"/>
        <v>0</v>
      </c>
      <c r="S80" s="154">
        <v>0</v>
      </c>
      <c r="T80" s="154">
        <v>0</v>
      </c>
      <c r="U80" s="154">
        <f t="shared" si="8"/>
        <v>0</v>
      </c>
      <c r="V80" s="155"/>
      <c r="W80" s="155"/>
    </row>
    <row r="81" spans="1:23" s="25" customFormat="1" ht="18" customHeight="1" x14ac:dyDescent="0.25">
      <c r="A81" s="150">
        <v>66</v>
      </c>
      <c r="B81" s="151" t="s">
        <v>138</v>
      </c>
      <c r="C81" s="150" t="s">
        <v>200</v>
      </c>
      <c r="D81" s="152">
        <v>0</v>
      </c>
      <c r="E81" s="152">
        <f t="shared" si="5"/>
        <v>0</v>
      </c>
      <c r="F81" s="152">
        <v>0</v>
      </c>
      <c r="G81" s="152">
        <v>0</v>
      </c>
      <c r="H81" s="153">
        <f t="shared" si="2"/>
        <v>0</v>
      </c>
      <c r="I81" s="153"/>
      <c r="J81" s="152">
        <v>0</v>
      </c>
      <c r="K81" s="152">
        <f t="shared" si="6"/>
        <v>0</v>
      </c>
      <c r="L81" s="152">
        <v>0</v>
      </c>
      <c r="M81" s="152">
        <v>0</v>
      </c>
      <c r="N81" s="153">
        <f t="shared" si="3"/>
        <v>0</v>
      </c>
      <c r="O81" s="153" t="str">
        <f t="shared" si="4"/>
        <v>N.A.</v>
      </c>
      <c r="P81" s="154">
        <v>0</v>
      </c>
      <c r="Q81" s="154">
        <v>0</v>
      </c>
      <c r="R81" s="154">
        <f t="shared" si="7"/>
        <v>0</v>
      </c>
      <c r="S81" s="154">
        <v>0</v>
      </c>
      <c r="T81" s="154">
        <v>0</v>
      </c>
      <c r="U81" s="154">
        <f t="shared" si="8"/>
        <v>0</v>
      </c>
      <c r="V81" s="155"/>
      <c r="W81" s="155"/>
    </row>
    <row r="82" spans="1:23" s="25" customFormat="1" ht="18" customHeight="1" x14ac:dyDescent="0.25">
      <c r="A82" s="150">
        <v>67</v>
      </c>
      <c r="B82" s="151" t="s">
        <v>138</v>
      </c>
      <c r="C82" s="150" t="s">
        <v>201</v>
      </c>
      <c r="D82" s="152">
        <v>0</v>
      </c>
      <c r="E82" s="152">
        <f t="shared" si="5"/>
        <v>0</v>
      </c>
      <c r="F82" s="152">
        <v>0</v>
      </c>
      <c r="G82" s="152">
        <v>0</v>
      </c>
      <c r="H82" s="153">
        <f t="shared" ref="H82:H145" si="9">D82-E82-G82</f>
        <v>0</v>
      </c>
      <c r="I82" s="153"/>
      <c r="J82" s="152">
        <v>0</v>
      </c>
      <c r="K82" s="152">
        <f t="shared" si="6"/>
        <v>0</v>
      </c>
      <c r="L82" s="152">
        <v>0</v>
      </c>
      <c r="M82" s="152">
        <v>0</v>
      </c>
      <c r="N82" s="153">
        <f t="shared" ref="N82:N145" si="10">J82-K82-M82</f>
        <v>0</v>
      </c>
      <c r="O82" s="153" t="str">
        <f t="shared" ref="O82:O145" si="11">IF(OR(H82=0,N82=0),"N.A.",IF((((N82-H82)/H82))*100&gt;=500,"500&lt;",IF((((N82-H82)/H82))*100&lt;=-500,"&lt;-500",(((N82-H82)/H82))*100)))</f>
        <v>N.A.</v>
      </c>
      <c r="P82" s="154">
        <v>0</v>
      </c>
      <c r="Q82" s="154">
        <v>0</v>
      </c>
      <c r="R82" s="154">
        <f t="shared" si="7"/>
        <v>0</v>
      </c>
      <c r="S82" s="154">
        <v>0</v>
      </c>
      <c r="T82" s="154">
        <v>0</v>
      </c>
      <c r="U82" s="154">
        <f t="shared" si="8"/>
        <v>0</v>
      </c>
      <c r="V82" s="155"/>
      <c r="W82" s="155"/>
    </row>
    <row r="83" spans="1:23" s="25" customFormat="1" ht="18" customHeight="1" x14ac:dyDescent="0.25">
      <c r="A83" s="150">
        <v>68</v>
      </c>
      <c r="B83" s="151" t="s">
        <v>138</v>
      </c>
      <c r="C83" s="150" t="s">
        <v>202</v>
      </c>
      <c r="D83" s="152">
        <v>198.50400000000002</v>
      </c>
      <c r="E83" s="152">
        <f t="shared" ref="E83:E146" si="12">R83</f>
        <v>115.636464</v>
      </c>
      <c r="F83" s="152">
        <v>0</v>
      </c>
      <c r="G83" s="152">
        <v>19.934812999999998</v>
      </c>
      <c r="H83" s="153">
        <f t="shared" si="9"/>
        <v>62.932723000000017</v>
      </c>
      <c r="I83" s="153"/>
      <c r="J83" s="152">
        <v>111.54282768523194</v>
      </c>
      <c r="K83" s="152">
        <f t="shared" ref="K83:K146" si="13">U83</f>
        <v>102.04509348689406</v>
      </c>
      <c r="L83" s="152">
        <v>0</v>
      </c>
      <c r="M83" s="152">
        <v>7.3106199299999997</v>
      </c>
      <c r="N83" s="153">
        <f t="shared" si="10"/>
        <v>2.187114268337881</v>
      </c>
      <c r="O83" s="153">
        <f t="shared" si="11"/>
        <v>-96.524678793355449</v>
      </c>
      <c r="P83" s="154">
        <v>46.754604</v>
      </c>
      <c r="Q83" s="154">
        <v>68.881860000000003</v>
      </c>
      <c r="R83" s="154">
        <f t="shared" ref="R83:R146" si="14">SUM(P83:Q83)</f>
        <v>115.636464</v>
      </c>
      <c r="S83" s="154">
        <v>39.612761949999992</v>
      </c>
      <c r="T83" s="154">
        <v>62.432331536894068</v>
      </c>
      <c r="U83" s="154">
        <f t="shared" ref="U83:U146" si="15">SUM(S83:T83)</f>
        <v>102.04509348689406</v>
      </c>
      <c r="V83" s="155"/>
      <c r="W83" s="155"/>
    </row>
    <row r="84" spans="1:23" s="25" customFormat="1" ht="18" customHeight="1" x14ac:dyDescent="0.25">
      <c r="A84" s="150">
        <v>69</v>
      </c>
      <c r="B84" s="151" t="s">
        <v>138</v>
      </c>
      <c r="C84" s="150" t="s">
        <v>203</v>
      </c>
      <c r="D84" s="152">
        <v>0</v>
      </c>
      <c r="E84" s="152">
        <f t="shared" si="12"/>
        <v>0</v>
      </c>
      <c r="F84" s="152">
        <v>0</v>
      </c>
      <c r="G84" s="152">
        <v>0</v>
      </c>
      <c r="H84" s="153">
        <f t="shared" si="9"/>
        <v>0</v>
      </c>
      <c r="I84" s="153"/>
      <c r="J84" s="152">
        <v>0</v>
      </c>
      <c r="K84" s="152">
        <f t="shared" si="13"/>
        <v>0</v>
      </c>
      <c r="L84" s="152">
        <v>0</v>
      </c>
      <c r="M84" s="152">
        <v>0</v>
      </c>
      <c r="N84" s="153">
        <f t="shared" si="10"/>
        <v>0</v>
      </c>
      <c r="O84" s="153" t="str">
        <f t="shared" si="11"/>
        <v>N.A.</v>
      </c>
      <c r="P84" s="154">
        <v>0</v>
      </c>
      <c r="Q84" s="154">
        <v>0</v>
      </c>
      <c r="R84" s="154">
        <f t="shared" si="14"/>
        <v>0</v>
      </c>
      <c r="S84" s="154">
        <v>0</v>
      </c>
      <c r="T84" s="154">
        <v>0</v>
      </c>
      <c r="U84" s="154">
        <f t="shared" si="15"/>
        <v>0</v>
      </c>
      <c r="V84" s="155"/>
      <c r="W84" s="155"/>
    </row>
    <row r="85" spans="1:23" s="25" customFormat="1" ht="18" customHeight="1" x14ac:dyDescent="0.25">
      <c r="A85" s="150">
        <v>70</v>
      </c>
      <c r="B85" s="151" t="s">
        <v>138</v>
      </c>
      <c r="C85" s="150" t="s">
        <v>204</v>
      </c>
      <c r="D85" s="152">
        <v>0</v>
      </c>
      <c r="E85" s="152">
        <f t="shared" si="12"/>
        <v>0</v>
      </c>
      <c r="F85" s="152">
        <v>0</v>
      </c>
      <c r="G85" s="152">
        <v>0</v>
      </c>
      <c r="H85" s="153">
        <f t="shared" si="9"/>
        <v>0</v>
      </c>
      <c r="I85" s="153"/>
      <c r="J85" s="152">
        <v>0</v>
      </c>
      <c r="K85" s="152">
        <f t="shared" si="13"/>
        <v>0</v>
      </c>
      <c r="L85" s="152">
        <v>0</v>
      </c>
      <c r="M85" s="152">
        <v>0</v>
      </c>
      <c r="N85" s="153">
        <f t="shared" si="10"/>
        <v>0</v>
      </c>
      <c r="O85" s="153" t="str">
        <f t="shared" si="11"/>
        <v>N.A.</v>
      </c>
      <c r="P85" s="154">
        <v>0</v>
      </c>
      <c r="Q85" s="154">
        <v>0</v>
      </c>
      <c r="R85" s="154">
        <f t="shared" si="14"/>
        <v>0</v>
      </c>
      <c r="S85" s="154">
        <v>0</v>
      </c>
      <c r="T85" s="154">
        <v>0</v>
      </c>
      <c r="U85" s="154">
        <f t="shared" si="15"/>
        <v>0</v>
      </c>
      <c r="V85" s="155"/>
      <c r="W85" s="155"/>
    </row>
    <row r="86" spans="1:23" s="25" customFormat="1" ht="18" customHeight="1" x14ac:dyDescent="0.25">
      <c r="A86" s="150">
        <v>71</v>
      </c>
      <c r="B86" s="151" t="s">
        <v>205</v>
      </c>
      <c r="C86" s="150" t="s">
        <v>206</v>
      </c>
      <c r="D86" s="152">
        <v>0</v>
      </c>
      <c r="E86" s="152">
        <f t="shared" si="12"/>
        <v>0</v>
      </c>
      <c r="F86" s="152">
        <v>0</v>
      </c>
      <c r="G86" s="152">
        <v>0</v>
      </c>
      <c r="H86" s="153">
        <f t="shared" si="9"/>
        <v>0</v>
      </c>
      <c r="I86" s="153"/>
      <c r="J86" s="152">
        <v>0</v>
      </c>
      <c r="K86" s="152">
        <f t="shared" si="13"/>
        <v>0</v>
      </c>
      <c r="L86" s="152">
        <v>0</v>
      </c>
      <c r="M86" s="152">
        <v>0</v>
      </c>
      <c r="N86" s="153">
        <f t="shared" si="10"/>
        <v>0</v>
      </c>
      <c r="O86" s="153" t="str">
        <f t="shared" si="11"/>
        <v>N.A.</v>
      </c>
      <c r="P86" s="154">
        <v>0</v>
      </c>
      <c r="Q86" s="154">
        <v>0</v>
      </c>
      <c r="R86" s="154">
        <f t="shared" si="14"/>
        <v>0</v>
      </c>
      <c r="S86" s="154">
        <v>0</v>
      </c>
      <c r="T86" s="154">
        <v>0</v>
      </c>
      <c r="U86" s="154">
        <f t="shared" si="15"/>
        <v>0</v>
      </c>
      <c r="V86" s="155"/>
      <c r="W86" s="155"/>
    </row>
    <row r="87" spans="1:23" s="25" customFormat="1" ht="18" customHeight="1" x14ac:dyDescent="0.25">
      <c r="A87" s="150">
        <v>72</v>
      </c>
      <c r="B87" s="151" t="s">
        <v>207</v>
      </c>
      <c r="C87" s="150" t="s">
        <v>208</v>
      </c>
      <c r="D87" s="152">
        <v>0</v>
      </c>
      <c r="E87" s="152">
        <f t="shared" si="12"/>
        <v>0</v>
      </c>
      <c r="F87" s="152">
        <v>0</v>
      </c>
      <c r="G87" s="152">
        <v>0</v>
      </c>
      <c r="H87" s="153">
        <f t="shared" si="9"/>
        <v>0</v>
      </c>
      <c r="I87" s="153"/>
      <c r="J87" s="152">
        <v>0</v>
      </c>
      <c r="K87" s="152">
        <f t="shared" si="13"/>
        <v>0</v>
      </c>
      <c r="L87" s="152">
        <v>0</v>
      </c>
      <c r="M87" s="152">
        <v>0</v>
      </c>
      <c r="N87" s="153">
        <f t="shared" si="10"/>
        <v>0</v>
      </c>
      <c r="O87" s="153" t="str">
        <f t="shared" si="11"/>
        <v>N.A.</v>
      </c>
      <c r="P87" s="154">
        <v>0</v>
      </c>
      <c r="Q87" s="154">
        <v>0</v>
      </c>
      <c r="R87" s="154">
        <f t="shared" si="14"/>
        <v>0</v>
      </c>
      <c r="S87" s="154">
        <v>0</v>
      </c>
      <c r="T87" s="154">
        <v>0</v>
      </c>
      <c r="U87" s="154">
        <f t="shared" si="15"/>
        <v>0</v>
      </c>
      <c r="V87" s="155"/>
      <c r="W87" s="155"/>
    </row>
    <row r="88" spans="1:23" s="25" customFormat="1" ht="18" customHeight="1" x14ac:dyDescent="0.25">
      <c r="A88" s="150">
        <v>73</v>
      </c>
      <c r="B88" s="151" t="s">
        <v>207</v>
      </c>
      <c r="C88" s="150" t="s">
        <v>209</v>
      </c>
      <c r="D88" s="152">
        <v>0</v>
      </c>
      <c r="E88" s="152">
        <f t="shared" si="12"/>
        <v>0</v>
      </c>
      <c r="F88" s="152">
        <v>0</v>
      </c>
      <c r="G88" s="152">
        <v>0</v>
      </c>
      <c r="H88" s="153">
        <f t="shared" si="9"/>
        <v>0</v>
      </c>
      <c r="I88" s="153"/>
      <c r="J88" s="152">
        <v>0</v>
      </c>
      <c r="K88" s="152">
        <f t="shared" si="13"/>
        <v>0</v>
      </c>
      <c r="L88" s="152">
        <v>0</v>
      </c>
      <c r="M88" s="152">
        <v>0</v>
      </c>
      <c r="N88" s="153">
        <f t="shared" si="10"/>
        <v>0</v>
      </c>
      <c r="O88" s="153" t="str">
        <f t="shared" si="11"/>
        <v>N.A.</v>
      </c>
      <c r="P88" s="154">
        <v>0</v>
      </c>
      <c r="Q88" s="154">
        <v>0</v>
      </c>
      <c r="R88" s="154">
        <f t="shared" si="14"/>
        <v>0</v>
      </c>
      <c r="S88" s="154">
        <v>0</v>
      </c>
      <c r="T88" s="154">
        <v>0</v>
      </c>
      <c r="U88" s="154">
        <f t="shared" si="15"/>
        <v>0</v>
      </c>
      <c r="V88" s="155"/>
      <c r="W88" s="155"/>
    </row>
    <row r="89" spans="1:23" s="25" customFormat="1" ht="18" customHeight="1" x14ac:dyDescent="0.25">
      <c r="A89" s="150">
        <v>74</v>
      </c>
      <c r="B89" s="151" t="s">
        <v>207</v>
      </c>
      <c r="C89" s="150" t="s">
        <v>210</v>
      </c>
      <c r="D89" s="152">
        <v>0</v>
      </c>
      <c r="E89" s="152">
        <f t="shared" si="12"/>
        <v>0</v>
      </c>
      <c r="F89" s="152">
        <v>0</v>
      </c>
      <c r="G89" s="152">
        <v>0</v>
      </c>
      <c r="H89" s="153">
        <f t="shared" si="9"/>
        <v>0</v>
      </c>
      <c r="I89" s="153"/>
      <c r="J89" s="152">
        <v>0</v>
      </c>
      <c r="K89" s="152">
        <f t="shared" si="13"/>
        <v>0</v>
      </c>
      <c r="L89" s="152">
        <v>0</v>
      </c>
      <c r="M89" s="152">
        <v>0</v>
      </c>
      <c r="N89" s="153">
        <f t="shared" si="10"/>
        <v>0</v>
      </c>
      <c r="O89" s="153" t="str">
        <f t="shared" si="11"/>
        <v>N.A.</v>
      </c>
      <c r="P89" s="154">
        <v>0</v>
      </c>
      <c r="Q89" s="154">
        <v>0</v>
      </c>
      <c r="R89" s="154">
        <f t="shared" si="14"/>
        <v>0</v>
      </c>
      <c r="S89" s="154">
        <v>0</v>
      </c>
      <c r="T89" s="154">
        <v>0</v>
      </c>
      <c r="U89" s="154">
        <f t="shared" si="15"/>
        <v>0</v>
      </c>
      <c r="V89" s="155"/>
      <c r="W89" s="155"/>
    </row>
    <row r="90" spans="1:23" s="25" customFormat="1" ht="18" customHeight="1" x14ac:dyDescent="0.25">
      <c r="A90" s="150">
        <v>75</v>
      </c>
      <c r="B90" s="151" t="s">
        <v>207</v>
      </c>
      <c r="C90" s="150" t="s">
        <v>211</v>
      </c>
      <c r="D90" s="152">
        <v>0</v>
      </c>
      <c r="E90" s="152">
        <f t="shared" si="12"/>
        <v>0</v>
      </c>
      <c r="F90" s="152">
        <v>0</v>
      </c>
      <c r="G90" s="152">
        <v>0</v>
      </c>
      <c r="H90" s="153">
        <f t="shared" si="9"/>
        <v>0</v>
      </c>
      <c r="I90" s="153"/>
      <c r="J90" s="152">
        <v>0</v>
      </c>
      <c r="K90" s="152">
        <f t="shared" si="13"/>
        <v>0</v>
      </c>
      <c r="L90" s="152">
        <v>0</v>
      </c>
      <c r="M90" s="152">
        <v>0</v>
      </c>
      <c r="N90" s="153">
        <f t="shared" si="10"/>
        <v>0</v>
      </c>
      <c r="O90" s="153" t="str">
        <f t="shared" si="11"/>
        <v>N.A.</v>
      </c>
      <c r="P90" s="154">
        <v>0</v>
      </c>
      <c r="Q90" s="154">
        <v>0</v>
      </c>
      <c r="R90" s="154">
        <f t="shared" si="14"/>
        <v>0</v>
      </c>
      <c r="S90" s="154">
        <v>0</v>
      </c>
      <c r="T90" s="154">
        <v>0</v>
      </c>
      <c r="U90" s="154">
        <f t="shared" si="15"/>
        <v>0</v>
      </c>
      <c r="V90" s="155"/>
      <c r="W90" s="155"/>
    </row>
    <row r="91" spans="1:23" s="25" customFormat="1" ht="18" customHeight="1" x14ac:dyDescent="0.25">
      <c r="A91" s="150">
        <v>76</v>
      </c>
      <c r="B91" s="151" t="s">
        <v>207</v>
      </c>
      <c r="C91" s="150" t="s">
        <v>212</v>
      </c>
      <c r="D91" s="152">
        <v>0</v>
      </c>
      <c r="E91" s="152">
        <f t="shared" si="12"/>
        <v>0</v>
      </c>
      <c r="F91" s="152">
        <v>0</v>
      </c>
      <c r="G91" s="152">
        <v>0</v>
      </c>
      <c r="H91" s="153">
        <f t="shared" si="9"/>
        <v>0</v>
      </c>
      <c r="I91" s="153"/>
      <c r="J91" s="152">
        <v>0</v>
      </c>
      <c r="K91" s="152">
        <f t="shared" si="13"/>
        <v>0</v>
      </c>
      <c r="L91" s="152">
        <v>0</v>
      </c>
      <c r="M91" s="152">
        <v>0</v>
      </c>
      <c r="N91" s="153">
        <f t="shared" si="10"/>
        <v>0</v>
      </c>
      <c r="O91" s="153" t="str">
        <f t="shared" si="11"/>
        <v>N.A.</v>
      </c>
      <c r="P91" s="154">
        <v>0</v>
      </c>
      <c r="Q91" s="154">
        <v>0</v>
      </c>
      <c r="R91" s="154">
        <f t="shared" si="14"/>
        <v>0</v>
      </c>
      <c r="S91" s="154">
        <v>0</v>
      </c>
      <c r="T91" s="154">
        <v>0</v>
      </c>
      <c r="U91" s="154">
        <f t="shared" si="15"/>
        <v>0</v>
      </c>
      <c r="V91" s="155"/>
      <c r="W91" s="155"/>
    </row>
    <row r="92" spans="1:23" s="25" customFormat="1" ht="18" customHeight="1" x14ac:dyDescent="0.25">
      <c r="A92" s="150">
        <v>77</v>
      </c>
      <c r="B92" s="151" t="s">
        <v>207</v>
      </c>
      <c r="C92" s="150" t="s">
        <v>213</v>
      </c>
      <c r="D92" s="152">
        <v>0</v>
      </c>
      <c r="E92" s="152">
        <f t="shared" si="12"/>
        <v>0</v>
      </c>
      <c r="F92" s="152">
        <v>0</v>
      </c>
      <c r="G92" s="152">
        <v>0</v>
      </c>
      <c r="H92" s="153">
        <f t="shared" si="9"/>
        <v>0</v>
      </c>
      <c r="I92" s="153"/>
      <c r="J92" s="152">
        <v>0</v>
      </c>
      <c r="K92" s="152">
        <f t="shared" si="13"/>
        <v>0</v>
      </c>
      <c r="L92" s="152">
        <v>0</v>
      </c>
      <c r="M92" s="152">
        <v>0</v>
      </c>
      <c r="N92" s="153">
        <f t="shared" si="10"/>
        <v>0</v>
      </c>
      <c r="O92" s="153" t="str">
        <f t="shared" si="11"/>
        <v>N.A.</v>
      </c>
      <c r="P92" s="154">
        <v>0</v>
      </c>
      <c r="Q92" s="154">
        <v>0</v>
      </c>
      <c r="R92" s="154">
        <f t="shared" si="14"/>
        <v>0</v>
      </c>
      <c r="S92" s="154">
        <v>0</v>
      </c>
      <c r="T92" s="154">
        <v>0</v>
      </c>
      <c r="U92" s="154">
        <f t="shared" si="15"/>
        <v>0</v>
      </c>
      <c r="V92" s="155"/>
      <c r="W92" s="155"/>
    </row>
    <row r="93" spans="1:23" s="25" customFormat="1" ht="18" customHeight="1" x14ac:dyDescent="0.25">
      <c r="A93" s="150">
        <v>78</v>
      </c>
      <c r="B93" s="151" t="s">
        <v>207</v>
      </c>
      <c r="C93" s="150" t="s">
        <v>214</v>
      </c>
      <c r="D93" s="152">
        <v>0</v>
      </c>
      <c r="E93" s="152">
        <f t="shared" si="12"/>
        <v>0</v>
      </c>
      <c r="F93" s="152">
        <v>0</v>
      </c>
      <c r="G93" s="152">
        <v>0</v>
      </c>
      <c r="H93" s="153">
        <f t="shared" si="9"/>
        <v>0</v>
      </c>
      <c r="I93" s="153"/>
      <c r="J93" s="152">
        <v>0</v>
      </c>
      <c r="K93" s="152">
        <f t="shared" si="13"/>
        <v>0</v>
      </c>
      <c r="L93" s="152">
        <v>0</v>
      </c>
      <c r="M93" s="152">
        <v>0</v>
      </c>
      <c r="N93" s="153">
        <f t="shared" si="10"/>
        <v>0</v>
      </c>
      <c r="O93" s="153" t="str">
        <f t="shared" si="11"/>
        <v>N.A.</v>
      </c>
      <c r="P93" s="154">
        <v>0</v>
      </c>
      <c r="Q93" s="154">
        <v>0</v>
      </c>
      <c r="R93" s="154">
        <f t="shared" si="14"/>
        <v>0</v>
      </c>
      <c r="S93" s="154">
        <v>0</v>
      </c>
      <c r="T93" s="154">
        <v>0</v>
      </c>
      <c r="U93" s="154">
        <f t="shared" si="15"/>
        <v>0</v>
      </c>
      <c r="V93" s="155"/>
      <c r="W93" s="155"/>
    </row>
    <row r="94" spans="1:23" s="25" customFormat="1" ht="18" customHeight="1" x14ac:dyDescent="0.25">
      <c r="A94" s="150">
        <v>79</v>
      </c>
      <c r="B94" s="151" t="s">
        <v>215</v>
      </c>
      <c r="C94" s="150" t="s">
        <v>216</v>
      </c>
      <c r="D94" s="152">
        <v>0</v>
      </c>
      <c r="E94" s="152">
        <f t="shared" si="12"/>
        <v>0</v>
      </c>
      <c r="F94" s="152">
        <v>0</v>
      </c>
      <c r="G94" s="152">
        <v>0</v>
      </c>
      <c r="H94" s="153">
        <f t="shared" si="9"/>
        <v>0</v>
      </c>
      <c r="I94" s="153"/>
      <c r="J94" s="152">
        <v>0</v>
      </c>
      <c r="K94" s="152">
        <f t="shared" si="13"/>
        <v>0</v>
      </c>
      <c r="L94" s="152">
        <v>0</v>
      </c>
      <c r="M94" s="152">
        <v>0</v>
      </c>
      <c r="N94" s="153">
        <f t="shared" si="10"/>
        <v>0</v>
      </c>
      <c r="O94" s="153" t="str">
        <f t="shared" si="11"/>
        <v>N.A.</v>
      </c>
      <c r="P94" s="154">
        <v>0</v>
      </c>
      <c r="Q94" s="154">
        <v>0</v>
      </c>
      <c r="R94" s="154">
        <f t="shared" si="14"/>
        <v>0</v>
      </c>
      <c r="S94" s="154">
        <v>0</v>
      </c>
      <c r="T94" s="154">
        <v>0</v>
      </c>
      <c r="U94" s="154">
        <f t="shared" si="15"/>
        <v>0</v>
      </c>
      <c r="V94" s="155"/>
      <c r="W94" s="155"/>
    </row>
    <row r="95" spans="1:23" s="25" customFormat="1" ht="18" customHeight="1" x14ac:dyDescent="0.25">
      <c r="A95" s="150">
        <v>80</v>
      </c>
      <c r="B95" s="151" t="s">
        <v>207</v>
      </c>
      <c r="C95" s="150" t="s">
        <v>217</v>
      </c>
      <c r="D95" s="152">
        <v>0</v>
      </c>
      <c r="E95" s="152">
        <f t="shared" si="12"/>
        <v>0</v>
      </c>
      <c r="F95" s="152">
        <v>0</v>
      </c>
      <c r="G95" s="152">
        <v>0</v>
      </c>
      <c r="H95" s="153">
        <f t="shared" si="9"/>
        <v>0</v>
      </c>
      <c r="I95" s="153"/>
      <c r="J95" s="152">
        <v>0</v>
      </c>
      <c r="K95" s="152">
        <f t="shared" si="13"/>
        <v>0</v>
      </c>
      <c r="L95" s="152">
        <v>0</v>
      </c>
      <c r="M95" s="152">
        <v>0</v>
      </c>
      <c r="N95" s="153">
        <f t="shared" si="10"/>
        <v>0</v>
      </c>
      <c r="O95" s="153" t="str">
        <f t="shared" si="11"/>
        <v>N.A.</v>
      </c>
      <c r="P95" s="154">
        <v>0</v>
      </c>
      <c r="Q95" s="154">
        <v>0</v>
      </c>
      <c r="R95" s="154">
        <f t="shared" si="14"/>
        <v>0</v>
      </c>
      <c r="S95" s="154">
        <v>0</v>
      </c>
      <c r="T95" s="154">
        <v>0</v>
      </c>
      <c r="U95" s="154">
        <f t="shared" si="15"/>
        <v>0</v>
      </c>
      <c r="V95" s="155"/>
      <c r="W95" s="155"/>
    </row>
    <row r="96" spans="1:23" s="25" customFormat="1" ht="18" customHeight="1" x14ac:dyDescent="0.25">
      <c r="A96" s="150">
        <v>82</v>
      </c>
      <c r="B96" s="151" t="s">
        <v>215</v>
      </c>
      <c r="C96" s="150" t="s">
        <v>218</v>
      </c>
      <c r="D96" s="152">
        <v>0</v>
      </c>
      <c r="E96" s="152">
        <f t="shared" si="12"/>
        <v>0</v>
      </c>
      <c r="F96" s="152">
        <v>0</v>
      </c>
      <c r="G96" s="152">
        <v>0</v>
      </c>
      <c r="H96" s="153">
        <f t="shared" si="9"/>
        <v>0</v>
      </c>
      <c r="I96" s="153"/>
      <c r="J96" s="152">
        <v>0</v>
      </c>
      <c r="K96" s="152">
        <f t="shared" si="13"/>
        <v>0</v>
      </c>
      <c r="L96" s="152">
        <v>0</v>
      </c>
      <c r="M96" s="152">
        <v>0</v>
      </c>
      <c r="N96" s="153">
        <f t="shared" si="10"/>
        <v>0</v>
      </c>
      <c r="O96" s="153" t="str">
        <f t="shared" si="11"/>
        <v>N.A.</v>
      </c>
      <c r="P96" s="154">
        <v>0</v>
      </c>
      <c r="Q96" s="154">
        <v>0</v>
      </c>
      <c r="R96" s="154">
        <f t="shared" si="14"/>
        <v>0</v>
      </c>
      <c r="S96" s="154">
        <v>0</v>
      </c>
      <c r="T96" s="154">
        <v>0</v>
      </c>
      <c r="U96" s="154">
        <f t="shared" si="15"/>
        <v>0</v>
      </c>
      <c r="V96" s="155"/>
      <c r="W96" s="155"/>
    </row>
    <row r="97" spans="1:23" s="25" customFormat="1" ht="18" customHeight="1" x14ac:dyDescent="0.25">
      <c r="A97" s="150">
        <v>83</v>
      </c>
      <c r="B97" s="151" t="s">
        <v>207</v>
      </c>
      <c r="C97" s="150" t="s">
        <v>219</v>
      </c>
      <c r="D97" s="152">
        <v>0</v>
      </c>
      <c r="E97" s="152">
        <f t="shared" si="12"/>
        <v>0</v>
      </c>
      <c r="F97" s="152">
        <v>0</v>
      </c>
      <c r="G97" s="152">
        <v>0</v>
      </c>
      <c r="H97" s="153">
        <f t="shared" si="9"/>
        <v>0</v>
      </c>
      <c r="I97" s="153"/>
      <c r="J97" s="152">
        <v>0</v>
      </c>
      <c r="K97" s="152">
        <f t="shared" si="13"/>
        <v>0</v>
      </c>
      <c r="L97" s="152">
        <v>0</v>
      </c>
      <c r="M97" s="152">
        <v>0</v>
      </c>
      <c r="N97" s="153">
        <f t="shared" si="10"/>
        <v>0</v>
      </c>
      <c r="O97" s="153" t="str">
        <f t="shared" si="11"/>
        <v>N.A.</v>
      </c>
      <c r="P97" s="154">
        <v>0</v>
      </c>
      <c r="Q97" s="154">
        <v>0</v>
      </c>
      <c r="R97" s="154">
        <f t="shared" si="14"/>
        <v>0</v>
      </c>
      <c r="S97" s="154">
        <v>0</v>
      </c>
      <c r="T97" s="154">
        <v>0</v>
      </c>
      <c r="U97" s="154">
        <f t="shared" si="15"/>
        <v>0</v>
      </c>
      <c r="V97" s="155"/>
      <c r="W97" s="155"/>
    </row>
    <row r="98" spans="1:23" s="25" customFormat="1" ht="18" customHeight="1" x14ac:dyDescent="0.25">
      <c r="A98" s="150">
        <v>84</v>
      </c>
      <c r="B98" s="151" t="s">
        <v>215</v>
      </c>
      <c r="C98" s="150" t="s">
        <v>220</v>
      </c>
      <c r="D98" s="152">
        <v>0</v>
      </c>
      <c r="E98" s="152">
        <f t="shared" si="12"/>
        <v>0</v>
      </c>
      <c r="F98" s="152">
        <v>0</v>
      </c>
      <c r="G98" s="152">
        <v>0</v>
      </c>
      <c r="H98" s="153">
        <f t="shared" si="9"/>
        <v>0</v>
      </c>
      <c r="I98" s="153"/>
      <c r="J98" s="152">
        <v>0</v>
      </c>
      <c r="K98" s="152">
        <f t="shared" si="13"/>
        <v>0</v>
      </c>
      <c r="L98" s="152">
        <v>0</v>
      </c>
      <c r="M98" s="152">
        <v>0</v>
      </c>
      <c r="N98" s="153">
        <f t="shared" si="10"/>
        <v>0</v>
      </c>
      <c r="O98" s="153" t="str">
        <f t="shared" si="11"/>
        <v>N.A.</v>
      </c>
      <c r="P98" s="154">
        <v>0</v>
      </c>
      <c r="Q98" s="154">
        <v>0</v>
      </c>
      <c r="R98" s="154">
        <f t="shared" si="14"/>
        <v>0</v>
      </c>
      <c r="S98" s="154">
        <v>0</v>
      </c>
      <c r="T98" s="154">
        <v>0</v>
      </c>
      <c r="U98" s="154">
        <f t="shared" si="15"/>
        <v>0</v>
      </c>
      <c r="V98" s="155"/>
      <c r="W98" s="155"/>
    </row>
    <row r="99" spans="1:23" s="25" customFormat="1" ht="18" customHeight="1" x14ac:dyDescent="0.25">
      <c r="A99" s="150">
        <v>87</v>
      </c>
      <c r="B99" s="151" t="s">
        <v>207</v>
      </c>
      <c r="C99" s="150" t="s">
        <v>221</v>
      </c>
      <c r="D99" s="152">
        <v>0</v>
      </c>
      <c r="E99" s="152">
        <f t="shared" si="12"/>
        <v>0</v>
      </c>
      <c r="F99" s="152">
        <v>0</v>
      </c>
      <c r="G99" s="152">
        <v>0</v>
      </c>
      <c r="H99" s="153">
        <f t="shared" si="9"/>
        <v>0</v>
      </c>
      <c r="I99" s="153"/>
      <c r="J99" s="152">
        <v>0</v>
      </c>
      <c r="K99" s="152">
        <f t="shared" si="13"/>
        <v>0</v>
      </c>
      <c r="L99" s="152">
        <v>0</v>
      </c>
      <c r="M99" s="152">
        <v>0</v>
      </c>
      <c r="N99" s="153">
        <f t="shared" si="10"/>
        <v>0</v>
      </c>
      <c r="O99" s="153" t="str">
        <f t="shared" si="11"/>
        <v>N.A.</v>
      </c>
      <c r="P99" s="154">
        <v>0</v>
      </c>
      <c r="Q99" s="154">
        <v>0</v>
      </c>
      <c r="R99" s="154">
        <f t="shared" si="14"/>
        <v>0</v>
      </c>
      <c r="S99" s="154">
        <v>0</v>
      </c>
      <c r="T99" s="154">
        <v>0</v>
      </c>
      <c r="U99" s="154">
        <f t="shared" si="15"/>
        <v>0</v>
      </c>
      <c r="V99" s="155"/>
      <c r="W99" s="155"/>
    </row>
    <row r="100" spans="1:23" s="25" customFormat="1" ht="18" customHeight="1" x14ac:dyDescent="0.25">
      <c r="A100" s="150">
        <v>90</v>
      </c>
      <c r="B100" s="151" t="s">
        <v>207</v>
      </c>
      <c r="C100" s="150" t="s">
        <v>222</v>
      </c>
      <c r="D100" s="152">
        <v>0</v>
      </c>
      <c r="E100" s="152">
        <f t="shared" si="12"/>
        <v>0</v>
      </c>
      <c r="F100" s="152">
        <v>0</v>
      </c>
      <c r="G100" s="152">
        <v>0</v>
      </c>
      <c r="H100" s="153">
        <f t="shared" si="9"/>
        <v>0</v>
      </c>
      <c r="I100" s="153"/>
      <c r="J100" s="152">
        <v>0</v>
      </c>
      <c r="K100" s="152">
        <f t="shared" si="13"/>
        <v>0</v>
      </c>
      <c r="L100" s="152">
        <v>0</v>
      </c>
      <c r="M100" s="152">
        <v>0</v>
      </c>
      <c r="N100" s="153">
        <f t="shared" si="10"/>
        <v>0</v>
      </c>
      <c r="O100" s="153" t="str">
        <f t="shared" si="11"/>
        <v>N.A.</v>
      </c>
      <c r="P100" s="154">
        <v>0</v>
      </c>
      <c r="Q100" s="154">
        <v>0</v>
      </c>
      <c r="R100" s="154">
        <f t="shared" si="14"/>
        <v>0</v>
      </c>
      <c r="S100" s="154">
        <v>0</v>
      </c>
      <c r="T100" s="154">
        <v>0</v>
      </c>
      <c r="U100" s="154">
        <f t="shared" si="15"/>
        <v>0</v>
      </c>
      <c r="V100" s="155"/>
      <c r="W100" s="155"/>
    </row>
    <row r="101" spans="1:23" s="25" customFormat="1" ht="18" customHeight="1" x14ac:dyDescent="0.25">
      <c r="A101" s="150">
        <v>91</v>
      </c>
      <c r="B101" s="151" t="s">
        <v>207</v>
      </c>
      <c r="C101" s="150" t="s">
        <v>223</v>
      </c>
      <c r="D101" s="152">
        <v>0</v>
      </c>
      <c r="E101" s="152">
        <f t="shared" si="12"/>
        <v>0</v>
      </c>
      <c r="F101" s="152">
        <v>0</v>
      </c>
      <c r="G101" s="152">
        <v>0</v>
      </c>
      <c r="H101" s="153">
        <f t="shared" si="9"/>
        <v>0</v>
      </c>
      <c r="I101" s="153"/>
      <c r="J101" s="152">
        <v>0</v>
      </c>
      <c r="K101" s="152">
        <f t="shared" si="13"/>
        <v>0</v>
      </c>
      <c r="L101" s="152">
        <v>0</v>
      </c>
      <c r="M101" s="152">
        <v>0</v>
      </c>
      <c r="N101" s="153">
        <f t="shared" si="10"/>
        <v>0</v>
      </c>
      <c r="O101" s="153" t="str">
        <f t="shared" si="11"/>
        <v>N.A.</v>
      </c>
      <c r="P101" s="154">
        <v>0</v>
      </c>
      <c r="Q101" s="154">
        <v>0</v>
      </c>
      <c r="R101" s="154">
        <f t="shared" si="14"/>
        <v>0</v>
      </c>
      <c r="S101" s="154">
        <v>0</v>
      </c>
      <c r="T101" s="154">
        <v>0</v>
      </c>
      <c r="U101" s="154">
        <f t="shared" si="15"/>
        <v>0</v>
      </c>
      <c r="V101" s="155"/>
      <c r="W101" s="155"/>
    </row>
    <row r="102" spans="1:23" s="25" customFormat="1" ht="18" customHeight="1" x14ac:dyDescent="0.25">
      <c r="A102" s="150">
        <v>92</v>
      </c>
      <c r="B102" s="151" t="s">
        <v>207</v>
      </c>
      <c r="C102" s="150" t="s">
        <v>224</v>
      </c>
      <c r="D102" s="152">
        <v>0</v>
      </c>
      <c r="E102" s="152">
        <f t="shared" si="12"/>
        <v>0</v>
      </c>
      <c r="F102" s="152">
        <v>0</v>
      </c>
      <c r="G102" s="152">
        <v>0</v>
      </c>
      <c r="H102" s="153">
        <f t="shared" si="9"/>
        <v>0</v>
      </c>
      <c r="I102" s="153"/>
      <c r="J102" s="152">
        <v>0</v>
      </c>
      <c r="K102" s="152">
        <f t="shared" si="13"/>
        <v>0</v>
      </c>
      <c r="L102" s="152">
        <v>0</v>
      </c>
      <c r="M102" s="152">
        <v>0</v>
      </c>
      <c r="N102" s="153">
        <f t="shared" si="10"/>
        <v>0</v>
      </c>
      <c r="O102" s="153" t="str">
        <f t="shared" si="11"/>
        <v>N.A.</v>
      </c>
      <c r="P102" s="154">
        <v>0</v>
      </c>
      <c r="Q102" s="154">
        <v>0</v>
      </c>
      <c r="R102" s="154">
        <f t="shared" si="14"/>
        <v>0</v>
      </c>
      <c r="S102" s="154">
        <v>0</v>
      </c>
      <c r="T102" s="154">
        <v>0</v>
      </c>
      <c r="U102" s="154">
        <f t="shared" si="15"/>
        <v>0</v>
      </c>
      <c r="V102" s="155"/>
      <c r="W102" s="155"/>
    </row>
    <row r="103" spans="1:23" s="25" customFormat="1" ht="18" customHeight="1" x14ac:dyDescent="0.25">
      <c r="A103" s="150">
        <v>93</v>
      </c>
      <c r="B103" s="151" t="s">
        <v>207</v>
      </c>
      <c r="C103" s="150" t="s">
        <v>225</v>
      </c>
      <c r="D103" s="152">
        <v>0</v>
      </c>
      <c r="E103" s="152">
        <f t="shared" si="12"/>
        <v>0</v>
      </c>
      <c r="F103" s="152">
        <v>0</v>
      </c>
      <c r="G103" s="152">
        <v>0</v>
      </c>
      <c r="H103" s="153">
        <f t="shared" si="9"/>
        <v>0</v>
      </c>
      <c r="I103" s="153"/>
      <c r="J103" s="152">
        <v>0</v>
      </c>
      <c r="K103" s="152">
        <f t="shared" si="13"/>
        <v>0</v>
      </c>
      <c r="L103" s="152">
        <v>0</v>
      </c>
      <c r="M103" s="152">
        <v>0</v>
      </c>
      <c r="N103" s="153">
        <f t="shared" si="10"/>
        <v>0</v>
      </c>
      <c r="O103" s="153" t="str">
        <f t="shared" si="11"/>
        <v>N.A.</v>
      </c>
      <c r="P103" s="154">
        <v>0</v>
      </c>
      <c r="Q103" s="154">
        <v>0</v>
      </c>
      <c r="R103" s="154">
        <f t="shared" si="14"/>
        <v>0</v>
      </c>
      <c r="S103" s="154">
        <v>0</v>
      </c>
      <c r="T103" s="154">
        <v>0</v>
      </c>
      <c r="U103" s="154">
        <f t="shared" si="15"/>
        <v>0</v>
      </c>
      <c r="V103" s="155"/>
      <c r="W103" s="155"/>
    </row>
    <row r="104" spans="1:23" s="25" customFormat="1" ht="18" customHeight="1" x14ac:dyDescent="0.25">
      <c r="A104" s="150">
        <v>94</v>
      </c>
      <c r="B104" s="151" t="s">
        <v>207</v>
      </c>
      <c r="C104" s="150" t="s">
        <v>226</v>
      </c>
      <c r="D104" s="152">
        <v>0</v>
      </c>
      <c r="E104" s="152">
        <f t="shared" si="12"/>
        <v>0</v>
      </c>
      <c r="F104" s="152">
        <v>0</v>
      </c>
      <c r="G104" s="152">
        <v>0</v>
      </c>
      <c r="H104" s="153">
        <f t="shared" si="9"/>
        <v>0</v>
      </c>
      <c r="I104" s="153"/>
      <c r="J104" s="152">
        <v>0</v>
      </c>
      <c r="K104" s="152">
        <f t="shared" si="13"/>
        <v>0</v>
      </c>
      <c r="L104" s="152">
        <v>0</v>
      </c>
      <c r="M104" s="152">
        <v>0</v>
      </c>
      <c r="N104" s="153">
        <f t="shared" si="10"/>
        <v>0</v>
      </c>
      <c r="O104" s="153" t="str">
        <f t="shared" si="11"/>
        <v>N.A.</v>
      </c>
      <c r="P104" s="154">
        <v>0</v>
      </c>
      <c r="Q104" s="154">
        <v>0</v>
      </c>
      <c r="R104" s="154">
        <f t="shared" si="14"/>
        <v>0</v>
      </c>
      <c r="S104" s="154">
        <v>0</v>
      </c>
      <c r="T104" s="154">
        <v>0</v>
      </c>
      <c r="U104" s="154">
        <f t="shared" si="15"/>
        <v>0</v>
      </c>
      <c r="V104" s="155"/>
      <c r="W104" s="155"/>
    </row>
    <row r="105" spans="1:23" s="25" customFormat="1" ht="18" customHeight="1" x14ac:dyDescent="0.25">
      <c r="A105" s="150">
        <v>95</v>
      </c>
      <c r="B105" s="151" t="s">
        <v>142</v>
      </c>
      <c r="C105" s="150" t="s">
        <v>227</v>
      </c>
      <c r="D105" s="152">
        <v>0</v>
      </c>
      <c r="E105" s="152">
        <f t="shared" si="12"/>
        <v>0</v>
      </c>
      <c r="F105" s="152">
        <v>0</v>
      </c>
      <c r="G105" s="152">
        <v>0</v>
      </c>
      <c r="H105" s="153">
        <f t="shared" si="9"/>
        <v>0</v>
      </c>
      <c r="I105" s="153"/>
      <c r="J105" s="152">
        <v>0</v>
      </c>
      <c r="K105" s="152">
        <f t="shared" si="13"/>
        <v>0</v>
      </c>
      <c r="L105" s="152">
        <v>0</v>
      </c>
      <c r="M105" s="152">
        <v>0</v>
      </c>
      <c r="N105" s="153">
        <f t="shared" si="10"/>
        <v>0</v>
      </c>
      <c r="O105" s="153" t="str">
        <f t="shared" si="11"/>
        <v>N.A.</v>
      </c>
      <c r="P105" s="154">
        <v>0</v>
      </c>
      <c r="Q105" s="154">
        <v>0</v>
      </c>
      <c r="R105" s="154">
        <f t="shared" si="14"/>
        <v>0</v>
      </c>
      <c r="S105" s="154">
        <v>0</v>
      </c>
      <c r="T105" s="154">
        <v>0</v>
      </c>
      <c r="U105" s="154">
        <f t="shared" si="15"/>
        <v>0</v>
      </c>
      <c r="V105" s="155"/>
      <c r="W105" s="155"/>
    </row>
    <row r="106" spans="1:23" s="25" customFormat="1" ht="18" customHeight="1" x14ac:dyDescent="0.25">
      <c r="A106" s="150">
        <v>98</v>
      </c>
      <c r="B106" s="151" t="s">
        <v>142</v>
      </c>
      <c r="C106" s="150" t="s">
        <v>228</v>
      </c>
      <c r="D106" s="152">
        <v>0</v>
      </c>
      <c r="E106" s="152">
        <f t="shared" si="12"/>
        <v>0</v>
      </c>
      <c r="F106" s="152">
        <v>0</v>
      </c>
      <c r="G106" s="152">
        <v>0</v>
      </c>
      <c r="H106" s="153">
        <f t="shared" si="9"/>
        <v>0</v>
      </c>
      <c r="I106" s="153"/>
      <c r="J106" s="152">
        <v>0</v>
      </c>
      <c r="K106" s="152">
        <f t="shared" si="13"/>
        <v>0</v>
      </c>
      <c r="L106" s="152">
        <v>0</v>
      </c>
      <c r="M106" s="152">
        <v>0</v>
      </c>
      <c r="N106" s="153">
        <f t="shared" si="10"/>
        <v>0</v>
      </c>
      <c r="O106" s="153" t="str">
        <f t="shared" si="11"/>
        <v>N.A.</v>
      </c>
      <c r="P106" s="154">
        <v>0</v>
      </c>
      <c r="Q106" s="154">
        <v>0</v>
      </c>
      <c r="R106" s="154">
        <f t="shared" si="14"/>
        <v>0</v>
      </c>
      <c r="S106" s="154">
        <v>0</v>
      </c>
      <c r="T106" s="154">
        <v>0</v>
      </c>
      <c r="U106" s="154">
        <f t="shared" si="15"/>
        <v>0</v>
      </c>
      <c r="V106" s="155"/>
      <c r="W106" s="155"/>
    </row>
    <row r="107" spans="1:23" s="25" customFormat="1" ht="18" customHeight="1" x14ac:dyDescent="0.25">
      <c r="A107" s="150">
        <v>99</v>
      </c>
      <c r="B107" s="151" t="s">
        <v>142</v>
      </c>
      <c r="C107" s="150" t="s">
        <v>229</v>
      </c>
      <c r="D107" s="152">
        <v>0</v>
      </c>
      <c r="E107" s="152">
        <f t="shared" si="12"/>
        <v>0</v>
      </c>
      <c r="F107" s="152">
        <v>0</v>
      </c>
      <c r="G107" s="152">
        <v>0</v>
      </c>
      <c r="H107" s="153">
        <f t="shared" si="9"/>
        <v>0</v>
      </c>
      <c r="I107" s="153"/>
      <c r="J107" s="152">
        <v>0</v>
      </c>
      <c r="K107" s="152">
        <f t="shared" si="13"/>
        <v>0</v>
      </c>
      <c r="L107" s="152">
        <v>0</v>
      </c>
      <c r="M107" s="152">
        <v>0</v>
      </c>
      <c r="N107" s="153">
        <f t="shared" si="10"/>
        <v>0</v>
      </c>
      <c r="O107" s="153" t="str">
        <f t="shared" si="11"/>
        <v>N.A.</v>
      </c>
      <c r="P107" s="154">
        <v>0</v>
      </c>
      <c r="Q107" s="154">
        <v>0</v>
      </c>
      <c r="R107" s="154">
        <f t="shared" si="14"/>
        <v>0</v>
      </c>
      <c r="S107" s="154">
        <v>0</v>
      </c>
      <c r="T107" s="154">
        <v>0</v>
      </c>
      <c r="U107" s="154">
        <f t="shared" si="15"/>
        <v>0</v>
      </c>
      <c r="V107" s="155"/>
      <c r="W107" s="155"/>
    </row>
    <row r="108" spans="1:23" s="25" customFormat="1" ht="18" customHeight="1" x14ac:dyDescent="0.25">
      <c r="A108" s="150">
        <v>100</v>
      </c>
      <c r="B108" s="151" t="s">
        <v>230</v>
      </c>
      <c r="C108" s="150" t="s">
        <v>231</v>
      </c>
      <c r="D108" s="152">
        <v>0</v>
      </c>
      <c r="E108" s="152">
        <f t="shared" si="12"/>
        <v>0</v>
      </c>
      <c r="F108" s="152">
        <v>0</v>
      </c>
      <c r="G108" s="152">
        <v>0</v>
      </c>
      <c r="H108" s="153">
        <f t="shared" si="9"/>
        <v>0</v>
      </c>
      <c r="I108" s="153"/>
      <c r="J108" s="152">
        <v>0</v>
      </c>
      <c r="K108" s="152">
        <f t="shared" si="13"/>
        <v>0</v>
      </c>
      <c r="L108" s="152">
        <v>0</v>
      </c>
      <c r="M108" s="152">
        <v>0</v>
      </c>
      <c r="N108" s="153">
        <f t="shared" si="10"/>
        <v>0</v>
      </c>
      <c r="O108" s="153" t="str">
        <f t="shared" si="11"/>
        <v>N.A.</v>
      </c>
      <c r="P108" s="154">
        <v>0</v>
      </c>
      <c r="Q108" s="154">
        <v>0</v>
      </c>
      <c r="R108" s="154">
        <f t="shared" si="14"/>
        <v>0</v>
      </c>
      <c r="S108" s="154">
        <v>0</v>
      </c>
      <c r="T108" s="154">
        <v>0</v>
      </c>
      <c r="U108" s="154">
        <f t="shared" si="15"/>
        <v>0</v>
      </c>
      <c r="V108" s="155"/>
      <c r="W108" s="155"/>
    </row>
    <row r="109" spans="1:23" s="25" customFormat="1" ht="18" customHeight="1" x14ac:dyDescent="0.25">
      <c r="A109" s="150">
        <v>101</v>
      </c>
      <c r="B109" s="151" t="s">
        <v>230</v>
      </c>
      <c r="C109" s="150" t="s">
        <v>232</v>
      </c>
      <c r="D109" s="152">
        <v>0</v>
      </c>
      <c r="E109" s="152">
        <f t="shared" si="12"/>
        <v>0</v>
      </c>
      <c r="F109" s="152">
        <v>0</v>
      </c>
      <c r="G109" s="152">
        <v>0</v>
      </c>
      <c r="H109" s="153">
        <f t="shared" si="9"/>
        <v>0</v>
      </c>
      <c r="I109" s="153"/>
      <c r="J109" s="152">
        <v>0</v>
      </c>
      <c r="K109" s="152">
        <f t="shared" si="13"/>
        <v>0</v>
      </c>
      <c r="L109" s="152">
        <v>0</v>
      </c>
      <c r="M109" s="152">
        <v>0</v>
      </c>
      <c r="N109" s="153">
        <f t="shared" si="10"/>
        <v>0</v>
      </c>
      <c r="O109" s="153" t="str">
        <f t="shared" si="11"/>
        <v>N.A.</v>
      </c>
      <c r="P109" s="154">
        <v>0</v>
      </c>
      <c r="Q109" s="154">
        <v>0</v>
      </c>
      <c r="R109" s="154">
        <f t="shared" si="14"/>
        <v>0</v>
      </c>
      <c r="S109" s="154">
        <v>0</v>
      </c>
      <c r="T109" s="154">
        <v>0</v>
      </c>
      <c r="U109" s="154">
        <f t="shared" si="15"/>
        <v>0</v>
      </c>
      <c r="V109" s="155"/>
      <c r="W109" s="155"/>
    </row>
    <row r="110" spans="1:23" s="25" customFormat="1" ht="18" customHeight="1" x14ac:dyDescent="0.25">
      <c r="A110" s="150">
        <v>102</v>
      </c>
      <c r="B110" s="151" t="s">
        <v>230</v>
      </c>
      <c r="C110" s="150" t="s">
        <v>233</v>
      </c>
      <c r="D110" s="152">
        <v>0</v>
      </c>
      <c r="E110" s="152">
        <f t="shared" si="12"/>
        <v>0</v>
      </c>
      <c r="F110" s="152">
        <v>0</v>
      </c>
      <c r="G110" s="152">
        <v>0</v>
      </c>
      <c r="H110" s="153">
        <f t="shared" si="9"/>
        <v>0</v>
      </c>
      <c r="I110" s="153"/>
      <c r="J110" s="152">
        <v>0</v>
      </c>
      <c r="K110" s="152">
        <f t="shared" si="13"/>
        <v>0</v>
      </c>
      <c r="L110" s="152">
        <v>0</v>
      </c>
      <c r="M110" s="152">
        <v>0</v>
      </c>
      <c r="N110" s="153">
        <f t="shared" si="10"/>
        <v>0</v>
      </c>
      <c r="O110" s="153" t="str">
        <f t="shared" si="11"/>
        <v>N.A.</v>
      </c>
      <c r="P110" s="154">
        <v>0</v>
      </c>
      <c r="Q110" s="154">
        <v>0</v>
      </c>
      <c r="R110" s="154">
        <f t="shared" si="14"/>
        <v>0</v>
      </c>
      <c r="S110" s="154">
        <v>0</v>
      </c>
      <c r="T110" s="154">
        <v>0</v>
      </c>
      <c r="U110" s="154">
        <f t="shared" si="15"/>
        <v>0</v>
      </c>
      <c r="V110" s="155"/>
      <c r="W110" s="155"/>
    </row>
    <row r="111" spans="1:23" s="25" customFormat="1" ht="18" customHeight="1" x14ac:dyDescent="0.25">
      <c r="A111" s="150">
        <v>103</v>
      </c>
      <c r="B111" s="151" t="s">
        <v>230</v>
      </c>
      <c r="C111" s="150" t="s">
        <v>234</v>
      </c>
      <c r="D111" s="152">
        <v>0</v>
      </c>
      <c r="E111" s="152">
        <f t="shared" si="12"/>
        <v>0</v>
      </c>
      <c r="F111" s="152">
        <v>0</v>
      </c>
      <c r="G111" s="152">
        <v>0</v>
      </c>
      <c r="H111" s="153">
        <f t="shared" si="9"/>
        <v>0</v>
      </c>
      <c r="I111" s="153"/>
      <c r="J111" s="152">
        <v>0</v>
      </c>
      <c r="K111" s="152">
        <f t="shared" si="13"/>
        <v>0</v>
      </c>
      <c r="L111" s="152">
        <v>0</v>
      </c>
      <c r="M111" s="152">
        <v>0</v>
      </c>
      <c r="N111" s="153">
        <f t="shared" si="10"/>
        <v>0</v>
      </c>
      <c r="O111" s="153" t="str">
        <f t="shared" si="11"/>
        <v>N.A.</v>
      </c>
      <c r="P111" s="154">
        <v>0</v>
      </c>
      <c r="Q111" s="154">
        <v>0</v>
      </c>
      <c r="R111" s="154">
        <f t="shared" si="14"/>
        <v>0</v>
      </c>
      <c r="S111" s="154">
        <v>0</v>
      </c>
      <c r="T111" s="154">
        <v>0</v>
      </c>
      <c r="U111" s="154">
        <f t="shared" si="15"/>
        <v>0</v>
      </c>
      <c r="V111" s="155"/>
      <c r="W111" s="155"/>
    </row>
    <row r="112" spans="1:23" s="25" customFormat="1" ht="18" customHeight="1" x14ac:dyDescent="0.25">
      <c r="A112" s="150">
        <v>104</v>
      </c>
      <c r="B112" s="151" t="s">
        <v>230</v>
      </c>
      <c r="C112" s="150" t="s">
        <v>235</v>
      </c>
      <c r="D112" s="152">
        <v>149.13953299999997</v>
      </c>
      <c r="E112" s="152">
        <f t="shared" si="12"/>
        <v>124.64807099999999</v>
      </c>
      <c r="F112" s="152">
        <v>0</v>
      </c>
      <c r="G112" s="152">
        <v>10.844344999999999</v>
      </c>
      <c r="H112" s="153">
        <f t="shared" si="9"/>
        <v>13.647116999999986</v>
      </c>
      <c r="I112" s="153"/>
      <c r="J112" s="152">
        <v>113.10174680347174</v>
      </c>
      <c r="K112" s="152">
        <f t="shared" si="13"/>
        <v>100.74160010359974</v>
      </c>
      <c r="L112" s="152">
        <v>0</v>
      </c>
      <c r="M112" s="152">
        <v>10.142465390000002</v>
      </c>
      <c r="N112" s="153">
        <f t="shared" si="10"/>
        <v>2.2176813098720025</v>
      </c>
      <c r="O112" s="153">
        <f t="shared" si="11"/>
        <v>-83.749818295893519</v>
      </c>
      <c r="P112" s="154">
        <v>12.073817000000002</v>
      </c>
      <c r="Q112" s="154">
        <v>112.57425399999998</v>
      </c>
      <c r="R112" s="154">
        <f t="shared" si="14"/>
        <v>124.64807099999999</v>
      </c>
      <c r="S112" s="154">
        <v>11.17204782</v>
      </c>
      <c r="T112" s="154">
        <v>89.569552283599734</v>
      </c>
      <c r="U112" s="154">
        <f t="shared" si="15"/>
        <v>100.74160010359974</v>
      </c>
      <c r="V112" s="155"/>
      <c r="W112" s="155"/>
    </row>
    <row r="113" spans="1:23" s="25" customFormat="1" ht="18" customHeight="1" x14ac:dyDescent="0.25">
      <c r="A113" s="150">
        <v>105</v>
      </c>
      <c r="B113" s="151" t="s">
        <v>230</v>
      </c>
      <c r="C113" s="150" t="s">
        <v>236</v>
      </c>
      <c r="D113" s="152">
        <v>0</v>
      </c>
      <c r="E113" s="152">
        <f t="shared" si="12"/>
        <v>0</v>
      </c>
      <c r="F113" s="152">
        <v>0</v>
      </c>
      <c r="G113" s="152">
        <v>0</v>
      </c>
      <c r="H113" s="153">
        <f t="shared" si="9"/>
        <v>0</v>
      </c>
      <c r="I113" s="153"/>
      <c r="J113" s="152">
        <v>0</v>
      </c>
      <c r="K113" s="152">
        <f t="shared" si="13"/>
        <v>0</v>
      </c>
      <c r="L113" s="152">
        <v>0</v>
      </c>
      <c r="M113" s="152">
        <v>0</v>
      </c>
      <c r="N113" s="153">
        <f t="shared" si="10"/>
        <v>0</v>
      </c>
      <c r="O113" s="153" t="str">
        <f t="shared" si="11"/>
        <v>N.A.</v>
      </c>
      <c r="P113" s="154">
        <v>0</v>
      </c>
      <c r="Q113" s="154">
        <v>0</v>
      </c>
      <c r="R113" s="154">
        <f t="shared" si="14"/>
        <v>0</v>
      </c>
      <c r="S113" s="154">
        <v>0</v>
      </c>
      <c r="T113" s="154">
        <v>0</v>
      </c>
      <c r="U113" s="154">
        <f t="shared" si="15"/>
        <v>0</v>
      </c>
      <c r="V113" s="155"/>
      <c r="W113" s="155"/>
    </row>
    <row r="114" spans="1:23" s="25" customFormat="1" ht="18" customHeight="1" x14ac:dyDescent="0.25">
      <c r="A114" s="150">
        <v>106</v>
      </c>
      <c r="B114" s="151" t="s">
        <v>128</v>
      </c>
      <c r="C114" s="150" t="s">
        <v>237</v>
      </c>
      <c r="D114" s="152">
        <v>0</v>
      </c>
      <c r="E114" s="152">
        <f t="shared" si="12"/>
        <v>0</v>
      </c>
      <c r="F114" s="152">
        <v>0</v>
      </c>
      <c r="G114" s="152">
        <v>0</v>
      </c>
      <c r="H114" s="153">
        <f t="shared" si="9"/>
        <v>0</v>
      </c>
      <c r="I114" s="153"/>
      <c r="J114" s="152">
        <v>0</v>
      </c>
      <c r="K114" s="152">
        <f t="shared" si="13"/>
        <v>0</v>
      </c>
      <c r="L114" s="152">
        <v>0</v>
      </c>
      <c r="M114" s="152">
        <v>0</v>
      </c>
      <c r="N114" s="153">
        <f t="shared" si="10"/>
        <v>0</v>
      </c>
      <c r="O114" s="153" t="str">
        <f t="shared" si="11"/>
        <v>N.A.</v>
      </c>
      <c r="P114" s="154">
        <v>0</v>
      </c>
      <c r="Q114" s="154">
        <v>0</v>
      </c>
      <c r="R114" s="154">
        <f t="shared" si="14"/>
        <v>0</v>
      </c>
      <c r="S114" s="154">
        <v>0</v>
      </c>
      <c r="T114" s="154">
        <v>0</v>
      </c>
      <c r="U114" s="154">
        <f t="shared" si="15"/>
        <v>0</v>
      </c>
      <c r="V114" s="155"/>
      <c r="W114" s="155"/>
    </row>
    <row r="115" spans="1:23" s="25" customFormat="1" ht="18" customHeight="1" x14ac:dyDescent="0.25">
      <c r="A115" s="150">
        <v>107</v>
      </c>
      <c r="B115" s="151" t="s">
        <v>130</v>
      </c>
      <c r="C115" s="150" t="s">
        <v>238</v>
      </c>
      <c r="D115" s="152">
        <v>0</v>
      </c>
      <c r="E115" s="152">
        <f t="shared" si="12"/>
        <v>0</v>
      </c>
      <c r="F115" s="152">
        <v>0</v>
      </c>
      <c r="G115" s="152">
        <v>0</v>
      </c>
      <c r="H115" s="153">
        <f t="shared" si="9"/>
        <v>0</v>
      </c>
      <c r="I115" s="153"/>
      <c r="J115" s="152">
        <v>0</v>
      </c>
      <c r="K115" s="152">
        <f t="shared" si="13"/>
        <v>0</v>
      </c>
      <c r="L115" s="152">
        <v>0</v>
      </c>
      <c r="M115" s="152">
        <v>0</v>
      </c>
      <c r="N115" s="153">
        <f t="shared" si="10"/>
        <v>0</v>
      </c>
      <c r="O115" s="153" t="str">
        <f t="shared" si="11"/>
        <v>N.A.</v>
      </c>
      <c r="P115" s="154">
        <v>0</v>
      </c>
      <c r="Q115" s="154">
        <v>0</v>
      </c>
      <c r="R115" s="154">
        <f t="shared" si="14"/>
        <v>0</v>
      </c>
      <c r="S115" s="154">
        <v>0</v>
      </c>
      <c r="T115" s="154">
        <v>0</v>
      </c>
      <c r="U115" s="154">
        <f t="shared" si="15"/>
        <v>0</v>
      </c>
      <c r="V115" s="155"/>
      <c r="W115" s="155"/>
    </row>
    <row r="116" spans="1:23" s="25" customFormat="1" ht="18" customHeight="1" x14ac:dyDescent="0.25">
      <c r="A116" s="150">
        <v>108</v>
      </c>
      <c r="B116" s="151" t="s">
        <v>138</v>
      </c>
      <c r="C116" s="150" t="s">
        <v>239</v>
      </c>
      <c r="D116" s="152">
        <v>0</v>
      </c>
      <c r="E116" s="152">
        <f t="shared" si="12"/>
        <v>0</v>
      </c>
      <c r="F116" s="152">
        <v>0</v>
      </c>
      <c r="G116" s="152">
        <v>0</v>
      </c>
      <c r="H116" s="153">
        <f t="shared" si="9"/>
        <v>0</v>
      </c>
      <c r="I116" s="153"/>
      <c r="J116" s="152">
        <v>0</v>
      </c>
      <c r="K116" s="152">
        <f t="shared" si="13"/>
        <v>0</v>
      </c>
      <c r="L116" s="152">
        <v>0</v>
      </c>
      <c r="M116" s="152">
        <v>0</v>
      </c>
      <c r="N116" s="153">
        <f t="shared" si="10"/>
        <v>0</v>
      </c>
      <c r="O116" s="153" t="str">
        <f t="shared" si="11"/>
        <v>N.A.</v>
      </c>
      <c r="P116" s="154">
        <v>0</v>
      </c>
      <c r="Q116" s="154">
        <v>0</v>
      </c>
      <c r="R116" s="154">
        <f t="shared" si="14"/>
        <v>0</v>
      </c>
      <c r="S116" s="154">
        <v>0</v>
      </c>
      <c r="T116" s="154">
        <v>0</v>
      </c>
      <c r="U116" s="154">
        <f t="shared" si="15"/>
        <v>0</v>
      </c>
      <c r="V116" s="155"/>
      <c r="W116" s="155"/>
    </row>
    <row r="117" spans="1:23" s="25" customFormat="1" ht="18" customHeight="1" x14ac:dyDescent="0.25">
      <c r="A117" s="150">
        <v>110</v>
      </c>
      <c r="B117" s="151" t="s">
        <v>215</v>
      </c>
      <c r="C117" s="150" t="s">
        <v>240</v>
      </c>
      <c r="D117" s="152">
        <v>0</v>
      </c>
      <c r="E117" s="152">
        <f t="shared" si="12"/>
        <v>0</v>
      </c>
      <c r="F117" s="152">
        <v>0</v>
      </c>
      <c r="G117" s="152">
        <v>0</v>
      </c>
      <c r="H117" s="153">
        <f t="shared" si="9"/>
        <v>0</v>
      </c>
      <c r="I117" s="153"/>
      <c r="J117" s="152">
        <v>0</v>
      </c>
      <c r="K117" s="152">
        <f t="shared" si="13"/>
        <v>0</v>
      </c>
      <c r="L117" s="152">
        <v>0</v>
      </c>
      <c r="M117" s="152">
        <v>0</v>
      </c>
      <c r="N117" s="153">
        <f t="shared" si="10"/>
        <v>0</v>
      </c>
      <c r="O117" s="153" t="str">
        <f t="shared" si="11"/>
        <v>N.A.</v>
      </c>
      <c r="P117" s="154">
        <v>0</v>
      </c>
      <c r="Q117" s="154">
        <v>0</v>
      </c>
      <c r="R117" s="154">
        <f t="shared" si="14"/>
        <v>0</v>
      </c>
      <c r="S117" s="154">
        <v>0</v>
      </c>
      <c r="T117" s="154">
        <v>0</v>
      </c>
      <c r="U117" s="154">
        <f t="shared" si="15"/>
        <v>0</v>
      </c>
      <c r="V117" s="155"/>
      <c r="W117" s="155"/>
    </row>
    <row r="118" spans="1:23" s="25" customFormat="1" ht="18" customHeight="1" x14ac:dyDescent="0.25">
      <c r="A118" s="150">
        <v>111</v>
      </c>
      <c r="B118" s="151" t="s">
        <v>207</v>
      </c>
      <c r="C118" s="150" t="s">
        <v>241</v>
      </c>
      <c r="D118" s="152">
        <v>0</v>
      </c>
      <c r="E118" s="152">
        <f t="shared" si="12"/>
        <v>0</v>
      </c>
      <c r="F118" s="152">
        <v>0</v>
      </c>
      <c r="G118" s="152">
        <v>0</v>
      </c>
      <c r="H118" s="153">
        <f t="shared" si="9"/>
        <v>0</v>
      </c>
      <c r="I118" s="153"/>
      <c r="J118" s="152">
        <v>0</v>
      </c>
      <c r="K118" s="152">
        <f t="shared" si="13"/>
        <v>0</v>
      </c>
      <c r="L118" s="152">
        <v>0</v>
      </c>
      <c r="M118" s="152">
        <v>0</v>
      </c>
      <c r="N118" s="153">
        <f t="shared" si="10"/>
        <v>0</v>
      </c>
      <c r="O118" s="153" t="str">
        <f t="shared" si="11"/>
        <v>N.A.</v>
      </c>
      <c r="P118" s="154">
        <v>0</v>
      </c>
      <c r="Q118" s="154">
        <v>0</v>
      </c>
      <c r="R118" s="154">
        <f t="shared" si="14"/>
        <v>0</v>
      </c>
      <c r="S118" s="154">
        <v>0</v>
      </c>
      <c r="T118" s="154">
        <v>0</v>
      </c>
      <c r="U118" s="154">
        <f t="shared" si="15"/>
        <v>0</v>
      </c>
      <c r="V118" s="155"/>
      <c r="W118" s="155"/>
    </row>
    <row r="119" spans="1:23" s="25" customFormat="1" ht="18" customHeight="1" x14ac:dyDescent="0.25">
      <c r="A119" s="150">
        <v>112</v>
      </c>
      <c r="B119" s="151" t="s">
        <v>207</v>
      </c>
      <c r="C119" s="150" t="s">
        <v>242</v>
      </c>
      <c r="D119" s="152">
        <v>0</v>
      </c>
      <c r="E119" s="152">
        <f t="shared" si="12"/>
        <v>0</v>
      </c>
      <c r="F119" s="152">
        <v>0</v>
      </c>
      <c r="G119" s="152">
        <v>0</v>
      </c>
      <c r="H119" s="153">
        <f t="shared" si="9"/>
        <v>0</v>
      </c>
      <c r="I119" s="153"/>
      <c r="J119" s="152">
        <v>0</v>
      </c>
      <c r="K119" s="152">
        <f t="shared" si="13"/>
        <v>0</v>
      </c>
      <c r="L119" s="152">
        <v>0</v>
      </c>
      <c r="M119" s="152">
        <v>0</v>
      </c>
      <c r="N119" s="153">
        <f t="shared" si="10"/>
        <v>0</v>
      </c>
      <c r="O119" s="153" t="str">
        <f t="shared" si="11"/>
        <v>N.A.</v>
      </c>
      <c r="P119" s="154">
        <v>0</v>
      </c>
      <c r="Q119" s="154">
        <v>0</v>
      </c>
      <c r="R119" s="154">
        <f t="shared" si="14"/>
        <v>0</v>
      </c>
      <c r="S119" s="154">
        <v>0</v>
      </c>
      <c r="T119" s="154">
        <v>0</v>
      </c>
      <c r="U119" s="154">
        <f t="shared" si="15"/>
        <v>0</v>
      </c>
      <c r="V119" s="155"/>
      <c r="W119" s="155"/>
    </row>
    <row r="120" spans="1:23" s="25" customFormat="1" ht="18" customHeight="1" x14ac:dyDescent="0.25">
      <c r="A120" s="150">
        <v>113</v>
      </c>
      <c r="B120" s="151" t="s">
        <v>215</v>
      </c>
      <c r="C120" s="150" t="s">
        <v>243</v>
      </c>
      <c r="D120" s="152">
        <v>0</v>
      </c>
      <c r="E120" s="152">
        <f t="shared" si="12"/>
        <v>0</v>
      </c>
      <c r="F120" s="152">
        <v>0</v>
      </c>
      <c r="G120" s="152">
        <v>0</v>
      </c>
      <c r="H120" s="153">
        <f t="shared" si="9"/>
        <v>0</v>
      </c>
      <c r="I120" s="153"/>
      <c r="J120" s="152">
        <v>0</v>
      </c>
      <c r="K120" s="152">
        <f t="shared" si="13"/>
        <v>0</v>
      </c>
      <c r="L120" s="152">
        <v>0</v>
      </c>
      <c r="M120" s="152">
        <v>0</v>
      </c>
      <c r="N120" s="153">
        <f t="shared" si="10"/>
        <v>0</v>
      </c>
      <c r="O120" s="153" t="str">
        <f t="shared" si="11"/>
        <v>N.A.</v>
      </c>
      <c r="P120" s="154">
        <v>0</v>
      </c>
      <c r="Q120" s="154">
        <v>0</v>
      </c>
      <c r="R120" s="154">
        <f t="shared" si="14"/>
        <v>0</v>
      </c>
      <c r="S120" s="154">
        <v>0</v>
      </c>
      <c r="T120" s="154">
        <v>0</v>
      </c>
      <c r="U120" s="154">
        <f t="shared" si="15"/>
        <v>0</v>
      </c>
      <c r="V120" s="155"/>
      <c r="W120" s="155"/>
    </row>
    <row r="121" spans="1:23" s="25" customFormat="1" ht="18" customHeight="1" x14ac:dyDescent="0.25">
      <c r="A121" s="150">
        <v>114</v>
      </c>
      <c r="B121" s="151" t="s">
        <v>215</v>
      </c>
      <c r="C121" s="150" t="s">
        <v>244</v>
      </c>
      <c r="D121" s="152">
        <v>0</v>
      </c>
      <c r="E121" s="152">
        <f t="shared" si="12"/>
        <v>0</v>
      </c>
      <c r="F121" s="152">
        <v>0</v>
      </c>
      <c r="G121" s="152">
        <v>0</v>
      </c>
      <c r="H121" s="153">
        <f t="shared" si="9"/>
        <v>0</v>
      </c>
      <c r="I121" s="153"/>
      <c r="J121" s="152">
        <v>0</v>
      </c>
      <c r="K121" s="152">
        <f t="shared" si="13"/>
        <v>0</v>
      </c>
      <c r="L121" s="152">
        <v>0</v>
      </c>
      <c r="M121" s="152">
        <v>0</v>
      </c>
      <c r="N121" s="153">
        <f t="shared" si="10"/>
        <v>0</v>
      </c>
      <c r="O121" s="153" t="str">
        <f t="shared" si="11"/>
        <v>N.A.</v>
      </c>
      <c r="P121" s="154">
        <v>0</v>
      </c>
      <c r="Q121" s="154">
        <v>0</v>
      </c>
      <c r="R121" s="154">
        <f t="shared" si="14"/>
        <v>0</v>
      </c>
      <c r="S121" s="154">
        <v>0</v>
      </c>
      <c r="T121" s="154">
        <v>0</v>
      </c>
      <c r="U121" s="154">
        <f t="shared" si="15"/>
        <v>0</v>
      </c>
      <c r="V121" s="155"/>
      <c r="W121" s="155"/>
    </row>
    <row r="122" spans="1:23" s="25" customFormat="1" ht="18" customHeight="1" x14ac:dyDescent="0.25">
      <c r="A122" s="150">
        <v>117</v>
      </c>
      <c r="B122" s="151" t="s">
        <v>215</v>
      </c>
      <c r="C122" s="150" t="s">
        <v>245</v>
      </c>
      <c r="D122" s="152">
        <v>0</v>
      </c>
      <c r="E122" s="152">
        <f t="shared" si="12"/>
        <v>0</v>
      </c>
      <c r="F122" s="152">
        <v>0</v>
      </c>
      <c r="G122" s="152">
        <v>0</v>
      </c>
      <c r="H122" s="153">
        <f t="shared" si="9"/>
        <v>0</v>
      </c>
      <c r="I122" s="153"/>
      <c r="J122" s="152">
        <v>0</v>
      </c>
      <c r="K122" s="152">
        <f t="shared" si="13"/>
        <v>0</v>
      </c>
      <c r="L122" s="152">
        <v>0</v>
      </c>
      <c r="M122" s="152">
        <v>0</v>
      </c>
      <c r="N122" s="153">
        <f t="shared" si="10"/>
        <v>0</v>
      </c>
      <c r="O122" s="153" t="str">
        <f t="shared" si="11"/>
        <v>N.A.</v>
      </c>
      <c r="P122" s="154">
        <v>0</v>
      </c>
      <c r="Q122" s="154">
        <v>0</v>
      </c>
      <c r="R122" s="154">
        <f t="shared" si="14"/>
        <v>0</v>
      </c>
      <c r="S122" s="154">
        <v>0</v>
      </c>
      <c r="T122" s="154">
        <v>0</v>
      </c>
      <c r="U122" s="154">
        <f t="shared" si="15"/>
        <v>0</v>
      </c>
      <c r="V122" s="155"/>
      <c r="W122" s="155"/>
    </row>
    <row r="123" spans="1:23" s="25" customFormat="1" ht="18" customHeight="1" x14ac:dyDescent="0.25">
      <c r="A123" s="150">
        <v>118</v>
      </c>
      <c r="B123" s="151" t="s">
        <v>207</v>
      </c>
      <c r="C123" s="150" t="s">
        <v>246</v>
      </c>
      <c r="D123" s="152">
        <v>0</v>
      </c>
      <c r="E123" s="152">
        <f t="shared" si="12"/>
        <v>0</v>
      </c>
      <c r="F123" s="152">
        <v>0</v>
      </c>
      <c r="G123" s="152">
        <v>0</v>
      </c>
      <c r="H123" s="153">
        <f t="shared" si="9"/>
        <v>0</v>
      </c>
      <c r="I123" s="153"/>
      <c r="J123" s="152">
        <v>0</v>
      </c>
      <c r="K123" s="152">
        <f t="shared" si="13"/>
        <v>0</v>
      </c>
      <c r="L123" s="152">
        <v>0</v>
      </c>
      <c r="M123" s="152">
        <v>0</v>
      </c>
      <c r="N123" s="153">
        <f t="shared" si="10"/>
        <v>0</v>
      </c>
      <c r="O123" s="153" t="str">
        <f t="shared" si="11"/>
        <v>N.A.</v>
      </c>
      <c r="P123" s="154">
        <v>0</v>
      </c>
      <c r="Q123" s="154">
        <v>0</v>
      </c>
      <c r="R123" s="154">
        <f t="shared" si="14"/>
        <v>0</v>
      </c>
      <c r="S123" s="154">
        <v>0</v>
      </c>
      <c r="T123" s="154">
        <v>0</v>
      </c>
      <c r="U123" s="154">
        <f t="shared" si="15"/>
        <v>0</v>
      </c>
      <c r="V123" s="155"/>
      <c r="W123" s="155"/>
    </row>
    <row r="124" spans="1:23" s="25" customFormat="1" ht="18" customHeight="1" x14ac:dyDescent="0.25">
      <c r="A124" s="150">
        <v>122</v>
      </c>
      <c r="B124" s="151" t="s">
        <v>142</v>
      </c>
      <c r="C124" s="150" t="s">
        <v>247</v>
      </c>
      <c r="D124" s="152">
        <v>0</v>
      </c>
      <c r="E124" s="152">
        <f t="shared" si="12"/>
        <v>0</v>
      </c>
      <c r="F124" s="152">
        <v>0</v>
      </c>
      <c r="G124" s="152">
        <v>0</v>
      </c>
      <c r="H124" s="153">
        <f t="shared" si="9"/>
        <v>0</v>
      </c>
      <c r="I124" s="153"/>
      <c r="J124" s="152">
        <v>0</v>
      </c>
      <c r="K124" s="152">
        <f t="shared" si="13"/>
        <v>0</v>
      </c>
      <c r="L124" s="152">
        <v>0</v>
      </c>
      <c r="M124" s="152">
        <v>0</v>
      </c>
      <c r="N124" s="153">
        <f t="shared" si="10"/>
        <v>0</v>
      </c>
      <c r="O124" s="153" t="str">
        <f t="shared" si="11"/>
        <v>N.A.</v>
      </c>
      <c r="P124" s="154">
        <v>0</v>
      </c>
      <c r="Q124" s="154">
        <v>0</v>
      </c>
      <c r="R124" s="154">
        <f t="shared" si="14"/>
        <v>0</v>
      </c>
      <c r="S124" s="154">
        <v>0</v>
      </c>
      <c r="T124" s="154">
        <v>0</v>
      </c>
      <c r="U124" s="154">
        <f t="shared" si="15"/>
        <v>0</v>
      </c>
      <c r="V124" s="155"/>
      <c r="W124" s="155"/>
    </row>
    <row r="125" spans="1:23" s="25" customFormat="1" ht="18" customHeight="1" x14ac:dyDescent="0.25">
      <c r="A125" s="150">
        <v>123</v>
      </c>
      <c r="B125" s="151" t="s">
        <v>248</v>
      </c>
      <c r="C125" s="150" t="s">
        <v>249</v>
      </c>
      <c r="D125" s="152">
        <v>0</v>
      </c>
      <c r="E125" s="152">
        <f t="shared" si="12"/>
        <v>0</v>
      </c>
      <c r="F125" s="152">
        <v>0</v>
      </c>
      <c r="G125" s="152">
        <v>0</v>
      </c>
      <c r="H125" s="153">
        <f t="shared" si="9"/>
        <v>0</v>
      </c>
      <c r="I125" s="153"/>
      <c r="J125" s="152">
        <v>0</v>
      </c>
      <c r="K125" s="152">
        <f t="shared" si="13"/>
        <v>0</v>
      </c>
      <c r="L125" s="152">
        <v>0</v>
      </c>
      <c r="M125" s="152">
        <v>0</v>
      </c>
      <c r="N125" s="153">
        <f t="shared" si="10"/>
        <v>0</v>
      </c>
      <c r="O125" s="153" t="str">
        <f t="shared" si="11"/>
        <v>N.A.</v>
      </c>
      <c r="P125" s="154">
        <v>0</v>
      </c>
      <c r="Q125" s="154">
        <v>0</v>
      </c>
      <c r="R125" s="154">
        <f t="shared" si="14"/>
        <v>0</v>
      </c>
      <c r="S125" s="154">
        <v>0</v>
      </c>
      <c r="T125" s="154">
        <v>0</v>
      </c>
      <c r="U125" s="154">
        <f t="shared" si="15"/>
        <v>0</v>
      </c>
      <c r="V125" s="155"/>
      <c r="W125" s="155"/>
    </row>
    <row r="126" spans="1:23" s="25" customFormat="1" ht="18" customHeight="1" x14ac:dyDescent="0.25">
      <c r="A126" s="150">
        <v>124</v>
      </c>
      <c r="B126" s="151" t="s">
        <v>142</v>
      </c>
      <c r="C126" s="150" t="s">
        <v>250</v>
      </c>
      <c r="D126" s="152">
        <v>0</v>
      </c>
      <c r="E126" s="152">
        <f t="shared" si="12"/>
        <v>0</v>
      </c>
      <c r="F126" s="152">
        <v>0</v>
      </c>
      <c r="G126" s="152">
        <v>0</v>
      </c>
      <c r="H126" s="153">
        <f t="shared" si="9"/>
        <v>0</v>
      </c>
      <c r="I126" s="153"/>
      <c r="J126" s="152">
        <v>0</v>
      </c>
      <c r="K126" s="152">
        <f t="shared" si="13"/>
        <v>0</v>
      </c>
      <c r="L126" s="152">
        <v>0</v>
      </c>
      <c r="M126" s="152">
        <v>0</v>
      </c>
      <c r="N126" s="153">
        <f t="shared" si="10"/>
        <v>0</v>
      </c>
      <c r="O126" s="153" t="str">
        <f t="shared" si="11"/>
        <v>N.A.</v>
      </c>
      <c r="P126" s="154">
        <v>0</v>
      </c>
      <c r="Q126" s="154">
        <v>0</v>
      </c>
      <c r="R126" s="154">
        <f t="shared" si="14"/>
        <v>0</v>
      </c>
      <c r="S126" s="154">
        <v>0</v>
      </c>
      <c r="T126" s="154">
        <v>0</v>
      </c>
      <c r="U126" s="154">
        <f t="shared" si="15"/>
        <v>0</v>
      </c>
      <c r="V126" s="155"/>
      <c r="W126" s="155"/>
    </row>
    <row r="127" spans="1:23" s="25" customFormat="1" ht="18" customHeight="1" x14ac:dyDescent="0.25">
      <c r="A127" s="150">
        <v>126</v>
      </c>
      <c r="B127" s="151" t="s">
        <v>230</v>
      </c>
      <c r="C127" s="150" t="s">
        <v>251</v>
      </c>
      <c r="D127" s="152">
        <v>0</v>
      </c>
      <c r="E127" s="152">
        <f t="shared" si="12"/>
        <v>0</v>
      </c>
      <c r="F127" s="152">
        <v>0</v>
      </c>
      <c r="G127" s="152">
        <v>0</v>
      </c>
      <c r="H127" s="153">
        <f t="shared" si="9"/>
        <v>0</v>
      </c>
      <c r="I127" s="153"/>
      <c r="J127" s="152">
        <v>0</v>
      </c>
      <c r="K127" s="152">
        <f t="shared" si="13"/>
        <v>0</v>
      </c>
      <c r="L127" s="152">
        <v>0</v>
      </c>
      <c r="M127" s="152">
        <v>0</v>
      </c>
      <c r="N127" s="153">
        <f t="shared" si="10"/>
        <v>0</v>
      </c>
      <c r="O127" s="153" t="str">
        <f t="shared" si="11"/>
        <v>N.A.</v>
      </c>
      <c r="P127" s="154">
        <v>0</v>
      </c>
      <c r="Q127" s="154">
        <v>0</v>
      </c>
      <c r="R127" s="154">
        <f t="shared" si="14"/>
        <v>0</v>
      </c>
      <c r="S127" s="154">
        <v>0</v>
      </c>
      <c r="T127" s="154">
        <v>0</v>
      </c>
      <c r="U127" s="154">
        <f t="shared" si="15"/>
        <v>0</v>
      </c>
      <c r="V127" s="155"/>
      <c r="W127" s="155"/>
    </row>
    <row r="128" spans="1:23" s="25" customFormat="1" ht="18" customHeight="1" x14ac:dyDescent="0.25">
      <c r="A128" s="150">
        <v>127</v>
      </c>
      <c r="B128" s="151" t="s">
        <v>252</v>
      </c>
      <c r="C128" s="150" t="s">
        <v>253</v>
      </c>
      <c r="D128" s="152">
        <v>0</v>
      </c>
      <c r="E128" s="152">
        <f t="shared" si="12"/>
        <v>0</v>
      </c>
      <c r="F128" s="152">
        <v>0</v>
      </c>
      <c r="G128" s="152">
        <v>0</v>
      </c>
      <c r="H128" s="153">
        <f t="shared" si="9"/>
        <v>0</v>
      </c>
      <c r="I128" s="153"/>
      <c r="J128" s="152">
        <v>0</v>
      </c>
      <c r="K128" s="152">
        <f t="shared" si="13"/>
        <v>0</v>
      </c>
      <c r="L128" s="152">
        <v>0</v>
      </c>
      <c r="M128" s="152">
        <v>0</v>
      </c>
      <c r="N128" s="153">
        <f t="shared" si="10"/>
        <v>0</v>
      </c>
      <c r="O128" s="153" t="str">
        <f t="shared" si="11"/>
        <v>N.A.</v>
      </c>
      <c r="P128" s="154">
        <v>0</v>
      </c>
      <c r="Q128" s="154">
        <v>0</v>
      </c>
      <c r="R128" s="154">
        <f t="shared" si="14"/>
        <v>0</v>
      </c>
      <c r="S128" s="154">
        <v>0</v>
      </c>
      <c r="T128" s="154">
        <v>0</v>
      </c>
      <c r="U128" s="154">
        <f t="shared" si="15"/>
        <v>0</v>
      </c>
      <c r="V128" s="155"/>
      <c r="W128" s="155"/>
    </row>
    <row r="129" spans="1:23" s="25" customFormat="1" ht="18" customHeight="1" x14ac:dyDescent="0.25">
      <c r="A129" s="150">
        <v>128</v>
      </c>
      <c r="B129" s="151" t="s">
        <v>230</v>
      </c>
      <c r="C129" s="150" t="s">
        <v>254</v>
      </c>
      <c r="D129" s="152">
        <v>0</v>
      </c>
      <c r="E129" s="152">
        <f t="shared" si="12"/>
        <v>0</v>
      </c>
      <c r="F129" s="152">
        <v>0</v>
      </c>
      <c r="G129" s="152">
        <v>0</v>
      </c>
      <c r="H129" s="153">
        <f t="shared" si="9"/>
        <v>0</v>
      </c>
      <c r="I129" s="153"/>
      <c r="J129" s="152">
        <v>0</v>
      </c>
      <c r="K129" s="152">
        <f t="shared" si="13"/>
        <v>0</v>
      </c>
      <c r="L129" s="152">
        <v>0</v>
      </c>
      <c r="M129" s="152">
        <v>0</v>
      </c>
      <c r="N129" s="153">
        <f t="shared" si="10"/>
        <v>0</v>
      </c>
      <c r="O129" s="153" t="str">
        <f t="shared" si="11"/>
        <v>N.A.</v>
      </c>
      <c r="P129" s="154">
        <v>0</v>
      </c>
      <c r="Q129" s="154">
        <v>0</v>
      </c>
      <c r="R129" s="154">
        <f t="shared" si="14"/>
        <v>0</v>
      </c>
      <c r="S129" s="154">
        <v>0</v>
      </c>
      <c r="T129" s="154">
        <v>0</v>
      </c>
      <c r="U129" s="154">
        <f t="shared" si="15"/>
        <v>0</v>
      </c>
      <c r="V129" s="155"/>
      <c r="W129" s="155"/>
    </row>
    <row r="130" spans="1:23" s="25" customFormat="1" ht="18" customHeight="1" x14ac:dyDescent="0.25">
      <c r="A130" s="150">
        <v>130</v>
      </c>
      <c r="B130" s="151" t="s">
        <v>230</v>
      </c>
      <c r="C130" s="150" t="s">
        <v>255</v>
      </c>
      <c r="D130" s="152">
        <v>44.192412000000012</v>
      </c>
      <c r="E130" s="152">
        <f t="shared" si="12"/>
        <v>37.490277999999996</v>
      </c>
      <c r="F130" s="152">
        <v>0</v>
      </c>
      <c r="G130" s="152">
        <v>1.1772430000000003</v>
      </c>
      <c r="H130" s="153">
        <f t="shared" si="9"/>
        <v>5.5248910000000144</v>
      </c>
      <c r="I130" s="153"/>
      <c r="J130" s="152">
        <v>33.144695195218944</v>
      </c>
      <c r="K130" s="152">
        <f t="shared" si="13"/>
        <v>30.701524980998968</v>
      </c>
      <c r="L130" s="152">
        <v>0</v>
      </c>
      <c r="M130" s="152">
        <v>1.7932742299999997</v>
      </c>
      <c r="N130" s="153">
        <f t="shared" si="10"/>
        <v>0.64989598421997563</v>
      </c>
      <c r="O130" s="153">
        <f t="shared" si="11"/>
        <v>-88.23694468868301</v>
      </c>
      <c r="P130" s="154">
        <v>2.0336400000000001</v>
      </c>
      <c r="Q130" s="154">
        <v>35.456637999999998</v>
      </c>
      <c r="R130" s="154">
        <f t="shared" si="14"/>
        <v>37.490277999999996</v>
      </c>
      <c r="S130" s="154">
        <v>1.7962141300000001</v>
      </c>
      <c r="T130" s="154">
        <v>28.905310850998969</v>
      </c>
      <c r="U130" s="154">
        <f t="shared" si="15"/>
        <v>30.701524980998968</v>
      </c>
      <c r="V130" s="155"/>
      <c r="W130" s="155"/>
    </row>
    <row r="131" spans="1:23" s="25" customFormat="1" ht="18" customHeight="1" x14ac:dyDescent="0.25">
      <c r="A131" s="150">
        <v>132</v>
      </c>
      <c r="B131" s="151" t="s">
        <v>256</v>
      </c>
      <c r="C131" s="150" t="s">
        <v>257</v>
      </c>
      <c r="D131" s="152">
        <v>215.42731900000004</v>
      </c>
      <c r="E131" s="152">
        <f t="shared" si="12"/>
        <v>122.83181300000001</v>
      </c>
      <c r="F131" s="152">
        <v>0</v>
      </c>
      <c r="G131" s="152">
        <v>6.4464770000000007</v>
      </c>
      <c r="H131" s="153">
        <f t="shared" si="9"/>
        <v>86.149029000000027</v>
      </c>
      <c r="I131" s="153"/>
      <c r="J131" s="152">
        <v>151.30503557757996</v>
      </c>
      <c r="K131" s="152">
        <f t="shared" si="13"/>
        <v>177.31353072550115</v>
      </c>
      <c r="L131" s="152">
        <v>0</v>
      </c>
      <c r="M131" s="152">
        <v>3.7324950000000001</v>
      </c>
      <c r="N131" s="153">
        <f t="shared" si="10"/>
        <v>-29.740990147921195</v>
      </c>
      <c r="O131" s="153">
        <f t="shared" si="11"/>
        <v>-134.52272241852103</v>
      </c>
      <c r="P131" s="154">
        <v>92.401927000000015</v>
      </c>
      <c r="Q131" s="154">
        <v>30.429885999999996</v>
      </c>
      <c r="R131" s="154">
        <f t="shared" si="14"/>
        <v>122.83181300000001</v>
      </c>
      <c r="S131" s="154">
        <v>78.546941020000006</v>
      </c>
      <c r="T131" s="154">
        <v>98.766589705501133</v>
      </c>
      <c r="U131" s="154">
        <f t="shared" si="15"/>
        <v>177.31353072550115</v>
      </c>
      <c r="V131" s="155"/>
      <c r="W131" s="155"/>
    </row>
    <row r="132" spans="1:23" s="25" customFormat="1" ht="18" customHeight="1" x14ac:dyDescent="0.25">
      <c r="A132" s="150">
        <v>136</v>
      </c>
      <c r="B132" s="151" t="s">
        <v>138</v>
      </c>
      <c r="C132" s="150" t="s">
        <v>258</v>
      </c>
      <c r="D132" s="152">
        <v>0</v>
      </c>
      <c r="E132" s="152">
        <f t="shared" si="12"/>
        <v>0</v>
      </c>
      <c r="F132" s="152">
        <v>0</v>
      </c>
      <c r="G132" s="152">
        <v>0</v>
      </c>
      <c r="H132" s="153">
        <f t="shared" si="9"/>
        <v>0</v>
      </c>
      <c r="I132" s="153"/>
      <c r="J132" s="152">
        <v>0</v>
      </c>
      <c r="K132" s="152">
        <f t="shared" si="13"/>
        <v>0</v>
      </c>
      <c r="L132" s="152">
        <v>0</v>
      </c>
      <c r="M132" s="152">
        <v>0</v>
      </c>
      <c r="N132" s="153">
        <f t="shared" si="10"/>
        <v>0</v>
      </c>
      <c r="O132" s="153" t="str">
        <f t="shared" si="11"/>
        <v>N.A.</v>
      </c>
      <c r="P132" s="154">
        <v>0</v>
      </c>
      <c r="Q132" s="154">
        <v>0</v>
      </c>
      <c r="R132" s="154">
        <f t="shared" si="14"/>
        <v>0</v>
      </c>
      <c r="S132" s="154">
        <v>0</v>
      </c>
      <c r="T132" s="154">
        <v>0</v>
      </c>
      <c r="U132" s="154">
        <f t="shared" si="15"/>
        <v>0</v>
      </c>
      <c r="V132" s="155"/>
      <c r="W132" s="155"/>
    </row>
    <row r="133" spans="1:23" s="25" customFormat="1" ht="18" customHeight="1" x14ac:dyDescent="0.25">
      <c r="A133" s="150">
        <v>138</v>
      </c>
      <c r="B133" s="151" t="s">
        <v>142</v>
      </c>
      <c r="C133" s="150" t="s">
        <v>259</v>
      </c>
      <c r="D133" s="152">
        <v>0</v>
      </c>
      <c r="E133" s="152">
        <f t="shared" si="12"/>
        <v>0</v>
      </c>
      <c r="F133" s="152">
        <v>0</v>
      </c>
      <c r="G133" s="152">
        <v>0</v>
      </c>
      <c r="H133" s="153">
        <f t="shared" si="9"/>
        <v>0</v>
      </c>
      <c r="I133" s="153"/>
      <c r="J133" s="152">
        <v>0</v>
      </c>
      <c r="K133" s="152">
        <f t="shared" si="13"/>
        <v>0</v>
      </c>
      <c r="L133" s="152">
        <v>0</v>
      </c>
      <c r="M133" s="152">
        <v>0</v>
      </c>
      <c r="N133" s="153">
        <f t="shared" si="10"/>
        <v>0</v>
      </c>
      <c r="O133" s="153" t="str">
        <f t="shared" si="11"/>
        <v>N.A.</v>
      </c>
      <c r="P133" s="154">
        <v>0</v>
      </c>
      <c r="Q133" s="154">
        <v>0</v>
      </c>
      <c r="R133" s="154">
        <f t="shared" si="14"/>
        <v>0</v>
      </c>
      <c r="S133" s="154">
        <v>0</v>
      </c>
      <c r="T133" s="154">
        <v>0</v>
      </c>
      <c r="U133" s="154">
        <f t="shared" si="15"/>
        <v>0</v>
      </c>
      <c r="V133" s="155"/>
      <c r="W133" s="155"/>
    </row>
    <row r="134" spans="1:23" s="25" customFormat="1" ht="18" customHeight="1" x14ac:dyDescent="0.25">
      <c r="A134" s="150">
        <v>139</v>
      </c>
      <c r="B134" s="151" t="s">
        <v>142</v>
      </c>
      <c r="C134" s="150" t="s">
        <v>260</v>
      </c>
      <c r="D134" s="152">
        <v>0</v>
      </c>
      <c r="E134" s="152">
        <f t="shared" si="12"/>
        <v>0</v>
      </c>
      <c r="F134" s="152">
        <v>0</v>
      </c>
      <c r="G134" s="152">
        <v>0</v>
      </c>
      <c r="H134" s="153">
        <f t="shared" si="9"/>
        <v>0</v>
      </c>
      <c r="I134" s="153"/>
      <c r="J134" s="152">
        <v>0</v>
      </c>
      <c r="K134" s="152">
        <f t="shared" si="13"/>
        <v>0</v>
      </c>
      <c r="L134" s="152">
        <v>0</v>
      </c>
      <c r="M134" s="152">
        <v>0</v>
      </c>
      <c r="N134" s="153">
        <f t="shared" si="10"/>
        <v>0</v>
      </c>
      <c r="O134" s="153" t="str">
        <f t="shared" si="11"/>
        <v>N.A.</v>
      </c>
      <c r="P134" s="154">
        <v>0</v>
      </c>
      <c r="Q134" s="154">
        <v>0</v>
      </c>
      <c r="R134" s="154">
        <f t="shared" si="14"/>
        <v>0</v>
      </c>
      <c r="S134" s="154">
        <v>0</v>
      </c>
      <c r="T134" s="154">
        <v>0</v>
      </c>
      <c r="U134" s="154">
        <f t="shared" si="15"/>
        <v>0</v>
      </c>
      <c r="V134" s="155"/>
      <c r="W134" s="155"/>
    </row>
    <row r="135" spans="1:23" s="25" customFormat="1" ht="18" customHeight="1" x14ac:dyDescent="0.25">
      <c r="A135" s="150">
        <v>140</v>
      </c>
      <c r="B135" s="151" t="s">
        <v>248</v>
      </c>
      <c r="C135" s="150" t="s">
        <v>261</v>
      </c>
      <c r="D135" s="152">
        <v>44.028446000000002</v>
      </c>
      <c r="E135" s="152">
        <f t="shared" si="12"/>
        <v>37.674115000000008</v>
      </c>
      <c r="F135" s="152">
        <v>0</v>
      </c>
      <c r="G135" s="152">
        <v>3.2797010000000002</v>
      </c>
      <c r="H135" s="153">
        <f t="shared" si="9"/>
        <v>3.0746299999999946</v>
      </c>
      <c r="I135" s="153"/>
      <c r="J135" s="152">
        <v>23.799778470032066</v>
      </c>
      <c r="K135" s="152">
        <f t="shared" si="13"/>
        <v>20.544292447090253</v>
      </c>
      <c r="L135" s="152">
        <v>0</v>
      </c>
      <c r="M135" s="152">
        <v>2.7888236999999996</v>
      </c>
      <c r="N135" s="153">
        <f t="shared" si="10"/>
        <v>0.46666232294181365</v>
      </c>
      <c r="O135" s="153">
        <f t="shared" si="11"/>
        <v>-84.822163221531881</v>
      </c>
      <c r="P135" s="154">
        <v>14.024317999999999</v>
      </c>
      <c r="Q135" s="154">
        <v>23.649797000000007</v>
      </c>
      <c r="R135" s="154">
        <f t="shared" si="14"/>
        <v>37.674115000000008</v>
      </c>
      <c r="S135" s="154">
        <v>14.297077140000001</v>
      </c>
      <c r="T135" s="154">
        <v>6.2472153070902534</v>
      </c>
      <c r="U135" s="154">
        <f t="shared" si="15"/>
        <v>20.544292447090253</v>
      </c>
      <c r="V135" s="155"/>
      <c r="W135" s="155"/>
    </row>
    <row r="136" spans="1:23" s="25" customFormat="1" ht="18" customHeight="1" x14ac:dyDescent="0.25">
      <c r="A136" s="150">
        <v>141</v>
      </c>
      <c r="B136" s="151" t="s">
        <v>142</v>
      </c>
      <c r="C136" s="150" t="s">
        <v>262</v>
      </c>
      <c r="D136" s="152">
        <v>0</v>
      </c>
      <c r="E136" s="152">
        <f t="shared" si="12"/>
        <v>0</v>
      </c>
      <c r="F136" s="152">
        <v>0</v>
      </c>
      <c r="G136" s="152">
        <v>0</v>
      </c>
      <c r="H136" s="153">
        <f t="shared" si="9"/>
        <v>0</v>
      </c>
      <c r="I136" s="153"/>
      <c r="J136" s="152">
        <v>0</v>
      </c>
      <c r="K136" s="152">
        <f t="shared" si="13"/>
        <v>0</v>
      </c>
      <c r="L136" s="152">
        <v>0</v>
      </c>
      <c r="M136" s="152">
        <v>0</v>
      </c>
      <c r="N136" s="153">
        <f t="shared" si="10"/>
        <v>0</v>
      </c>
      <c r="O136" s="153" t="str">
        <f t="shared" si="11"/>
        <v>N.A.</v>
      </c>
      <c r="P136" s="154">
        <v>0</v>
      </c>
      <c r="Q136" s="154">
        <v>0</v>
      </c>
      <c r="R136" s="154">
        <f t="shared" si="14"/>
        <v>0</v>
      </c>
      <c r="S136" s="154">
        <v>0</v>
      </c>
      <c r="T136" s="154">
        <v>0</v>
      </c>
      <c r="U136" s="154">
        <f t="shared" si="15"/>
        <v>0</v>
      </c>
      <c r="V136" s="155"/>
      <c r="W136" s="155"/>
    </row>
    <row r="137" spans="1:23" s="25" customFormat="1" ht="18" customHeight="1" x14ac:dyDescent="0.25">
      <c r="A137" s="150">
        <v>142</v>
      </c>
      <c r="B137" s="151" t="s">
        <v>230</v>
      </c>
      <c r="C137" s="150" t="s">
        <v>263</v>
      </c>
      <c r="D137" s="152">
        <v>0</v>
      </c>
      <c r="E137" s="152">
        <f t="shared" si="12"/>
        <v>0</v>
      </c>
      <c r="F137" s="152">
        <v>0</v>
      </c>
      <c r="G137" s="152">
        <v>0</v>
      </c>
      <c r="H137" s="153">
        <f t="shared" si="9"/>
        <v>0</v>
      </c>
      <c r="I137" s="153"/>
      <c r="J137" s="152">
        <v>0</v>
      </c>
      <c r="K137" s="152">
        <f t="shared" si="13"/>
        <v>0</v>
      </c>
      <c r="L137" s="152">
        <v>0</v>
      </c>
      <c r="M137" s="152">
        <v>0</v>
      </c>
      <c r="N137" s="153">
        <f t="shared" si="10"/>
        <v>0</v>
      </c>
      <c r="O137" s="153" t="str">
        <f t="shared" si="11"/>
        <v>N.A.</v>
      </c>
      <c r="P137" s="154">
        <v>0</v>
      </c>
      <c r="Q137" s="154">
        <v>0</v>
      </c>
      <c r="R137" s="154">
        <f t="shared" si="14"/>
        <v>0</v>
      </c>
      <c r="S137" s="154">
        <v>0</v>
      </c>
      <c r="T137" s="154">
        <v>0</v>
      </c>
      <c r="U137" s="154">
        <f t="shared" si="15"/>
        <v>0</v>
      </c>
      <c r="V137" s="155"/>
      <c r="W137" s="155"/>
    </row>
    <row r="138" spans="1:23" s="25" customFormat="1" ht="18" customHeight="1" x14ac:dyDescent="0.25">
      <c r="A138" s="150">
        <v>143</v>
      </c>
      <c r="B138" s="151" t="s">
        <v>230</v>
      </c>
      <c r="C138" s="150" t="s">
        <v>264</v>
      </c>
      <c r="D138" s="152">
        <v>0</v>
      </c>
      <c r="E138" s="152">
        <f t="shared" si="12"/>
        <v>0</v>
      </c>
      <c r="F138" s="152">
        <v>0</v>
      </c>
      <c r="G138" s="152">
        <v>0</v>
      </c>
      <c r="H138" s="153">
        <f t="shared" si="9"/>
        <v>0</v>
      </c>
      <c r="I138" s="153"/>
      <c r="J138" s="152">
        <v>0</v>
      </c>
      <c r="K138" s="152">
        <f t="shared" si="13"/>
        <v>0</v>
      </c>
      <c r="L138" s="152">
        <v>0</v>
      </c>
      <c r="M138" s="152">
        <v>0</v>
      </c>
      <c r="N138" s="153">
        <f t="shared" si="10"/>
        <v>0</v>
      </c>
      <c r="O138" s="153" t="str">
        <f t="shared" si="11"/>
        <v>N.A.</v>
      </c>
      <c r="P138" s="154">
        <v>0</v>
      </c>
      <c r="Q138" s="154">
        <v>0</v>
      </c>
      <c r="R138" s="154">
        <f t="shared" si="14"/>
        <v>0</v>
      </c>
      <c r="S138" s="154">
        <v>0</v>
      </c>
      <c r="T138" s="154">
        <v>0</v>
      </c>
      <c r="U138" s="154">
        <f t="shared" si="15"/>
        <v>0</v>
      </c>
      <c r="V138" s="155"/>
      <c r="W138" s="155"/>
    </row>
    <row r="139" spans="1:23" s="25" customFormat="1" ht="18" customHeight="1" x14ac:dyDescent="0.25">
      <c r="A139" s="150">
        <v>144</v>
      </c>
      <c r="B139" s="151" t="s">
        <v>252</v>
      </c>
      <c r="C139" s="150" t="s">
        <v>265</v>
      </c>
      <c r="D139" s="152">
        <v>0</v>
      </c>
      <c r="E139" s="152">
        <f t="shared" si="12"/>
        <v>0</v>
      </c>
      <c r="F139" s="152">
        <v>0</v>
      </c>
      <c r="G139" s="152">
        <v>0</v>
      </c>
      <c r="H139" s="153">
        <f t="shared" si="9"/>
        <v>0</v>
      </c>
      <c r="I139" s="153"/>
      <c r="J139" s="152">
        <v>0</v>
      </c>
      <c r="K139" s="152">
        <f t="shared" si="13"/>
        <v>0</v>
      </c>
      <c r="L139" s="152">
        <v>0</v>
      </c>
      <c r="M139" s="152">
        <v>0</v>
      </c>
      <c r="N139" s="153">
        <f t="shared" si="10"/>
        <v>0</v>
      </c>
      <c r="O139" s="153" t="str">
        <f t="shared" si="11"/>
        <v>N.A.</v>
      </c>
      <c r="P139" s="154">
        <v>0</v>
      </c>
      <c r="Q139" s="154">
        <v>0</v>
      </c>
      <c r="R139" s="154">
        <f t="shared" si="14"/>
        <v>0</v>
      </c>
      <c r="S139" s="154">
        <v>0</v>
      </c>
      <c r="T139" s="154">
        <v>0</v>
      </c>
      <c r="U139" s="154">
        <f t="shared" si="15"/>
        <v>0</v>
      </c>
      <c r="V139" s="155"/>
      <c r="W139" s="155"/>
    </row>
    <row r="140" spans="1:23" s="25" customFormat="1" ht="18" customHeight="1" x14ac:dyDescent="0.25">
      <c r="A140" s="150">
        <v>146</v>
      </c>
      <c r="B140" s="151" t="s">
        <v>196</v>
      </c>
      <c r="C140" s="150" t="s">
        <v>266</v>
      </c>
      <c r="D140" s="152">
        <v>4841.7578499999991</v>
      </c>
      <c r="E140" s="152">
        <f t="shared" si="12"/>
        <v>950.26456799999994</v>
      </c>
      <c r="F140" s="152">
        <v>0</v>
      </c>
      <c r="G140" s="152">
        <v>945.11441500000012</v>
      </c>
      <c r="H140" s="153">
        <f t="shared" si="9"/>
        <v>2946.378866999999</v>
      </c>
      <c r="I140" s="153"/>
      <c r="J140" s="152">
        <v>2795.8354658392695</v>
      </c>
      <c r="K140" s="152">
        <f t="shared" si="13"/>
        <v>1046.4031206</v>
      </c>
      <c r="L140" s="152">
        <v>0</v>
      </c>
      <c r="M140" s="152">
        <v>800.49296695999999</v>
      </c>
      <c r="N140" s="153">
        <f t="shared" si="10"/>
        <v>948.93937827926959</v>
      </c>
      <c r="O140" s="153">
        <f t="shared" si="11"/>
        <v>-67.793029304290414</v>
      </c>
      <c r="P140" s="154">
        <v>788.86999400000002</v>
      </c>
      <c r="Q140" s="154">
        <v>161.39457399999995</v>
      </c>
      <c r="R140" s="154">
        <f t="shared" si="14"/>
        <v>950.26456799999994</v>
      </c>
      <c r="S140" s="154">
        <v>974.09404760000007</v>
      </c>
      <c r="T140" s="154">
        <v>72.309072999999998</v>
      </c>
      <c r="U140" s="154">
        <f t="shared" si="15"/>
        <v>1046.4031206</v>
      </c>
      <c r="V140" s="155"/>
      <c r="W140" s="155"/>
    </row>
    <row r="141" spans="1:23" s="25" customFormat="1" ht="18" customHeight="1" x14ac:dyDescent="0.25">
      <c r="A141" s="150">
        <v>147</v>
      </c>
      <c r="B141" s="151" t="s">
        <v>194</v>
      </c>
      <c r="C141" s="150" t="s">
        <v>267</v>
      </c>
      <c r="D141" s="152">
        <v>0</v>
      </c>
      <c r="E141" s="152">
        <f t="shared" si="12"/>
        <v>0</v>
      </c>
      <c r="F141" s="152">
        <v>0</v>
      </c>
      <c r="G141" s="152">
        <v>0</v>
      </c>
      <c r="H141" s="153">
        <f t="shared" si="9"/>
        <v>0</v>
      </c>
      <c r="I141" s="153"/>
      <c r="J141" s="152">
        <v>0</v>
      </c>
      <c r="K141" s="152">
        <f t="shared" si="13"/>
        <v>0</v>
      </c>
      <c r="L141" s="152">
        <v>0</v>
      </c>
      <c r="M141" s="152">
        <v>0</v>
      </c>
      <c r="N141" s="153">
        <f t="shared" si="10"/>
        <v>0</v>
      </c>
      <c r="O141" s="153" t="str">
        <f t="shared" si="11"/>
        <v>N.A.</v>
      </c>
      <c r="P141" s="154">
        <v>0</v>
      </c>
      <c r="Q141" s="154">
        <v>0</v>
      </c>
      <c r="R141" s="154">
        <f t="shared" si="14"/>
        <v>0</v>
      </c>
      <c r="S141" s="154">
        <v>0</v>
      </c>
      <c r="T141" s="154">
        <v>0</v>
      </c>
      <c r="U141" s="154">
        <f t="shared" si="15"/>
        <v>0</v>
      </c>
      <c r="V141" s="155"/>
      <c r="W141" s="155"/>
    </row>
    <row r="142" spans="1:23" s="25" customFormat="1" ht="18" customHeight="1" x14ac:dyDescent="0.25">
      <c r="A142" s="150">
        <v>148</v>
      </c>
      <c r="B142" s="151" t="s">
        <v>268</v>
      </c>
      <c r="C142" s="150" t="s">
        <v>269</v>
      </c>
      <c r="D142" s="152">
        <v>0</v>
      </c>
      <c r="E142" s="152">
        <f t="shared" si="12"/>
        <v>0</v>
      </c>
      <c r="F142" s="152">
        <v>0</v>
      </c>
      <c r="G142" s="152">
        <v>0</v>
      </c>
      <c r="H142" s="153">
        <f t="shared" si="9"/>
        <v>0</v>
      </c>
      <c r="I142" s="153"/>
      <c r="J142" s="152">
        <v>0</v>
      </c>
      <c r="K142" s="152">
        <f t="shared" si="13"/>
        <v>0</v>
      </c>
      <c r="L142" s="152">
        <v>0</v>
      </c>
      <c r="M142" s="152">
        <v>0</v>
      </c>
      <c r="N142" s="153">
        <f t="shared" si="10"/>
        <v>0</v>
      </c>
      <c r="O142" s="153" t="str">
        <f t="shared" si="11"/>
        <v>N.A.</v>
      </c>
      <c r="P142" s="154">
        <v>0</v>
      </c>
      <c r="Q142" s="154">
        <v>0</v>
      </c>
      <c r="R142" s="154">
        <f t="shared" si="14"/>
        <v>0</v>
      </c>
      <c r="S142" s="154">
        <v>0</v>
      </c>
      <c r="T142" s="154">
        <v>0</v>
      </c>
      <c r="U142" s="154">
        <f t="shared" si="15"/>
        <v>0</v>
      </c>
      <c r="V142" s="155"/>
      <c r="W142" s="155"/>
    </row>
    <row r="143" spans="1:23" s="25" customFormat="1" ht="18" customHeight="1" x14ac:dyDescent="0.25">
      <c r="A143" s="150">
        <v>149</v>
      </c>
      <c r="B143" s="151" t="s">
        <v>268</v>
      </c>
      <c r="C143" s="150" t="s">
        <v>270</v>
      </c>
      <c r="D143" s="152">
        <v>0</v>
      </c>
      <c r="E143" s="152">
        <f t="shared" si="12"/>
        <v>0</v>
      </c>
      <c r="F143" s="152">
        <v>0</v>
      </c>
      <c r="G143" s="152">
        <v>0</v>
      </c>
      <c r="H143" s="153">
        <f t="shared" si="9"/>
        <v>0</v>
      </c>
      <c r="I143" s="153"/>
      <c r="J143" s="152">
        <v>0</v>
      </c>
      <c r="K143" s="152">
        <f t="shared" si="13"/>
        <v>0</v>
      </c>
      <c r="L143" s="152">
        <v>0</v>
      </c>
      <c r="M143" s="152">
        <v>0</v>
      </c>
      <c r="N143" s="153">
        <f t="shared" si="10"/>
        <v>0</v>
      </c>
      <c r="O143" s="153" t="str">
        <f t="shared" si="11"/>
        <v>N.A.</v>
      </c>
      <c r="P143" s="154">
        <v>0</v>
      </c>
      <c r="Q143" s="154">
        <v>0</v>
      </c>
      <c r="R143" s="154">
        <f t="shared" si="14"/>
        <v>0</v>
      </c>
      <c r="S143" s="154">
        <v>0</v>
      </c>
      <c r="T143" s="154">
        <v>0</v>
      </c>
      <c r="U143" s="154">
        <f t="shared" si="15"/>
        <v>0</v>
      </c>
      <c r="V143" s="155"/>
      <c r="W143" s="155"/>
    </row>
    <row r="144" spans="1:23" s="25" customFormat="1" ht="18" customHeight="1" x14ac:dyDescent="0.25">
      <c r="A144" s="150">
        <v>150</v>
      </c>
      <c r="B144" s="151" t="s">
        <v>268</v>
      </c>
      <c r="C144" s="150" t="s">
        <v>271</v>
      </c>
      <c r="D144" s="152">
        <v>200.13752199999996</v>
      </c>
      <c r="E144" s="152">
        <f t="shared" si="12"/>
        <v>133.18711200000004</v>
      </c>
      <c r="F144" s="152">
        <v>0</v>
      </c>
      <c r="G144" s="152">
        <v>0.26442700000000002</v>
      </c>
      <c r="H144" s="153">
        <f t="shared" si="9"/>
        <v>66.685982999999922</v>
      </c>
      <c r="I144" s="153"/>
      <c r="J144" s="152">
        <v>629.5600440799999</v>
      </c>
      <c r="K144" s="152">
        <f t="shared" si="13"/>
        <v>336.83461101992208</v>
      </c>
      <c r="L144" s="152">
        <v>0</v>
      </c>
      <c r="M144" s="152">
        <v>0.15685826999999999</v>
      </c>
      <c r="N144" s="153">
        <f t="shared" si="10"/>
        <v>292.56857479007783</v>
      </c>
      <c r="O144" s="153">
        <f t="shared" si="11"/>
        <v>338.72574359453949</v>
      </c>
      <c r="P144" s="154">
        <v>0.16804799999999998</v>
      </c>
      <c r="Q144" s="154">
        <v>133.01906400000004</v>
      </c>
      <c r="R144" s="154">
        <f t="shared" si="14"/>
        <v>133.18711200000004</v>
      </c>
      <c r="S144" s="154">
        <v>0.15711546000000001</v>
      </c>
      <c r="T144" s="154">
        <v>336.67749555992208</v>
      </c>
      <c r="U144" s="154">
        <f t="shared" si="15"/>
        <v>336.83461101992208</v>
      </c>
      <c r="V144" s="155"/>
      <c r="W144" s="155"/>
    </row>
    <row r="145" spans="1:23" s="25" customFormat="1" ht="18" customHeight="1" x14ac:dyDescent="0.25">
      <c r="A145" s="150">
        <v>151</v>
      </c>
      <c r="B145" s="151" t="s">
        <v>248</v>
      </c>
      <c r="C145" s="150" t="s">
        <v>272</v>
      </c>
      <c r="D145" s="152">
        <v>52.280446000000005</v>
      </c>
      <c r="E145" s="152">
        <f t="shared" si="12"/>
        <v>24.732713</v>
      </c>
      <c r="F145" s="152">
        <v>0</v>
      </c>
      <c r="G145" s="152">
        <v>1.5385900000000003</v>
      </c>
      <c r="H145" s="153">
        <f t="shared" si="9"/>
        <v>26.009143000000005</v>
      </c>
      <c r="I145" s="153"/>
      <c r="J145" s="152">
        <v>32.606630825163379</v>
      </c>
      <c r="K145" s="152">
        <f t="shared" si="13"/>
        <v>30.605050302709188</v>
      </c>
      <c r="L145" s="152">
        <v>0</v>
      </c>
      <c r="M145" s="152">
        <v>1.3622348200000003</v>
      </c>
      <c r="N145" s="153">
        <f t="shared" si="10"/>
        <v>0.63934570245419042</v>
      </c>
      <c r="O145" s="153">
        <f t="shared" si="11"/>
        <v>-97.541842488027413</v>
      </c>
      <c r="P145" s="154">
        <v>18.344275000000003</v>
      </c>
      <c r="Q145" s="154">
        <v>6.3884379999999981</v>
      </c>
      <c r="R145" s="154">
        <f t="shared" si="14"/>
        <v>24.732713</v>
      </c>
      <c r="S145" s="154">
        <v>26.068248740000001</v>
      </c>
      <c r="T145" s="154">
        <v>4.5368015627091864</v>
      </c>
      <c r="U145" s="154">
        <f t="shared" si="15"/>
        <v>30.605050302709188</v>
      </c>
      <c r="V145" s="155"/>
      <c r="W145" s="155"/>
    </row>
    <row r="146" spans="1:23" s="25" customFormat="1" ht="18" customHeight="1" x14ac:dyDescent="0.25">
      <c r="A146" s="150">
        <v>152</v>
      </c>
      <c r="B146" s="151" t="s">
        <v>248</v>
      </c>
      <c r="C146" s="150" t="s">
        <v>273</v>
      </c>
      <c r="D146" s="152">
        <v>73.269662000000025</v>
      </c>
      <c r="E146" s="152">
        <f t="shared" si="12"/>
        <v>64.783951000000002</v>
      </c>
      <c r="F146" s="152">
        <v>0</v>
      </c>
      <c r="G146" s="152">
        <v>5.2964500000000001</v>
      </c>
      <c r="H146" s="153">
        <f t="shared" ref="H146:H209" si="16">D146-E146-G146</f>
        <v>3.1892610000000232</v>
      </c>
      <c r="I146" s="153"/>
      <c r="J146" s="152">
        <v>39.831118508996205</v>
      </c>
      <c r="K146" s="152">
        <f t="shared" si="13"/>
        <v>34.180533965290401</v>
      </c>
      <c r="L146" s="152">
        <v>0</v>
      </c>
      <c r="M146" s="152">
        <v>4.869582219999999</v>
      </c>
      <c r="N146" s="153">
        <f t="shared" ref="N146:N209" si="17">J146-K146-M146</f>
        <v>0.78100232370580525</v>
      </c>
      <c r="O146" s="153">
        <f t="shared" ref="O146:O209" si="18">IF(OR(H146=0,N146=0),"N.A.",IF((((N146-H146)/H146))*100&gt;=500,"500&lt;",IF((((N146-H146)/H146))*100&lt;=-500,"&lt;-500",(((N146-H146)/H146))*100)))</f>
        <v>-75.511495493601828</v>
      </c>
      <c r="P146" s="154">
        <v>25.050578000000002</v>
      </c>
      <c r="Q146" s="154">
        <v>39.733373</v>
      </c>
      <c r="R146" s="154">
        <f t="shared" si="14"/>
        <v>64.783951000000002</v>
      </c>
      <c r="S146" s="154">
        <v>22.811292859999998</v>
      </c>
      <c r="T146" s="154">
        <v>11.369241105290403</v>
      </c>
      <c r="U146" s="154">
        <f t="shared" si="15"/>
        <v>34.180533965290401</v>
      </c>
      <c r="V146" s="155"/>
      <c r="W146" s="155"/>
    </row>
    <row r="147" spans="1:23" s="25" customFormat="1" ht="18" customHeight="1" x14ac:dyDescent="0.25">
      <c r="A147" s="150">
        <v>156</v>
      </c>
      <c r="B147" s="151" t="s">
        <v>207</v>
      </c>
      <c r="C147" s="150" t="s">
        <v>274</v>
      </c>
      <c r="D147" s="152">
        <v>49.717216999999998</v>
      </c>
      <c r="E147" s="152">
        <f t="shared" ref="E147:E210" si="19">R147</f>
        <v>0.229327</v>
      </c>
      <c r="F147" s="152">
        <v>0</v>
      </c>
      <c r="G147" s="152">
        <v>0.373054</v>
      </c>
      <c r="H147" s="153">
        <f t="shared" si="16"/>
        <v>49.114835999999997</v>
      </c>
      <c r="I147" s="153"/>
      <c r="J147" s="152">
        <v>5861.4287572499989</v>
      </c>
      <c r="K147" s="152">
        <f t="shared" ref="K147:K210" si="20">U147</f>
        <v>0.12947056000000001</v>
      </c>
      <c r="L147" s="152">
        <v>0</v>
      </c>
      <c r="M147" s="152">
        <v>0.12925867000000002</v>
      </c>
      <c r="N147" s="153">
        <f t="shared" si="17"/>
        <v>5861.1700280199984</v>
      </c>
      <c r="O147" s="153" t="str">
        <f t="shared" si="18"/>
        <v>500&lt;</v>
      </c>
      <c r="P147" s="154">
        <v>0.229327</v>
      </c>
      <c r="Q147" s="154">
        <v>0</v>
      </c>
      <c r="R147" s="154">
        <f t="shared" ref="R147:R210" si="21">SUM(P147:Q147)</f>
        <v>0.229327</v>
      </c>
      <c r="S147" s="154">
        <v>0.12947056000000001</v>
      </c>
      <c r="T147" s="154">
        <v>0</v>
      </c>
      <c r="U147" s="154">
        <f t="shared" ref="U147:U210" si="22">SUM(S147:T147)</f>
        <v>0.12947056000000001</v>
      </c>
      <c r="V147" s="155"/>
      <c r="W147" s="155"/>
    </row>
    <row r="148" spans="1:23" s="25" customFormat="1" ht="18" customHeight="1" x14ac:dyDescent="0.25">
      <c r="A148" s="150">
        <v>157</v>
      </c>
      <c r="B148" s="151" t="s">
        <v>215</v>
      </c>
      <c r="C148" s="150" t="s">
        <v>275</v>
      </c>
      <c r="D148" s="152">
        <v>1513.7321259999999</v>
      </c>
      <c r="E148" s="152">
        <f t="shared" si="19"/>
        <v>4.2207699999999999</v>
      </c>
      <c r="F148" s="152">
        <v>0</v>
      </c>
      <c r="G148" s="152">
        <v>6.8663379999999998</v>
      </c>
      <c r="H148" s="153">
        <f t="shared" si="16"/>
        <v>1502.6450179999999</v>
      </c>
      <c r="I148" s="153"/>
      <c r="J148" s="152">
        <v>3431.049349209999</v>
      </c>
      <c r="K148" s="152">
        <f t="shared" si="20"/>
        <v>2.4712599199999996</v>
      </c>
      <c r="L148" s="152">
        <v>0</v>
      </c>
      <c r="M148" s="152">
        <v>2.4672151400000004</v>
      </c>
      <c r="N148" s="153">
        <f t="shared" si="17"/>
        <v>3426.1108741499988</v>
      </c>
      <c r="O148" s="153">
        <f t="shared" si="18"/>
        <v>128.00533945869037</v>
      </c>
      <c r="P148" s="154">
        <v>4.2207699999999999</v>
      </c>
      <c r="Q148" s="154">
        <v>0</v>
      </c>
      <c r="R148" s="154">
        <f t="shared" si="21"/>
        <v>4.2207699999999999</v>
      </c>
      <c r="S148" s="154">
        <v>2.4712599199999996</v>
      </c>
      <c r="T148" s="154">
        <v>0</v>
      </c>
      <c r="U148" s="154">
        <f t="shared" si="22"/>
        <v>2.4712599199999996</v>
      </c>
      <c r="V148" s="155"/>
      <c r="W148" s="155"/>
    </row>
    <row r="149" spans="1:23" s="25" customFormat="1" ht="18" customHeight="1" x14ac:dyDescent="0.25">
      <c r="A149" s="150">
        <v>158</v>
      </c>
      <c r="B149" s="151" t="s">
        <v>207</v>
      </c>
      <c r="C149" s="150" t="s">
        <v>276</v>
      </c>
      <c r="D149" s="152">
        <v>0</v>
      </c>
      <c r="E149" s="152">
        <f t="shared" si="19"/>
        <v>0</v>
      </c>
      <c r="F149" s="152">
        <v>0</v>
      </c>
      <c r="G149" s="152">
        <v>0</v>
      </c>
      <c r="H149" s="153">
        <f t="shared" si="16"/>
        <v>0</v>
      </c>
      <c r="I149" s="153"/>
      <c r="J149" s="152">
        <v>0</v>
      </c>
      <c r="K149" s="152">
        <f t="shared" si="20"/>
        <v>0</v>
      </c>
      <c r="L149" s="152">
        <v>0</v>
      </c>
      <c r="M149" s="152">
        <v>0</v>
      </c>
      <c r="N149" s="153">
        <f t="shared" si="17"/>
        <v>0</v>
      </c>
      <c r="O149" s="153" t="str">
        <f t="shared" si="18"/>
        <v>N.A.</v>
      </c>
      <c r="P149" s="154">
        <v>0</v>
      </c>
      <c r="Q149" s="154">
        <v>0</v>
      </c>
      <c r="R149" s="154">
        <f t="shared" si="21"/>
        <v>0</v>
      </c>
      <c r="S149" s="154">
        <v>0</v>
      </c>
      <c r="T149" s="154">
        <v>0</v>
      </c>
      <c r="U149" s="154">
        <f t="shared" si="22"/>
        <v>0</v>
      </c>
      <c r="V149" s="155"/>
      <c r="W149" s="155"/>
    </row>
    <row r="150" spans="1:23" s="25" customFormat="1" ht="18" customHeight="1" x14ac:dyDescent="0.25">
      <c r="A150" s="150">
        <v>159</v>
      </c>
      <c r="B150" s="151" t="s">
        <v>215</v>
      </c>
      <c r="C150" s="150" t="s">
        <v>277</v>
      </c>
      <c r="D150" s="152">
        <v>0</v>
      </c>
      <c r="E150" s="152">
        <f t="shared" si="19"/>
        <v>0</v>
      </c>
      <c r="F150" s="152">
        <v>0</v>
      </c>
      <c r="G150" s="152">
        <v>0</v>
      </c>
      <c r="H150" s="153">
        <f t="shared" si="16"/>
        <v>0</v>
      </c>
      <c r="I150" s="153"/>
      <c r="J150" s="152">
        <v>0</v>
      </c>
      <c r="K150" s="152">
        <f t="shared" si="20"/>
        <v>0</v>
      </c>
      <c r="L150" s="152">
        <v>0</v>
      </c>
      <c r="M150" s="152">
        <v>0</v>
      </c>
      <c r="N150" s="153">
        <f t="shared" si="17"/>
        <v>0</v>
      </c>
      <c r="O150" s="153" t="str">
        <f t="shared" si="18"/>
        <v>N.A.</v>
      </c>
      <c r="P150" s="154">
        <v>0</v>
      </c>
      <c r="Q150" s="154">
        <v>0</v>
      </c>
      <c r="R150" s="154">
        <f t="shared" si="21"/>
        <v>0</v>
      </c>
      <c r="S150" s="154">
        <v>0</v>
      </c>
      <c r="T150" s="154">
        <v>0</v>
      </c>
      <c r="U150" s="154">
        <f t="shared" si="22"/>
        <v>0</v>
      </c>
      <c r="V150" s="155"/>
      <c r="W150" s="155"/>
    </row>
    <row r="151" spans="1:23" s="25" customFormat="1" ht="18" customHeight="1" x14ac:dyDescent="0.25">
      <c r="A151" s="150">
        <v>160</v>
      </c>
      <c r="B151" s="151" t="s">
        <v>215</v>
      </c>
      <c r="C151" s="150" t="s">
        <v>278</v>
      </c>
      <c r="D151" s="152">
        <v>0</v>
      </c>
      <c r="E151" s="152">
        <f t="shared" si="19"/>
        <v>0</v>
      </c>
      <c r="F151" s="152">
        <v>0</v>
      </c>
      <c r="G151" s="152">
        <v>0</v>
      </c>
      <c r="H151" s="153">
        <f t="shared" si="16"/>
        <v>0</v>
      </c>
      <c r="I151" s="153"/>
      <c r="J151" s="152">
        <v>0</v>
      </c>
      <c r="K151" s="152">
        <f t="shared" si="20"/>
        <v>0</v>
      </c>
      <c r="L151" s="152">
        <v>0</v>
      </c>
      <c r="M151" s="152">
        <v>0</v>
      </c>
      <c r="N151" s="153">
        <f t="shared" si="17"/>
        <v>0</v>
      </c>
      <c r="O151" s="153" t="str">
        <f t="shared" si="18"/>
        <v>N.A.</v>
      </c>
      <c r="P151" s="154">
        <v>0</v>
      </c>
      <c r="Q151" s="154">
        <v>0</v>
      </c>
      <c r="R151" s="154">
        <f t="shared" si="21"/>
        <v>0</v>
      </c>
      <c r="S151" s="154">
        <v>0</v>
      </c>
      <c r="T151" s="154">
        <v>0</v>
      </c>
      <c r="U151" s="154">
        <f t="shared" si="22"/>
        <v>0</v>
      </c>
      <c r="V151" s="155"/>
      <c r="W151" s="155"/>
    </row>
    <row r="152" spans="1:23" s="25" customFormat="1" ht="18" customHeight="1" x14ac:dyDescent="0.25">
      <c r="A152" s="150">
        <v>161</v>
      </c>
      <c r="B152" s="151" t="s">
        <v>215</v>
      </c>
      <c r="C152" s="150" t="s">
        <v>279</v>
      </c>
      <c r="D152" s="152">
        <v>0</v>
      </c>
      <c r="E152" s="152">
        <f t="shared" si="19"/>
        <v>0</v>
      </c>
      <c r="F152" s="152">
        <v>0</v>
      </c>
      <c r="G152" s="152">
        <v>0</v>
      </c>
      <c r="H152" s="153">
        <f t="shared" si="16"/>
        <v>0</v>
      </c>
      <c r="I152" s="153"/>
      <c r="J152" s="152">
        <v>0</v>
      </c>
      <c r="K152" s="152">
        <f t="shared" si="20"/>
        <v>0</v>
      </c>
      <c r="L152" s="152">
        <v>0</v>
      </c>
      <c r="M152" s="152">
        <v>0</v>
      </c>
      <c r="N152" s="153">
        <f t="shared" si="17"/>
        <v>0</v>
      </c>
      <c r="O152" s="153" t="str">
        <f t="shared" si="18"/>
        <v>N.A.</v>
      </c>
      <c r="P152" s="154">
        <v>0</v>
      </c>
      <c r="Q152" s="154">
        <v>0</v>
      </c>
      <c r="R152" s="154">
        <f t="shared" si="21"/>
        <v>0</v>
      </c>
      <c r="S152" s="154">
        <v>0</v>
      </c>
      <c r="T152" s="154">
        <v>0</v>
      </c>
      <c r="U152" s="154">
        <f t="shared" si="22"/>
        <v>0</v>
      </c>
      <c r="V152" s="155"/>
      <c r="W152" s="155"/>
    </row>
    <row r="153" spans="1:23" s="25" customFormat="1" ht="18" customHeight="1" x14ac:dyDescent="0.25">
      <c r="A153" s="150">
        <v>162</v>
      </c>
      <c r="B153" s="151" t="s">
        <v>207</v>
      </c>
      <c r="C153" s="150" t="s">
        <v>280</v>
      </c>
      <c r="D153" s="152">
        <v>0</v>
      </c>
      <c r="E153" s="152">
        <f t="shared" si="19"/>
        <v>0</v>
      </c>
      <c r="F153" s="152">
        <v>0</v>
      </c>
      <c r="G153" s="152">
        <v>0</v>
      </c>
      <c r="H153" s="153">
        <f t="shared" si="16"/>
        <v>0</v>
      </c>
      <c r="I153" s="153"/>
      <c r="J153" s="152">
        <v>0</v>
      </c>
      <c r="K153" s="152">
        <f t="shared" si="20"/>
        <v>0</v>
      </c>
      <c r="L153" s="152">
        <v>0</v>
      </c>
      <c r="M153" s="152">
        <v>0</v>
      </c>
      <c r="N153" s="153">
        <f t="shared" si="17"/>
        <v>0</v>
      </c>
      <c r="O153" s="153" t="str">
        <f t="shared" si="18"/>
        <v>N.A.</v>
      </c>
      <c r="P153" s="154">
        <v>0</v>
      </c>
      <c r="Q153" s="154">
        <v>0</v>
      </c>
      <c r="R153" s="154">
        <f t="shared" si="21"/>
        <v>0</v>
      </c>
      <c r="S153" s="154">
        <v>0</v>
      </c>
      <c r="T153" s="154">
        <v>0</v>
      </c>
      <c r="U153" s="154">
        <f t="shared" si="22"/>
        <v>0</v>
      </c>
      <c r="V153" s="155"/>
      <c r="W153" s="155"/>
    </row>
    <row r="154" spans="1:23" s="25" customFormat="1" ht="18" customHeight="1" x14ac:dyDescent="0.25">
      <c r="A154" s="150">
        <v>163</v>
      </c>
      <c r="B154" s="151" t="s">
        <v>142</v>
      </c>
      <c r="C154" s="150" t="s">
        <v>281</v>
      </c>
      <c r="D154" s="152">
        <v>0</v>
      </c>
      <c r="E154" s="152">
        <f t="shared" si="19"/>
        <v>0</v>
      </c>
      <c r="F154" s="152">
        <v>0</v>
      </c>
      <c r="G154" s="152">
        <v>0</v>
      </c>
      <c r="H154" s="153">
        <f t="shared" si="16"/>
        <v>0</v>
      </c>
      <c r="I154" s="153"/>
      <c r="J154" s="152">
        <v>0</v>
      </c>
      <c r="K154" s="152">
        <f t="shared" si="20"/>
        <v>0</v>
      </c>
      <c r="L154" s="152">
        <v>0</v>
      </c>
      <c r="M154" s="152">
        <v>0</v>
      </c>
      <c r="N154" s="153">
        <f t="shared" si="17"/>
        <v>0</v>
      </c>
      <c r="O154" s="153" t="str">
        <f t="shared" si="18"/>
        <v>N.A.</v>
      </c>
      <c r="P154" s="154">
        <v>0</v>
      </c>
      <c r="Q154" s="154">
        <v>0</v>
      </c>
      <c r="R154" s="154">
        <f t="shared" si="21"/>
        <v>0</v>
      </c>
      <c r="S154" s="154">
        <v>0</v>
      </c>
      <c r="T154" s="154">
        <v>0</v>
      </c>
      <c r="U154" s="154">
        <f t="shared" si="22"/>
        <v>0</v>
      </c>
      <c r="V154" s="155"/>
      <c r="W154" s="155"/>
    </row>
    <row r="155" spans="1:23" s="25" customFormat="1" ht="18" customHeight="1" x14ac:dyDescent="0.25">
      <c r="A155" s="150">
        <v>164</v>
      </c>
      <c r="B155" s="151" t="s">
        <v>248</v>
      </c>
      <c r="C155" s="150" t="s">
        <v>282</v>
      </c>
      <c r="D155" s="152">
        <v>72.839390000000009</v>
      </c>
      <c r="E155" s="152">
        <f t="shared" si="19"/>
        <v>65.790575999999987</v>
      </c>
      <c r="F155" s="152">
        <v>0</v>
      </c>
      <c r="G155" s="152">
        <v>1.8646629999999997</v>
      </c>
      <c r="H155" s="153">
        <f t="shared" si="16"/>
        <v>5.1841510000000213</v>
      </c>
      <c r="I155" s="153"/>
      <c r="J155" s="152">
        <v>60.792241657554854</v>
      </c>
      <c r="K155" s="152">
        <f t="shared" si="20"/>
        <v>58.520234459171419</v>
      </c>
      <c r="L155" s="152">
        <v>0</v>
      </c>
      <c r="M155" s="152">
        <v>1.0800024599999998</v>
      </c>
      <c r="N155" s="153">
        <f t="shared" si="17"/>
        <v>1.1920047383834347</v>
      </c>
      <c r="O155" s="153">
        <f t="shared" si="18"/>
        <v>-77.006751184843381</v>
      </c>
      <c r="P155" s="154">
        <v>16.032751000000001</v>
      </c>
      <c r="Q155" s="154">
        <v>49.75782499999999</v>
      </c>
      <c r="R155" s="154">
        <f t="shared" si="21"/>
        <v>65.790575999999987</v>
      </c>
      <c r="S155" s="154">
        <v>23.84064562</v>
      </c>
      <c r="T155" s="154">
        <v>34.679588839171423</v>
      </c>
      <c r="U155" s="154">
        <f t="shared" si="22"/>
        <v>58.520234459171419</v>
      </c>
      <c r="V155" s="155"/>
      <c r="W155" s="155"/>
    </row>
    <row r="156" spans="1:23" s="25" customFormat="1" ht="18" customHeight="1" x14ac:dyDescent="0.25">
      <c r="A156" s="150">
        <v>165</v>
      </c>
      <c r="B156" s="151" t="s">
        <v>138</v>
      </c>
      <c r="C156" s="150" t="s">
        <v>283</v>
      </c>
      <c r="D156" s="152">
        <v>0</v>
      </c>
      <c r="E156" s="152">
        <f t="shared" si="19"/>
        <v>0</v>
      </c>
      <c r="F156" s="152">
        <v>0</v>
      </c>
      <c r="G156" s="152">
        <v>0</v>
      </c>
      <c r="H156" s="153">
        <f t="shared" si="16"/>
        <v>0</v>
      </c>
      <c r="I156" s="153"/>
      <c r="J156" s="152">
        <v>0</v>
      </c>
      <c r="K156" s="152">
        <f t="shared" si="20"/>
        <v>0</v>
      </c>
      <c r="L156" s="152">
        <v>0</v>
      </c>
      <c r="M156" s="152">
        <v>0</v>
      </c>
      <c r="N156" s="153">
        <f t="shared" si="17"/>
        <v>0</v>
      </c>
      <c r="O156" s="153" t="str">
        <f t="shared" si="18"/>
        <v>N.A.</v>
      </c>
      <c r="P156" s="154">
        <v>0</v>
      </c>
      <c r="Q156" s="154">
        <v>0</v>
      </c>
      <c r="R156" s="154">
        <f t="shared" si="21"/>
        <v>0</v>
      </c>
      <c r="S156" s="154">
        <v>0</v>
      </c>
      <c r="T156" s="154">
        <v>0</v>
      </c>
      <c r="U156" s="154">
        <f t="shared" si="22"/>
        <v>0</v>
      </c>
      <c r="V156" s="155"/>
      <c r="W156" s="155"/>
    </row>
    <row r="157" spans="1:23" s="25" customFormat="1" ht="18" customHeight="1" x14ac:dyDescent="0.25">
      <c r="A157" s="150">
        <v>166</v>
      </c>
      <c r="B157" s="151" t="s">
        <v>230</v>
      </c>
      <c r="C157" s="150" t="s">
        <v>284</v>
      </c>
      <c r="D157" s="152">
        <v>75.247099000000006</v>
      </c>
      <c r="E157" s="152">
        <f t="shared" si="19"/>
        <v>67.256394999999983</v>
      </c>
      <c r="F157" s="152">
        <v>0</v>
      </c>
      <c r="G157" s="152">
        <v>1.2206810000000001</v>
      </c>
      <c r="H157" s="153">
        <f t="shared" si="16"/>
        <v>6.7700230000000223</v>
      </c>
      <c r="I157" s="153"/>
      <c r="J157" s="152">
        <v>61.777524049685674</v>
      </c>
      <c r="K157" s="152">
        <f t="shared" si="20"/>
        <v>59.829346438711454</v>
      </c>
      <c r="L157" s="152">
        <v>0</v>
      </c>
      <c r="M157" s="152">
        <v>0.73685361000000005</v>
      </c>
      <c r="N157" s="153">
        <f t="shared" si="17"/>
        <v>1.2113240009742199</v>
      </c>
      <c r="O157" s="153">
        <f t="shared" si="18"/>
        <v>-82.107534923083477</v>
      </c>
      <c r="P157" s="154">
        <v>0.78868099999999997</v>
      </c>
      <c r="Q157" s="154">
        <v>66.467713999999987</v>
      </c>
      <c r="R157" s="154">
        <f t="shared" si="21"/>
        <v>67.256394999999983</v>
      </c>
      <c r="S157" s="154">
        <v>0.73806160999999992</v>
      </c>
      <c r="T157" s="154">
        <v>59.091284828711451</v>
      </c>
      <c r="U157" s="154">
        <f t="shared" si="22"/>
        <v>59.829346438711454</v>
      </c>
      <c r="V157" s="155"/>
      <c r="W157" s="155"/>
    </row>
    <row r="158" spans="1:23" s="25" customFormat="1" ht="18" customHeight="1" x14ac:dyDescent="0.25">
      <c r="A158" s="150">
        <v>167</v>
      </c>
      <c r="B158" s="151" t="s">
        <v>128</v>
      </c>
      <c r="C158" s="150" t="s">
        <v>285</v>
      </c>
      <c r="D158" s="152">
        <v>3942.4394950000001</v>
      </c>
      <c r="E158" s="152">
        <f t="shared" si="19"/>
        <v>710.78873799999997</v>
      </c>
      <c r="F158" s="152">
        <v>0</v>
      </c>
      <c r="G158" s="152">
        <v>39.667774000000001</v>
      </c>
      <c r="H158" s="153">
        <f t="shared" si="16"/>
        <v>3191.9829830000003</v>
      </c>
      <c r="I158" s="153"/>
      <c r="J158" s="152">
        <v>4835.7949714099996</v>
      </c>
      <c r="K158" s="152">
        <f t="shared" si="20"/>
        <v>1054.9601765589002</v>
      </c>
      <c r="L158" s="152">
        <v>0</v>
      </c>
      <c r="M158" s="152">
        <v>36.52094709</v>
      </c>
      <c r="N158" s="153">
        <f t="shared" si="17"/>
        <v>3744.3138477610992</v>
      </c>
      <c r="O158" s="153">
        <f t="shared" si="18"/>
        <v>17.303690768488622</v>
      </c>
      <c r="P158" s="154">
        <v>207.57599999999999</v>
      </c>
      <c r="Q158" s="154">
        <v>503.212738</v>
      </c>
      <c r="R158" s="154">
        <f t="shared" si="21"/>
        <v>710.78873799999997</v>
      </c>
      <c r="S158" s="154">
        <v>191.29708704000001</v>
      </c>
      <c r="T158" s="154">
        <v>863.66308951890028</v>
      </c>
      <c r="U158" s="154">
        <f t="shared" si="22"/>
        <v>1054.9601765589002</v>
      </c>
      <c r="V158" s="155"/>
      <c r="W158" s="155"/>
    </row>
    <row r="159" spans="1:23" s="25" customFormat="1" ht="18" customHeight="1" x14ac:dyDescent="0.25">
      <c r="A159" s="150">
        <v>168</v>
      </c>
      <c r="B159" s="151" t="s">
        <v>252</v>
      </c>
      <c r="C159" s="150" t="s">
        <v>286</v>
      </c>
      <c r="D159" s="152">
        <v>0</v>
      </c>
      <c r="E159" s="152">
        <f t="shared" si="19"/>
        <v>0</v>
      </c>
      <c r="F159" s="152">
        <v>0</v>
      </c>
      <c r="G159" s="152">
        <v>0</v>
      </c>
      <c r="H159" s="153">
        <f t="shared" si="16"/>
        <v>0</v>
      </c>
      <c r="I159" s="153"/>
      <c r="J159" s="152">
        <v>0</v>
      </c>
      <c r="K159" s="152">
        <f t="shared" si="20"/>
        <v>0</v>
      </c>
      <c r="L159" s="152">
        <v>0</v>
      </c>
      <c r="M159" s="152">
        <v>0</v>
      </c>
      <c r="N159" s="153">
        <f t="shared" si="17"/>
        <v>0</v>
      </c>
      <c r="O159" s="153" t="str">
        <f t="shared" si="18"/>
        <v>N.A.</v>
      </c>
      <c r="P159" s="154">
        <v>0</v>
      </c>
      <c r="Q159" s="154">
        <v>0</v>
      </c>
      <c r="R159" s="154">
        <f t="shared" si="21"/>
        <v>0</v>
      </c>
      <c r="S159" s="154">
        <v>0</v>
      </c>
      <c r="T159" s="154">
        <v>0</v>
      </c>
      <c r="U159" s="154">
        <f t="shared" si="22"/>
        <v>0</v>
      </c>
      <c r="V159" s="155"/>
      <c r="W159" s="155"/>
    </row>
    <row r="160" spans="1:23" s="25" customFormat="1" ht="18" customHeight="1" x14ac:dyDescent="0.25">
      <c r="A160" s="150">
        <v>170</v>
      </c>
      <c r="B160" s="151" t="s">
        <v>138</v>
      </c>
      <c r="C160" s="150" t="s">
        <v>287</v>
      </c>
      <c r="D160" s="152">
        <v>110.03115600000001</v>
      </c>
      <c r="E160" s="152">
        <f t="shared" si="19"/>
        <v>78.230426999999992</v>
      </c>
      <c r="F160" s="152">
        <v>0</v>
      </c>
      <c r="G160" s="152">
        <v>22.529923</v>
      </c>
      <c r="H160" s="153">
        <f t="shared" si="16"/>
        <v>9.2708060000000181</v>
      </c>
      <c r="I160" s="153"/>
      <c r="J160" s="152">
        <v>72.824500010553962</v>
      </c>
      <c r="K160" s="152">
        <f t="shared" si="20"/>
        <v>58.363821957798002</v>
      </c>
      <c r="L160" s="152">
        <v>0</v>
      </c>
      <c r="M160" s="152">
        <v>13.032746679999997</v>
      </c>
      <c r="N160" s="153">
        <f t="shared" si="17"/>
        <v>1.4279313727559622</v>
      </c>
      <c r="O160" s="153">
        <f t="shared" si="18"/>
        <v>-84.597548770236813</v>
      </c>
      <c r="P160" s="154">
        <v>34.204053999999999</v>
      </c>
      <c r="Q160" s="154">
        <v>44.026372999999985</v>
      </c>
      <c r="R160" s="154">
        <f t="shared" si="21"/>
        <v>78.230426999999992</v>
      </c>
      <c r="S160" s="154">
        <v>43.42903896</v>
      </c>
      <c r="T160" s="154">
        <v>14.934782997798004</v>
      </c>
      <c r="U160" s="154">
        <f t="shared" si="22"/>
        <v>58.363821957798002</v>
      </c>
      <c r="V160" s="155"/>
      <c r="W160" s="155"/>
    </row>
    <row r="161" spans="1:23" s="25" customFormat="1" ht="18" customHeight="1" x14ac:dyDescent="0.25">
      <c r="A161" s="150">
        <v>171</v>
      </c>
      <c r="B161" s="151" t="s">
        <v>128</v>
      </c>
      <c r="C161" s="150" t="s">
        <v>288</v>
      </c>
      <c r="D161" s="152">
        <v>1751.0640699999997</v>
      </c>
      <c r="E161" s="152">
        <f t="shared" si="19"/>
        <v>1347.8792909999997</v>
      </c>
      <c r="F161" s="152">
        <v>0</v>
      </c>
      <c r="G161" s="152">
        <v>387.52579400000008</v>
      </c>
      <c r="H161" s="153">
        <f t="shared" si="16"/>
        <v>15.658984999999859</v>
      </c>
      <c r="I161" s="153"/>
      <c r="J161" s="152">
        <v>3266.1964182014526</v>
      </c>
      <c r="K161" s="152">
        <f t="shared" si="20"/>
        <v>3627.2715861399997</v>
      </c>
      <c r="L161" s="152">
        <v>0</v>
      </c>
      <c r="M161" s="152">
        <v>321.34988717999994</v>
      </c>
      <c r="N161" s="153">
        <f t="shared" si="17"/>
        <v>-682.42505511854711</v>
      </c>
      <c r="O161" s="153" t="str">
        <f t="shared" si="18"/>
        <v>&lt;-500</v>
      </c>
      <c r="P161" s="154">
        <v>625.57256900000004</v>
      </c>
      <c r="Q161" s="154">
        <v>722.30672199999981</v>
      </c>
      <c r="R161" s="154">
        <f t="shared" si="21"/>
        <v>1347.8792909999997</v>
      </c>
      <c r="S161" s="154">
        <v>571.85456713999986</v>
      </c>
      <c r="T161" s="154">
        <v>3055.417019</v>
      </c>
      <c r="U161" s="154">
        <f t="shared" si="22"/>
        <v>3627.2715861399997</v>
      </c>
      <c r="V161" s="155"/>
      <c r="W161" s="155"/>
    </row>
    <row r="162" spans="1:23" s="25" customFormat="1" ht="18" customHeight="1" x14ac:dyDescent="0.25">
      <c r="A162" s="150">
        <v>176</v>
      </c>
      <c r="B162" s="151" t="s">
        <v>138</v>
      </c>
      <c r="C162" s="150" t="s">
        <v>289</v>
      </c>
      <c r="D162" s="152">
        <v>158.02786800000001</v>
      </c>
      <c r="E162" s="152">
        <f t="shared" si="19"/>
        <v>63.042688999999989</v>
      </c>
      <c r="F162" s="152">
        <v>0</v>
      </c>
      <c r="G162" s="152">
        <v>4.4424720000000004</v>
      </c>
      <c r="H162" s="153">
        <f t="shared" si="16"/>
        <v>90.542707000000021</v>
      </c>
      <c r="I162" s="153"/>
      <c r="J162" s="152">
        <v>85.194127105897863</v>
      </c>
      <c r="K162" s="152">
        <f t="shared" si="20"/>
        <v>79.392532915390049</v>
      </c>
      <c r="L162" s="152">
        <v>0</v>
      </c>
      <c r="M162" s="152">
        <v>4.1311211099999996</v>
      </c>
      <c r="N162" s="153">
        <f t="shared" si="17"/>
        <v>1.6704730805078141</v>
      </c>
      <c r="O162" s="153">
        <f t="shared" si="18"/>
        <v>-98.15504402744682</v>
      </c>
      <c r="P162" s="154">
        <v>48.828635999999989</v>
      </c>
      <c r="Q162" s="154">
        <v>14.214052999999998</v>
      </c>
      <c r="R162" s="154">
        <f t="shared" si="21"/>
        <v>63.042688999999989</v>
      </c>
      <c r="S162" s="154">
        <v>71.832139949999998</v>
      </c>
      <c r="T162" s="154">
        <v>7.5603929653900535</v>
      </c>
      <c r="U162" s="154">
        <f t="shared" si="22"/>
        <v>79.392532915390049</v>
      </c>
      <c r="V162" s="155"/>
      <c r="W162" s="155"/>
    </row>
    <row r="163" spans="1:23" s="25" customFormat="1" ht="18" customHeight="1" x14ac:dyDescent="0.25">
      <c r="A163" s="150">
        <v>177</v>
      </c>
      <c r="B163" s="151" t="s">
        <v>138</v>
      </c>
      <c r="C163" s="150" t="s">
        <v>290</v>
      </c>
      <c r="D163" s="152">
        <v>0.87054500000000024</v>
      </c>
      <c r="E163" s="152">
        <f t="shared" si="19"/>
        <v>0.27848899999999993</v>
      </c>
      <c r="F163" s="152">
        <v>0</v>
      </c>
      <c r="G163" s="152">
        <v>3.8987999999999995E-2</v>
      </c>
      <c r="H163" s="153">
        <f t="shared" si="16"/>
        <v>0.55306800000000034</v>
      </c>
      <c r="I163" s="153"/>
      <c r="J163" s="152">
        <v>0.82399590672228007</v>
      </c>
      <c r="K163" s="152">
        <f t="shared" si="20"/>
        <v>0.76766868423752943</v>
      </c>
      <c r="L163" s="152">
        <v>0</v>
      </c>
      <c r="M163" s="152">
        <v>4.0170440000000002E-2</v>
      </c>
      <c r="N163" s="153">
        <f t="shared" si="17"/>
        <v>1.6156782484750637E-2</v>
      </c>
      <c r="O163" s="153">
        <f t="shared" si="18"/>
        <v>-97.078698734197133</v>
      </c>
      <c r="P163" s="154">
        <v>4.4409999999999998E-2</v>
      </c>
      <c r="Q163" s="154">
        <v>0.23407899999999995</v>
      </c>
      <c r="R163" s="154">
        <f t="shared" si="21"/>
        <v>0.27848899999999993</v>
      </c>
      <c r="S163" s="154">
        <v>4.0236279999999999E-2</v>
      </c>
      <c r="T163" s="154">
        <v>0.72743240423752942</v>
      </c>
      <c r="U163" s="154">
        <f t="shared" si="22"/>
        <v>0.76766868423752943</v>
      </c>
      <c r="V163" s="155"/>
      <c r="W163" s="155"/>
    </row>
    <row r="164" spans="1:23" s="25" customFormat="1" ht="18" customHeight="1" x14ac:dyDescent="0.25">
      <c r="A164" s="150">
        <v>181</v>
      </c>
      <c r="B164" s="151" t="s">
        <v>207</v>
      </c>
      <c r="C164" s="150" t="s">
        <v>291</v>
      </c>
      <c r="D164" s="152">
        <v>23696.585964000002</v>
      </c>
      <c r="E164" s="152">
        <f t="shared" si="19"/>
        <v>589.96471000000008</v>
      </c>
      <c r="F164" s="152">
        <v>0</v>
      </c>
      <c r="G164" s="152">
        <v>223.86196799999999</v>
      </c>
      <c r="H164" s="153">
        <f t="shared" si="16"/>
        <v>22882.759286</v>
      </c>
      <c r="I164" s="153"/>
      <c r="J164" s="152">
        <v>24816.00009094999</v>
      </c>
      <c r="K164" s="152">
        <f t="shared" si="20"/>
        <v>550.54203599999994</v>
      </c>
      <c r="L164" s="152">
        <v>0</v>
      </c>
      <c r="M164" s="152">
        <v>208.91998762000003</v>
      </c>
      <c r="N164" s="153">
        <f t="shared" si="17"/>
        <v>24056.538067329991</v>
      </c>
      <c r="O164" s="153">
        <f t="shared" si="18"/>
        <v>5.1295334039899885</v>
      </c>
      <c r="P164" s="154">
        <v>589.96471000000008</v>
      </c>
      <c r="Q164" s="154">
        <v>0</v>
      </c>
      <c r="R164" s="154">
        <f t="shared" si="21"/>
        <v>589.96471000000008</v>
      </c>
      <c r="S164" s="154">
        <v>550.54203599999994</v>
      </c>
      <c r="T164" s="154">
        <v>0</v>
      </c>
      <c r="U164" s="154">
        <f t="shared" si="22"/>
        <v>550.54203599999994</v>
      </c>
      <c r="V164" s="155"/>
      <c r="W164" s="155"/>
    </row>
    <row r="165" spans="1:23" s="25" customFormat="1" ht="18" customHeight="1" x14ac:dyDescent="0.25">
      <c r="A165" s="150">
        <v>182</v>
      </c>
      <c r="B165" s="151" t="s">
        <v>215</v>
      </c>
      <c r="C165" s="150" t="s">
        <v>292</v>
      </c>
      <c r="D165" s="152">
        <v>0</v>
      </c>
      <c r="E165" s="152">
        <f t="shared" si="19"/>
        <v>0</v>
      </c>
      <c r="F165" s="152">
        <v>0</v>
      </c>
      <c r="G165" s="152">
        <v>0</v>
      </c>
      <c r="H165" s="153">
        <f t="shared" si="16"/>
        <v>0</v>
      </c>
      <c r="I165" s="153"/>
      <c r="J165" s="152">
        <v>0</v>
      </c>
      <c r="K165" s="152">
        <f t="shared" si="20"/>
        <v>0</v>
      </c>
      <c r="L165" s="152">
        <v>0</v>
      </c>
      <c r="M165" s="152">
        <v>0</v>
      </c>
      <c r="N165" s="153">
        <f t="shared" si="17"/>
        <v>0</v>
      </c>
      <c r="O165" s="153" t="str">
        <f t="shared" si="18"/>
        <v>N.A.</v>
      </c>
      <c r="P165" s="154">
        <v>0</v>
      </c>
      <c r="Q165" s="154">
        <v>0</v>
      </c>
      <c r="R165" s="154">
        <f t="shared" si="21"/>
        <v>0</v>
      </c>
      <c r="S165" s="154">
        <v>0</v>
      </c>
      <c r="T165" s="154">
        <v>0</v>
      </c>
      <c r="U165" s="154">
        <f t="shared" si="22"/>
        <v>0</v>
      </c>
      <c r="V165" s="155"/>
      <c r="W165" s="155"/>
    </row>
    <row r="166" spans="1:23" s="25" customFormat="1" ht="18" customHeight="1" x14ac:dyDescent="0.25">
      <c r="A166" s="150">
        <v>183</v>
      </c>
      <c r="B166" s="151" t="s">
        <v>207</v>
      </c>
      <c r="C166" s="150" t="s">
        <v>293</v>
      </c>
      <c r="D166" s="152">
        <v>0</v>
      </c>
      <c r="E166" s="152">
        <f t="shared" si="19"/>
        <v>0</v>
      </c>
      <c r="F166" s="152">
        <v>0</v>
      </c>
      <c r="G166" s="152">
        <v>0</v>
      </c>
      <c r="H166" s="153">
        <f t="shared" si="16"/>
        <v>0</v>
      </c>
      <c r="I166" s="153"/>
      <c r="J166" s="152">
        <v>0</v>
      </c>
      <c r="K166" s="152">
        <f t="shared" si="20"/>
        <v>0</v>
      </c>
      <c r="L166" s="152">
        <v>0</v>
      </c>
      <c r="M166" s="152">
        <v>0</v>
      </c>
      <c r="N166" s="153">
        <f t="shared" si="17"/>
        <v>0</v>
      </c>
      <c r="O166" s="153" t="str">
        <f t="shared" si="18"/>
        <v>N.A.</v>
      </c>
      <c r="P166" s="154">
        <v>0</v>
      </c>
      <c r="Q166" s="154">
        <v>0</v>
      </c>
      <c r="R166" s="154">
        <f t="shared" si="21"/>
        <v>0</v>
      </c>
      <c r="S166" s="154">
        <v>0</v>
      </c>
      <c r="T166" s="154">
        <v>0</v>
      </c>
      <c r="U166" s="154">
        <f t="shared" si="22"/>
        <v>0</v>
      </c>
      <c r="V166" s="155"/>
      <c r="W166" s="155"/>
    </row>
    <row r="167" spans="1:23" s="25" customFormat="1" ht="18" customHeight="1" x14ac:dyDescent="0.25">
      <c r="A167" s="150">
        <v>185</v>
      </c>
      <c r="B167" s="151" t="s">
        <v>142</v>
      </c>
      <c r="C167" s="150" t="s">
        <v>294</v>
      </c>
      <c r="D167" s="152">
        <v>124.86039800000002</v>
      </c>
      <c r="E167" s="152">
        <f t="shared" si="19"/>
        <v>68.386161999999985</v>
      </c>
      <c r="F167" s="152">
        <v>0</v>
      </c>
      <c r="G167" s="152">
        <v>2.6833029999999995</v>
      </c>
      <c r="H167" s="153">
        <f t="shared" si="16"/>
        <v>53.790933000000031</v>
      </c>
      <c r="I167" s="153"/>
      <c r="J167" s="152">
        <v>91.569640239670633</v>
      </c>
      <c r="K167" s="152">
        <f t="shared" si="20"/>
        <v>88.213734457716299</v>
      </c>
      <c r="L167" s="152">
        <v>0</v>
      </c>
      <c r="M167" s="152">
        <v>1.5604226399999996</v>
      </c>
      <c r="N167" s="153">
        <f t="shared" si="17"/>
        <v>1.7954831419543344</v>
      </c>
      <c r="O167" s="153">
        <f t="shared" si="18"/>
        <v>-96.662108199621059</v>
      </c>
      <c r="P167" s="154">
        <v>24.070025000000001</v>
      </c>
      <c r="Q167" s="154">
        <v>44.316136999999991</v>
      </c>
      <c r="R167" s="154">
        <f t="shared" si="21"/>
        <v>68.386161999999985</v>
      </c>
      <c r="S167" s="154">
        <v>34.928810660000003</v>
      </c>
      <c r="T167" s="154">
        <v>53.284923797716303</v>
      </c>
      <c r="U167" s="154">
        <f t="shared" si="22"/>
        <v>88.213734457716299</v>
      </c>
      <c r="V167" s="155"/>
      <c r="W167" s="155"/>
    </row>
    <row r="168" spans="1:23" s="25" customFormat="1" ht="18" customHeight="1" x14ac:dyDescent="0.25">
      <c r="A168" s="150">
        <v>188</v>
      </c>
      <c r="B168" s="151" t="s">
        <v>142</v>
      </c>
      <c r="C168" s="150" t="s">
        <v>295</v>
      </c>
      <c r="D168" s="152">
        <v>3701.8703159999991</v>
      </c>
      <c r="E168" s="152">
        <f t="shared" si="19"/>
        <v>279.67070900000004</v>
      </c>
      <c r="F168" s="152">
        <v>0</v>
      </c>
      <c r="G168" s="152">
        <v>74.678845999999965</v>
      </c>
      <c r="H168" s="153">
        <f t="shared" si="16"/>
        <v>3347.5207609999993</v>
      </c>
      <c r="I168" s="153"/>
      <c r="J168" s="152">
        <v>235.23627702246404</v>
      </c>
      <c r="K168" s="152">
        <f t="shared" si="20"/>
        <v>222.06652784241567</v>
      </c>
      <c r="L168" s="152">
        <v>0</v>
      </c>
      <c r="M168" s="152">
        <v>8.5572731600000012</v>
      </c>
      <c r="N168" s="153">
        <f t="shared" si="17"/>
        <v>4.6124760200483692</v>
      </c>
      <c r="O168" s="153">
        <f t="shared" si="18"/>
        <v>-99.862212175835168</v>
      </c>
      <c r="P168" s="154">
        <v>234.49631800000003</v>
      </c>
      <c r="Q168" s="154">
        <v>45.174391000000007</v>
      </c>
      <c r="R168" s="154">
        <f t="shared" si="21"/>
        <v>279.67070900000004</v>
      </c>
      <c r="S168" s="154">
        <v>129.11046173000003</v>
      </c>
      <c r="T168" s="154">
        <v>92.956066112415627</v>
      </c>
      <c r="U168" s="154">
        <f t="shared" si="22"/>
        <v>222.06652784241567</v>
      </c>
      <c r="V168" s="155"/>
      <c r="W168" s="155"/>
    </row>
    <row r="169" spans="1:23" s="25" customFormat="1" ht="18" customHeight="1" x14ac:dyDescent="0.25">
      <c r="A169" s="150">
        <v>189</v>
      </c>
      <c r="B169" s="151" t="s">
        <v>142</v>
      </c>
      <c r="C169" s="150" t="s">
        <v>296</v>
      </c>
      <c r="D169" s="152">
        <v>22.531738000000004</v>
      </c>
      <c r="E169" s="152">
        <f t="shared" si="19"/>
        <v>15.066993999999999</v>
      </c>
      <c r="F169" s="152">
        <v>0</v>
      </c>
      <c r="G169" s="152">
        <v>3.6200740000000007</v>
      </c>
      <c r="H169" s="153">
        <f t="shared" si="16"/>
        <v>3.8446700000000043</v>
      </c>
      <c r="I169" s="153"/>
      <c r="J169" s="152">
        <v>12.023178431481348</v>
      </c>
      <c r="K169" s="152">
        <f t="shared" si="20"/>
        <v>9.6129355047856357</v>
      </c>
      <c r="L169" s="152">
        <v>0</v>
      </c>
      <c r="M169" s="152">
        <v>2.1744943299999999</v>
      </c>
      <c r="N169" s="153">
        <f t="shared" si="17"/>
        <v>0.23574859669571246</v>
      </c>
      <c r="O169" s="153">
        <f t="shared" si="18"/>
        <v>-93.868170826216229</v>
      </c>
      <c r="P169" s="154">
        <v>2.2685399999999993</v>
      </c>
      <c r="Q169" s="154">
        <v>12.798454</v>
      </c>
      <c r="R169" s="154">
        <f t="shared" si="21"/>
        <v>15.066993999999999</v>
      </c>
      <c r="S169" s="154">
        <v>2.1780592199999997</v>
      </c>
      <c r="T169" s="154">
        <v>7.434876284785636</v>
      </c>
      <c r="U169" s="154">
        <f t="shared" si="22"/>
        <v>9.6129355047856357</v>
      </c>
      <c r="V169" s="155"/>
      <c r="W169" s="155"/>
    </row>
    <row r="170" spans="1:23" s="25" customFormat="1" ht="18" customHeight="1" x14ac:dyDescent="0.25">
      <c r="A170" s="150">
        <v>190</v>
      </c>
      <c r="B170" s="151" t="s">
        <v>142</v>
      </c>
      <c r="C170" s="150" t="s">
        <v>297</v>
      </c>
      <c r="D170" s="152">
        <v>86.003791000000021</v>
      </c>
      <c r="E170" s="152">
        <f t="shared" si="19"/>
        <v>69.185598999999996</v>
      </c>
      <c r="F170" s="152">
        <v>0</v>
      </c>
      <c r="G170" s="152">
        <v>12.803573000000002</v>
      </c>
      <c r="H170" s="153">
        <f t="shared" si="16"/>
        <v>4.0146190000000228</v>
      </c>
      <c r="I170" s="153"/>
      <c r="J170" s="152">
        <v>53.537639716407824</v>
      </c>
      <c r="K170" s="152">
        <f t="shared" si="20"/>
        <v>43.767151834909619</v>
      </c>
      <c r="L170" s="152">
        <v>0</v>
      </c>
      <c r="M170" s="152">
        <v>8.7207302400000017</v>
      </c>
      <c r="N170" s="153">
        <f t="shared" si="17"/>
        <v>1.0497576414982035</v>
      </c>
      <c r="O170" s="153">
        <f t="shared" si="18"/>
        <v>-73.851624737037369</v>
      </c>
      <c r="P170" s="154">
        <v>25.580016000000004</v>
      </c>
      <c r="Q170" s="154">
        <v>43.605582999999996</v>
      </c>
      <c r="R170" s="154">
        <f t="shared" si="21"/>
        <v>69.185598999999996</v>
      </c>
      <c r="S170" s="154">
        <v>26.130966359999995</v>
      </c>
      <c r="T170" s="154">
        <v>17.636185474909624</v>
      </c>
      <c r="U170" s="154">
        <f t="shared" si="22"/>
        <v>43.767151834909619</v>
      </c>
      <c r="V170" s="155"/>
      <c r="W170" s="155"/>
    </row>
    <row r="171" spans="1:23" s="25" customFormat="1" ht="18" customHeight="1" x14ac:dyDescent="0.25">
      <c r="A171" s="150">
        <v>191</v>
      </c>
      <c r="B171" s="151" t="s">
        <v>248</v>
      </c>
      <c r="C171" s="150" t="s">
        <v>298</v>
      </c>
      <c r="D171" s="152">
        <v>13.993926999999999</v>
      </c>
      <c r="E171" s="152">
        <f t="shared" si="19"/>
        <v>12.641356999999999</v>
      </c>
      <c r="F171" s="152">
        <v>0</v>
      </c>
      <c r="G171" s="152">
        <v>0.81976300000000002</v>
      </c>
      <c r="H171" s="153">
        <f t="shared" si="16"/>
        <v>0.53280700000000003</v>
      </c>
      <c r="I171" s="153"/>
      <c r="J171" s="152">
        <v>8.1450525131881086</v>
      </c>
      <c r="K171" s="152">
        <f t="shared" si="20"/>
        <v>7.252049541164812</v>
      </c>
      <c r="L171" s="152">
        <v>0</v>
      </c>
      <c r="M171" s="152">
        <v>0.73329606000000003</v>
      </c>
      <c r="N171" s="153">
        <f t="shared" si="17"/>
        <v>0.15970691202329657</v>
      </c>
      <c r="O171" s="153">
        <f t="shared" si="18"/>
        <v>-70.025372785399483</v>
      </c>
      <c r="P171" s="154">
        <v>4.2897600000000002</v>
      </c>
      <c r="Q171" s="154">
        <v>8.3515969999999999</v>
      </c>
      <c r="R171" s="154">
        <f t="shared" si="21"/>
        <v>12.641356999999999</v>
      </c>
      <c r="S171" s="154">
        <v>3.84101011</v>
      </c>
      <c r="T171" s="154">
        <v>3.411039431164812</v>
      </c>
      <c r="U171" s="154">
        <f t="shared" si="22"/>
        <v>7.252049541164812</v>
      </c>
      <c r="V171" s="155"/>
      <c r="W171" s="155"/>
    </row>
    <row r="172" spans="1:23" s="25" customFormat="1" ht="18" customHeight="1" x14ac:dyDescent="0.25">
      <c r="A172" s="150">
        <v>192</v>
      </c>
      <c r="B172" s="151" t="s">
        <v>142</v>
      </c>
      <c r="C172" s="150" t="s">
        <v>299</v>
      </c>
      <c r="D172" s="152">
        <v>68.280991000000014</v>
      </c>
      <c r="E172" s="152">
        <f t="shared" si="19"/>
        <v>62.160716999999991</v>
      </c>
      <c r="F172" s="152">
        <v>0</v>
      </c>
      <c r="G172" s="152">
        <v>5.5802299999999985</v>
      </c>
      <c r="H172" s="153">
        <f t="shared" si="16"/>
        <v>0.54004400000002484</v>
      </c>
      <c r="I172" s="153"/>
      <c r="J172" s="152">
        <v>77.606977767893696</v>
      </c>
      <c r="K172" s="152">
        <f t="shared" si="20"/>
        <v>72.841774331464421</v>
      </c>
      <c r="L172" s="152">
        <v>0</v>
      </c>
      <c r="M172" s="152">
        <v>3.2434979900000003</v>
      </c>
      <c r="N172" s="153">
        <f t="shared" si="17"/>
        <v>1.5217054464292743</v>
      </c>
      <c r="O172" s="153">
        <f t="shared" si="18"/>
        <v>181.77434550318202</v>
      </c>
      <c r="P172" s="154">
        <v>23.128567</v>
      </c>
      <c r="Q172" s="154">
        <v>39.032149999999994</v>
      </c>
      <c r="R172" s="154">
        <f t="shared" si="21"/>
        <v>62.160716999999991</v>
      </c>
      <c r="S172" s="154">
        <v>58.236565290000009</v>
      </c>
      <c r="T172" s="154">
        <v>14.605209041464413</v>
      </c>
      <c r="U172" s="154">
        <f t="shared" si="22"/>
        <v>72.841774331464421</v>
      </c>
      <c r="V172" s="155"/>
      <c r="W172" s="155"/>
    </row>
    <row r="173" spans="1:23" s="25" customFormat="1" ht="18" customHeight="1" x14ac:dyDescent="0.25">
      <c r="A173" s="150">
        <v>193</v>
      </c>
      <c r="B173" s="151" t="s">
        <v>248</v>
      </c>
      <c r="C173" s="150" t="s">
        <v>300</v>
      </c>
      <c r="D173" s="152">
        <v>0</v>
      </c>
      <c r="E173" s="152">
        <f t="shared" si="19"/>
        <v>0</v>
      </c>
      <c r="F173" s="152">
        <v>0</v>
      </c>
      <c r="G173" s="152">
        <v>0</v>
      </c>
      <c r="H173" s="153">
        <f t="shared" si="16"/>
        <v>0</v>
      </c>
      <c r="I173" s="153"/>
      <c r="J173" s="152">
        <v>0</v>
      </c>
      <c r="K173" s="152">
        <f t="shared" si="20"/>
        <v>0</v>
      </c>
      <c r="L173" s="152">
        <v>0</v>
      </c>
      <c r="M173" s="152">
        <v>0</v>
      </c>
      <c r="N173" s="153">
        <f t="shared" si="17"/>
        <v>0</v>
      </c>
      <c r="O173" s="153" t="str">
        <f t="shared" si="18"/>
        <v>N.A.</v>
      </c>
      <c r="P173" s="154">
        <v>0</v>
      </c>
      <c r="Q173" s="154">
        <v>0</v>
      </c>
      <c r="R173" s="154">
        <f t="shared" si="21"/>
        <v>0</v>
      </c>
      <c r="S173" s="154">
        <v>0</v>
      </c>
      <c r="T173" s="154">
        <v>0</v>
      </c>
      <c r="U173" s="154">
        <f t="shared" si="22"/>
        <v>0</v>
      </c>
      <c r="V173" s="155"/>
      <c r="W173" s="155"/>
    </row>
    <row r="174" spans="1:23" s="25" customFormat="1" ht="18" customHeight="1" x14ac:dyDescent="0.25">
      <c r="A174" s="150">
        <v>194</v>
      </c>
      <c r="B174" s="151" t="s">
        <v>142</v>
      </c>
      <c r="C174" s="150" t="s">
        <v>301</v>
      </c>
      <c r="D174" s="152">
        <v>56.475490000000001</v>
      </c>
      <c r="E174" s="152">
        <f t="shared" si="19"/>
        <v>39.171945000000008</v>
      </c>
      <c r="F174" s="152">
        <v>0</v>
      </c>
      <c r="G174" s="152">
        <v>2.8167910000000003</v>
      </c>
      <c r="H174" s="153">
        <f t="shared" si="16"/>
        <v>14.486753999999992</v>
      </c>
      <c r="I174" s="153"/>
      <c r="J174" s="152">
        <v>29.024074662671403</v>
      </c>
      <c r="K174" s="152">
        <f t="shared" si="20"/>
        <v>26.823922669481767</v>
      </c>
      <c r="L174" s="152">
        <v>0</v>
      </c>
      <c r="M174" s="152">
        <v>1.6310524900000001</v>
      </c>
      <c r="N174" s="153">
        <f t="shared" si="17"/>
        <v>0.56909950318963531</v>
      </c>
      <c r="O174" s="153">
        <f t="shared" si="18"/>
        <v>-96.071587167217473</v>
      </c>
      <c r="P174" s="154">
        <v>13.365691000000002</v>
      </c>
      <c r="Q174" s="154">
        <v>25.806254000000006</v>
      </c>
      <c r="R174" s="154">
        <f t="shared" si="21"/>
        <v>39.171945000000008</v>
      </c>
      <c r="S174" s="154">
        <v>19.207670069999999</v>
      </c>
      <c r="T174" s="154">
        <v>7.6162525994817667</v>
      </c>
      <c r="U174" s="154">
        <f t="shared" si="22"/>
        <v>26.823922669481767</v>
      </c>
      <c r="V174" s="155"/>
      <c r="W174" s="155"/>
    </row>
    <row r="175" spans="1:23" s="25" customFormat="1" ht="18" customHeight="1" x14ac:dyDescent="0.25">
      <c r="A175" s="150">
        <v>195</v>
      </c>
      <c r="B175" s="151" t="s">
        <v>142</v>
      </c>
      <c r="C175" s="150" t="s">
        <v>302</v>
      </c>
      <c r="D175" s="152">
        <v>107.82797799999999</v>
      </c>
      <c r="E175" s="152">
        <f t="shared" si="19"/>
        <v>71.850476999999998</v>
      </c>
      <c r="F175" s="152">
        <v>0</v>
      </c>
      <c r="G175" s="152">
        <v>12.521023000000001</v>
      </c>
      <c r="H175" s="153">
        <f t="shared" si="16"/>
        <v>23.45647799999999</v>
      </c>
      <c r="I175" s="153"/>
      <c r="J175" s="152">
        <v>68.10542983845356</v>
      </c>
      <c r="K175" s="152">
        <f t="shared" si="20"/>
        <v>60.710401963385841</v>
      </c>
      <c r="L175" s="152">
        <v>0</v>
      </c>
      <c r="M175" s="152">
        <v>6.0596272899999999</v>
      </c>
      <c r="N175" s="153">
        <f t="shared" si="17"/>
        <v>1.3354005850677186</v>
      </c>
      <c r="O175" s="153">
        <f t="shared" si="18"/>
        <v>-94.306900698955246</v>
      </c>
      <c r="P175" s="154">
        <v>32.730349999999994</v>
      </c>
      <c r="Q175" s="154">
        <v>39.120127000000004</v>
      </c>
      <c r="R175" s="154">
        <f t="shared" si="21"/>
        <v>71.850476999999998</v>
      </c>
      <c r="S175" s="154">
        <v>39.224033809999995</v>
      </c>
      <c r="T175" s="154">
        <v>21.486368153385847</v>
      </c>
      <c r="U175" s="154">
        <f t="shared" si="22"/>
        <v>60.710401963385841</v>
      </c>
      <c r="V175" s="155"/>
      <c r="W175" s="155"/>
    </row>
    <row r="176" spans="1:23" s="25" customFormat="1" ht="18" customHeight="1" x14ac:dyDescent="0.25">
      <c r="A176" s="150">
        <v>197</v>
      </c>
      <c r="B176" s="151" t="s">
        <v>142</v>
      </c>
      <c r="C176" s="150" t="s">
        <v>303</v>
      </c>
      <c r="D176" s="152">
        <v>44.317368000000009</v>
      </c>
      <c r="E176" s="152">
        <f t="shared" si="19"/>
        <v>4.8689860000000005</v>
      </c>
      <c r="F176" s="152">
        <v>0</v>
      </c>
      <c r="G176" s="152">
        <v>2.1665449999999997</v>
      </c>
      <c r="H176" s="153">
        <f t="shared" si="16"/>
        <v>37.28183700000001</v>
      </c>
      <c r="I176" s="153"/>
      <c r="J176" s="152">
        <v>5.3609963305363673</v>
      </c>
      <c r="K176" s="152">
        <f t="shared" si="20"/>
        <v>4.1192708454278115</v>
      </c>
      <c r="L176" s="152">
        <v>0</v>
      </c>
      <c r="M176" s="152">
        <v>1.1366079099999999</v>
      </c>
      <c r="N176" s="153">
        <f t="shared" si="17"/>
        <v>0.10511757510855579</v>
      </c>
      <c r="O176" s="153">
        <f t="shared" si="18"/>
        <v>-99.718046149097859</v>
      </c>
      <c r="P176" s="154">
        <v>1.3656820000000003</v>
      </c>
      <c r="Q176" s="154">
        <v>3.5033040000000004</v>
      </c>
      <c r="R176" s="154">
        <f t="shared" si="21"/>
        <v>4.8689860000000005</v>
      </c>
      <c r="S176" s="154">
        <v>1.1384713400000002</v>
      </c>
      <c r="T176" s="154">
        <v>2.9807995054278109</v>
      </c>
      <c r="U176" s="154">
        <f t="shared" si="22"/>
        <v>4.1192708454278115</v>
      </c>
      <c r="V176" s="155"/>
      <c r="W176" s="155"/>
    </row>
    <row r="177" spans="1:23" s="25" customFormat="1" ht="18" customHeight="1" x14ac:dyDescent="0.25">
      <c r="A177" s="150">
        <v>198</v>
      </c>
      <c r="B177" s="151" t="s">
        <v>142</v>
      </c>
      <c r="C177" s="150" t="s">
        <v>304</v>
      </c>
      <c r="D177" s="152">
        <v>134.67144200000001</v>
      </c>
      <c r="E177" s="152">
        <f t="shared" si="19"/>
        <v>46.717236</v>
      </c>
      <c r="F177" s="152">
        <v>0</v>
      </c>
      <c r="G177" s="152">
        <v>6.4913400000000001</v>
      </c>
      <c r="H177" s="153">
        <f t="shared" si="16"/>
        <v>81.46286600000002</v>
      </c>
      <c r="I177" s="153"/>
      <c r="J177" s="152">
        <v>67.648631697440848</v>
      </c>
      <c r="K177" s="152">
        <f t="shared" si="20"/>
        <v>63.259676078667503</v>
      </c>
      <c r="L177" s="152">
        <v>0</v>
      </c>
      <c r="M177" s="152">
        <v>3.0625118599999999</v>
      </c>
      <c r="N177" s="153">
        <f t="shared" si="17"/>
        <v>1.3264437587733449</v>
      </c>
      <c r="O177" s="153">
        <f t="shared" si="18"/>
        <v>-98.371719749249493</v>
      </c>
      <c r="P177" s="154">
        <v>23.000177000000001</v>
      </c>
      <c r="Q177" s="154">
        <v>23.717059000000003</v>
      </c>
      <c r="R177" s="154">
        <f t="shared" si="21"/>
        <v>46.717236</v>
      </c>
      <c r="S177" s="154">
        <v>47.803974199999992</v>
      </c>
      <c r="T177" s="154">
        <v>15.455701878667512</v>
      </c>
      <c r="U177" s="154">
        <f t="shared" si="22"/>
        <v>63.259676078667503</v>
      </c>
      <c r="V177" s="155"/>
      <c r="W177" s="155"/>
    </row>
    <row r="178" spans="1:23" s="25" customFormat="1" ht="18" customHeight="1" x14ac:dyDescent="0.25">
      <c r="A178" s="150">
        <v>199</v>
      </c>
      <c r="B178" s="151" t="s">
        <v>142</v>
      </c>
      <c r="C178" s="150" t="s">
        <v>305</v>
      </c>
      <c r="D178" s="152">
        <v>70.577762000000007</v>
      </c>
      <c r="E178" s="152">
        <f t="shared" si="19"/>
        <v>20.779069999999997</v>
      </c>
      <c r="F178" s="152">
        <v>0</v>
      </c>
      <c r="G178" s="152">
        <v>2.5501610000000001</v>
      </c>
      <c r="H178" s="153">
        <f t="shared" si="16"/>
        <v>47.248531000000007</v>
      </c>
      <c r="I178" s="153"/>
      <c r="J178" s="152">
        <v>20.217686761348812</v>
      </c>
      <c r="K178" s="152">
        <f t="shared" si="20"/>
        <v>18.098894410734133</v>
      </c>
      <c r="L178" s="152">
        <v>0</v>
      </c>
      <c r="M178" s="152">
        <v>1.7223671200000001</v>
      </c>
      <c r="N178" s="153">
        <f t="shared" si="17"/>
        <v>0.39642523061467938</v>
      </c>
      <c r="O178" s="153">
        <f t="shared" si="18"/>
        <v>-99.16097871780461</v>
      </c>
      <c r="P178" s="154">
        <v>7.4760840000000002</v>
      </c>
      <c r="Q178" s="154">
        <v>13.302985999999999</v>
      </c>
      <c r="R178" s="154">
        <f t="shared" si="21"/>
        <v>20.779069999999997</v>
      </c>
      <c r="S178" s="154">
        <v>7.1027770600000011</v>
      </c>
      <c r="T178" s="154">
        <v>10.996117350734131</v>
      </c>
      <c r="U178" s="154">
        <f t="shared" si="22"/>
        <v>18.098894410734133</v>
      </c>
      <c r="V178" s="155"/>
      <c r="W178" s="155"/>
    </row>
    <row r="179" spans="1:23" s="25" customFormat="1" ht="18" customHeight="1" x14ac:dyDescent="0.25">
      <c r="A179" s="150">
        <v>200</v>
      </c>
      <c r="B179" s="151" t="s">
        <v>230</v>
      </c>
      <c r="C179" s="150" t="s">
        <v>306</v>
      </c>
      <c r="D179" s="152">
        <v>409.22575900000015</v>
      </c>
      <c r="E179" s="152">
        <f t="shared" si="19"/>
        <v>133.35550499999999</v>
      </c>
      <c r="F179" s="152">
        <v>0</v>
      </c>
      <c r="G179" s="152">
        <v>17.613202000000001</v>
      </c>
      <c r="H179" s="153">
        <f t="shared" si="16"/>
        <v>258.25705200000016</v>
      </c>
      <c r="I179" s="153"/>
      <c r="J179" s="152">
        <v>191.91303000019508</v>
      </c>
      <c r="K179" s="152">
        <f t="shared" si="20"/>
        <v>177.68301252195596</v>
      </c>
      <c r="L179" s="152">
        <v>0</v>
      </c>
      <c r="M179" s="152">
        <v>10.467016890000002</v>
      </c>
      <c r="N179" s="153">
        <f t="shared" si="17"/>
        <v>3.7630005882391178</v>
      </c>
      <c r="O179" s="153">
        <f t="shared" si="18"/>
        <v>-98.542924361949616</v>
      </c>
      <c r="P179" s="154">
        <v>97.090098999999981</v>
      </c>
      <c r="Q179" s="154">
        <v>36.265406000000006</v>
      </c>
      <c r="R179" s="154">
        <f t="shared" si="21"/>
        <v>133.35550499999999</v>
      </c>
      <c r="S179" s="154">
        <v>152.13859837000001</v>
      </c>
      <c r="T179" s="154">
        <v>25.544414151955944</v>
      </c>
      <c r="U179" s="154">
        <f t="shared" si="22"/>
        <v>177.68301252195596</v>
      </c>
      <c r="V179" s="155"/>
      <c r="W179" s="155"/>
    </row>
    <row r="180" spans="1:23" s="25" customFormat="1" ht="18" customHeight="1" x14ac:dyDescent="0.25">
      <c r="A180" s="150">
        <v>201</v>
      </c>
      <c r="B180" s="151" t="s">
        <v>230</v>
      </c>
      <c r="C180" s="150" t="s">
        <v>307</v>
      </c>
      <c r="D180" s="152">
        <v>469.70668799999999</v>
      </c>
      <c r="E180" s="152">
        <f t="shared" si="19"/>
        <v>62.761780999999999</v>
      </c>
      <c r="F180" s="152">
        <v>0</v>
      </c>
      <c r="G180" s="152">
        <v>30.062944999999988</v>
      </c>
      <c r="H180" s="153">
        <f t="shared" si="16"/>
        <v>376.88196199999999</v>
      </c>
      <c r="I180" s="153"/>
      <c r="J180" s="152">
        <v>65.989414556604913</v>
      </c>
      <c r="K180" s="152">
        <f t="shared" si="20"/>
        <v>46.531384597259702</v>
      </c>
      <c r="L180" s="152">
        <v>0</v>
      </c>
      <c r="M180" s="152">
        <v>18.16411987</v>
      </c>
      <c r="N180" s="153">
        <f t="shared" si="17"/>
        <v>1.2939100893452107</v>
      </c>
      <c r="O180" s="153">
        <f t="shared" si="18"/>
        <v>-99.656680281943238</v>
      </c>
      <c r="P180" s="154">
        <v>21.656981000000002</v>
      </c>
      <c r="Q180" s="154">
        <v>41.104799999999997</v>
      </c>
      <c r="R180" s="154">
        <f t="shared" si="21"/>
        <v>62.761780999999999</v>
      </c>
      <c r="S180" s="154">
        <v>18.193898580000003</v>
      </c>
      <c r="T180" s="154">
        <v>28.337486017259703</v>
      </c>
      <c r="U180" s="154">
        <f t="shared" si="22"/>
        <v>46.531384597259702</v>
      </c>
      <c r="V180" s="155"/>
      <c r="W180" s="155"/>
    </row>
    <row r="181" spans="1:23" s="25" customFormat="1" ht="18" customHeight="1" x14ac:dyDescent="0.25">
      <c r="A181" s="150">
        <v>202</v>
      </c>
      <c r="B181" s="151" t="s">
        <v>230</v>
      </c>
      <c r="C181" s="150" t="s">
        <v>308</v>
      </c>
      <c r="D181" s="152">
        <v>791.61894000000018</v>
      </c>
      <c r="E181" s="152">
        <f t="shared" si="19"/>
        <v>244.15486600000006</v>
      </c>
      <c r="F181" s="152">
        <v>0</v>
      </c>
      <c r="G181" s="152">
        <v>30.032035000000004</v>
      </c>
      <c r="H181" s="153">
        <f t="shared" si="16"/>
        <v>517.43203900000015</v>
      </c>
      <c r="I181" s="153"/>
      <c r="J181" s="152">
        <v>497.84321080333314</v>
      </c>
      <c r="K181" s="152">
        <f t="shared" si="20"/>
        <v>465.38526326895402</v>
      </c>
      <c r="L181" s="152">
        <v>0</v>
      </c>
      <c r="M181" s="152">
        <v>22.696315949999999</v>
      </c>
      <c r="N181" s="153">
        <f t="shared" si="17"/>
        <v>9.761631584379117</v>
      </c>
      <c r="O181" s="153">
        <f t="shared" si="18"/>
        <v>-98.113446627069195</v>
      </c>
      <c r="P181" s="154">
        <v>199.74526600000004</v>
      </c>
      <c r="Q181" s="154">
        <v>44.409600000000005</v>
      </c>
      <c r="R181" s="154">
        <f t="shared" si="21"/>
        <v>244.15486600000006</v>
      </c>
      <c r="S181" s="154">
        <v>429.59795147</v>
      </c>
      <c r="T181" s="154">
        <v>35.787311798954001</v>
      </c>
      <c r="U181" s="154">
        <f t="shared" si="22"/>
        <v>465.38526326895402</v>
      </c>
      <c r="V181" s="155"/>
      <c r="W181" s="155"/>
    </row>
    <row r="182" spans="1:23" s="25" customFormat="1" ht="18" customHeight="1" x14ac:dyDescent="0.25">
      <c r="A182" s="150">
        <v>203</v>
      </c>
      <c r="B182" s="151" t="s">
        <v>252</v>
      </c>
      <c r="C182" s="150" t="s">
        <v>309</v>
      </c>
      <c r="D182" s="152">
        <v>89.357040000000026</v>
      </c>
      <c r="E182" s="152">
        <f t="shared" si="19"/>
        <v>40.696085000000004</v>
      </c>
      <c r="F182" s="152">
        <v>0</v>
      </c>
      <c r="G182" s="152">
        <v>3.7407740000000009</v>
      </c>
      <c r="H182" s="153">
        <f t="shared" si="16"/>
        <v>44.920181000000021</v>
      </c>
      <c r="I182" s="153"/>
      <c r="J182" s="152">
        <v>39.971282142855735</v>
      </c>
      <c r="K182" s="152">
        <f t="shared" si="20"/>
        <v>35.706992442603664</v>
      </c>
      <c r="L182" s="152">
        <v>0</v>
      </c>
      <c r="M182" s="152">
        <v>3.4805390699999998</v>
      </c>
      <c r="N182" s="153">
        <f t="shared" si="17"/>
        <v>0.78375063025207137</v>
      </c>
      <c r="O182" s="153">
        <f t="shared" si="18"/>
        <v>-98.255237149974818</v>
      </c>
      <c r="P182" s="154">
        <v>18.494935000000002</v>
      </c>
      <c r="Q182" s="154">
        <v>22.201150000000002</v>
      </c>
      <c r="R182" s="154">
        <f t="shared" si="21"/>
        <v>40.696085000000004</v>
      </c>
      <c r="S182" s="154">
        <v>18.231096959999995</v>
      </c>
      <c r="T182" s="154">
        <v>17.475895482603669</v>
      </c>
      <c r="U182" s="154">
        <f t="shared" si="22"/>
        <v>35.706992442603664</v>
      </c>
      <c r="V182" s="155"/>
      <c r="W182" s="155"/>
    </row>
    <row r="183" spans="1:23" s="25" customFormat="1" ht="18" customHeight="1" x14ac:dyDescent="0.25">
      <c r="A183" s="150">
        <v>204</v>
      </c>
      <c r="B183" s="151" t="s">
        <v>230</v>
      </c>
      <c r="C183" s="150" t="s">
        <v>310</v>
      </c>
      <c r="D183" s="152">
        <v>707.29225900000029</v>
      </c>
      <c r="E183" s="152">
        <f t="shared" si="19"/>
        <v>51.906181999999987</v>
      </c>
      <c r="F183" s="152">
        <v>0</v>
      </c>
      <c r="G183" s="152">
        <v>2.6569940000000001</v>
      </c>
      <c r="H183" s="153">
        <f t="shared" si="16"/>
        <v>652.72908300000029</v>
      </c>
      <c r="I183" s="153"/>
      <c r="J183" s="152">
        <v>60.324415711178453</v>
      </c>
      <c r="K183" s="152">
        <f t="shared" si="20"/>
        <v>57.739788990567114</v>
      </c>
      <c r="L183" s="152">
        <v>0</v>
      </c>
      <c r="M183" s="152">
        <v>1.4017950400000003</v>
      </c>
      <c r="N183" s="153">
        <f t="shared" si="17"/>
        <v>1.1828316806113393</v>
      </c>
      <c r="O183" s="153">
        <f t="shared" si="18"/>
        <v>-99.818786735351978</v>
      </c>
      <c r="P183" s="154">
        <v>2.453522</v>
      </c>
      <c r="Q183" s="154">
        <v>49.452659999999987</v>
      </c>
      <c r="R183" s="154">
        <f t="shared" si="21"/>
        <v>51.906181999999987</v>
      </c>
      <c r="S183" s="154">
        <v>1.4040931699999999</v>
      </c>
      <c r="T183" s="154">
        <v>56.335695820567111</v>
      </c>
      <c r="U183" s="154">
        <f t="shared" si="22"/>
        <v>57.739788990567114</v>
      </c>
      <c r="V183" s="155"/>
      <c r="W183" s="155"/>
    </row>
    <row r="184" spans="1:23" s="25" customFormat="1" ht="18" customHeight="1" x14ac:dyDescent="0.25">
      <c r="A184" s="150">
        <v>205</v>
      </c>
      <c r="B184" s="151" t="s">
        <v>191</v>
      </c>
      <c r="C184" s="150" t="s">
        <v>311</v>
      </c>
      <c r="D184" s="152">
        <v>2381.357297</v>
      </c>
      <c r="E184" s="152">
        <f t="shared" si="19"/>
        <v>39.628655999999999</v>
      </c>
      <c r="F184" s="152">
        <v>0</v>
      </c>
      <c r="G184" s="152">
        <v>5.3998700000000008</v>
      </c>
      <c r="H184" s="153">
        <f t="shared" si="16"/>
        <v>2336.328771</v>
      </c>
      <c r="I184" s="153"/>
      <c r="J184" s="152">
        <v>2686.0592250700001</v>
      </c>
      <c r="K184" s="152">
        <f t="shared" si="20"/>
        <v>43.978576336799996</v>
      </c>
      <c r="L184" s="152">
        <v>0</v>
      </c>
      <c r="M184" s="152">
        <v>2.4312034700000003</v>
      </c>
      <c r="N184" s="153">
        <f t="shared" si="17"/>
        <v>2639.6494452632001</v>
      </c>
      <c r="O184" s="153">
        <f t="shared" si="18"/>
        <v>12.98279069402429</v>
      </c>
      <c r="P184" s="154">
        <v>2.603988000000002</v>
      </c>
      <c r="Q184" s="154">
        <v>37.024667999999998</v>
      </c>
      <c r="R184" s="154">
        <f t="shared" si="21"/>
        <v>39.628655999999999</v>
      </c>
      <c r="S184" s="154">
        <v>2.4351892500000001</v>
      </c>
      <c r="T184" s="154">
        <v>41.543387086799996</v>
      </c>
      <c r="U184" s="154">
        <f t="shared" si="22"/>
        <v>43.978576336799996</v>
      </c>
      <c r="V184" s="155"/>
      <c r="W184" s="155"/>
    </row>
    <row r="185" spans="1:23" s="25" customFormat="1" ht="18" customHeight="1" x14ac:dyDescent="0.25">
      <c r="A185" s="150">
        <v>206</v>
      </c>
      <c r="B185" s="151" t="s">
        <v>248</v>
      </c>
      <c r="C185" s="150" t="s">
        <v>312</v>
      </c>
      <c r="D185" s="152">
        <v>0</v>
      </c>
      <c r="E185" s="152">
        <f t="shared" si="19"/>
        <v>0</v>
      </c>
      <c r="F185" s="152">
        <v>0</v>
      </c>
      <c r="G185" s="152">
        <v>0</v>
      </c>
      <c r="H185" s="153">
        <f t="shared" si="16"/>
        <v>0</v>
      </c>
      <c r="I185" s="153"/>
      <c r="J185" s="152">
        <v>0</v>
      </c>
      <c r="K185" s="152">
        <f t="shared" si="20"/>
        <v>0</v>
      </c>
      <c r="L185" s="152">
        <v>0</v>
      </c>
      <c r="M185" s="152">
        <v>0</v>
      </c>
      <c r="N185" s="153">
        <f t="shared" si="17"/>
        <v>0</v>
      </c>
      <c r="O185" s="153" t="str">
        <f t="shared" si="18"/>
        <v>N.A.</v>
      </c>
      <c r="P185" s="154">
        <v>0</v>
      </c>
      <c r="Q185" s="154">
        <v>0</v>
      </c>
      <c r="R185" s="154">
        <f t="shared" si="21"/>
        <v>0</v>
      </c>
      <c r="S185" s="154">
        <v>0</v>
      </c>
      <c r="T185" s="154">
        <v>0</v>
      </c>
      <c r="U185" s="154">
        <f t="shared" si="22"/>
        <v>0</v>
      </c>
      <c r="V185" s="155"/>
      <c r="W185" s="155"/>
    </row>
    <row r="186" spans="1:23" s="25" customFormat="1" ht="18" customHeight="1" x14ac:dyDescent="0.25">
      <c r="A186" s="150">
        <v>207</v>
      </c>
      <c r="B186" s="151" t="s">
        <v>248</v>
      </c>
      <c r="C186" s="150" t="s">
        <v>313</v>
      </c>
      <c r="D186" s="152">
        <v>354.94672999999995</v>
      </c>
      <c r="E186" s="152">
        <f t="shared" si="19"/>
        <v>47.315641999999997</v>
      </c>
      <c r="F186" s="152">
        <v>0</v>
      </c>
      <c r="G186" s="152">
        <v>2.5596649999999994</v>
      </c>
      <c r="H186" s="153">
        <f t="shared" si="16"/>
        <v>305.07142299999998</v>
      </c>
      <c r="I186" s="153"/>
      <c r="J186" s="152">
        <v>39.362724434652634</v>
      </c>
      <c r="K186" s="152">
        <f t="shared" si="20"/>
        <v>37.00635684848298</v>
      </c>
      <c r="L186" s="152">
        <v>0</v>
      </c>
      <c r="M186" s="152">
        <v>1.5845494600000001</v>
      </c>
      <c r="N186" s="153">
        <f t="shared" si="17"/>
        <v>0.77181812616965373</v>
      </c>
      <c r="O186" s="153">
        <f t="shared" si="18"/>
        <v>-99.747004121664446</v>
      </c>
      <c r="P186" s="154">
        <v>4.3435220000000001</v>
      </c>
      <c r="Q186" s="154">
        <v>42.972119999999997</v>
      </c>
      <c r="R186" s="154">
        <f t="shared" si="21"/>
        <v>47.315641999999997</v>
      </c>
      <c r="S186" s="154">
        <v>4.0848036400000005</v>
      </c>
      <c r="T186" s="154">
        <v>32.921553208482976</v>
      </c>
      <c r="U186" s="154">
        <f t="shared" si="22"/>
        <v>37.00635684848298</v>
      </c>
      <c r="V186" s="155"/>
      <c r="W186" s="155"/>
    </row>
    <row r="187" spans="1:23" s="25" customFormat="1" ht="18" customHeight="1" x14ac:dyDescent="0.25">
      <c r="A187" s="150">
        <v>208</v>
      </c>
      <c r="B187" s="151" t="s">
        <v>142</v>
      </c>
      <c r="C187" s="150" t="s">
        <v>314</v>
      </c>
      <c r="D187" s="152">
        <v>55.390823999999988</v>
      </c>
      <c r="E187" s="152">
        <f t="shared" si="19"/>
        <v>27.182584999999996</v>
      </c>
      <c r="F187" s="152">
        <v>0</v>
      </c>
      <c r="G187" s="152">
        <v>2.5842020000000008</v>
      </c>
      <c r="H187" s="153">
        <f t="shared" si="16"/>
        <v>25.624036999999991</v>
      </c>
      <c r="I187" s="153"/>
      <c r="J187" s="152">
        <v>25.713502674870181</v>
      </c>
      <c r="K187" s="152">
        <f t="shared" si="20"/>
        <v>22.774327027911937</v>
      </c>
      <c r="L187" s="152">
        <v>0</v>
      </c>
      <c r="M187" s="152">
        <v>2.4349893200000001</v>
      </c>
      <c r="N187" s="153">
        <f t="shared" si="17"/>
        <v>0.50418632695824384</v>
      </c>
      <c r="O187" s="153">
        <f t="shared" si="18"/>
        <v>-98.032369657606083</v>
      </c>
      <c r="P187" s="154">
        <v>13.522723000000001</v>
      </c>
      <c r="Q187" s="154">
        <v>13.659861999999997</v>
      </c>
      <c r="R187" s="154">
        <f t="shared" si="21"/>
        <v>27.182584999999996</v>
      </c>
      <c r="S187" s="154">
        <v>12.75450047</v>
      </c>
      <c r="T187" s="154">
        <v>10.019826557911939</v>
      </c>
      <c r="U187" s="154">
        <f t="shared" si="22"/>
        <v>22.774327027911937</v>
      </c>
      <c r="V187" s="155"/>
      <c r="W187" s="155"/>
    </row>
    <row r="188" spans="1:23" s="25" customFormat="1" ht="18" customHeight="1" x14ac:dyDescent="0.25">
      <c r="A188" s="150">
        <v>209</v>
      </c>
      <c r="B188" s="151" t="s">
        <v>142</v>
      </c>
      <c r="C188" s="150" t="s">
        <v>315</v>
      </c>
      <c r="D188" s="152">
        <v>617.18917699999986</v>
      </c>
      <c r="E188" s="152">
        <f t="shared" si="19"/>
        <v>196.97074500000008</v>
      </c>
      <c r="F188" s="152">
        <v>0</v>
      </c>
      <c r="G188" s="152">
        <v>38.424131999999965</v>
      </c>
      <c r="H188" s="153">
        <f t="shared" si="16"/>
        <v>381.79429999999979</v>
      </c>
      <c r="I188" s="153"/>
      <c r="J188" s="152">
        <v>132.86183607501152</v>
      </c>
      <c r="K188" s="152">
        <f t="shared" si="20"/>
        <v>118.12407115432502</v>
      </c>
      <c r="L188" s="152">
        <v>0</v>
      </c>
      <c r="M188" s="152">
        <v>12.132630880000001</v>
      </c>
      <c r="N188" s="153">
        <f t="shared" si="17"/>
        <v>2.6051340406865009</v>
      </c>
      <c r="O188" s="153">
        <f t="shared" si="18"/>
        <v>-99.317660310621065</v>
      </c>
      <c r="P188" s="154">
        <v>94.175654000000037</v>
      </c>
      <c r="Q188" s="154">
        <v>102.79509100000003</v>
      </c>
      <c r="R188" s="154">
        <f t="shared" si="21"/>
        <v>196.97074500000008</v>
      </c>
      <c r="S188" s="154">
        <v>89.473834230000008</v>
      </c>
      <c r="T188" s="154">
        <v>28.650236924325018</v>
      </c>
      <c r="U188" s="154">
        <f t="shared" si="22"/>
        <v>118.12407115432502</v>
      </c>
      <c r="V188" s="155"/>
      <c r="W188" s="155"/>
    </row>
    <row r="189" spans="1:23" s="25" customFormat="1" ht="18" customHeight="1" x14ac:dyDescent="0.25">
      <c r="A189" s="150">
        <v>210</v>
      </c>
      <c r="B189" s="151" t="s">
        <v>230</v>
      </c>
      <c r="C189" s="150" t="s">
        <v>316</v>
      </c>
      <c r="D189" s="152">
        <v>400.2367900000001</v>
      </c>
      <c r="E189" s="152">
        <f t="shared" si="19"/>
        <v>161.97552800000005</v>
      </c>
      <c r="F189" s="152">
        <v>0</v>
      </c>
      <c r="G189" s="152">
        <v>6.491232000000001</v>
      </c>
      <c r="H189" s="153">
        <f t="shared" si="16"/>
        <v>231.77003000000005</v>
      </c>
      <c r="I189" s="153"/>
      <c r="J189" s="152">
        <v>153.58410404551918</v>
      </c>
      <c r="K189" s="152">
        <f t="shared" si="20"/>
        <v>146.9675789450188</v>
      </c>
      <c r="L189" s="152">
        <v>0</v>
      </c>
      <c r="M189" s="152">
        <v>3.6050720800000002</v>
      </c>
      <c r="N189" s="153">
        <f t="shared" si="17"/>
        <v>3.0114530205003822</v>
      </c>
      <c r="O189" s="153">
        <f t="shared" si="18"/>
        <v>-98.700671946023235</v>
      </c>
      <c r="P189" s="154">
        <v>4.1598580000000007</v>
      </c>
      <c r="Q189" s="154">
        <v>157.81567000000004</v>
      </c>
      <c r="R189" s="154">
        <f t="shared" si="21"/>
        <v>161.97552800000005</v>
      </c>
      <c r="S189" s="154">
        <v>3.6109823000000003</v>
      </c>
      <c r="T189" s="154">
        <v>143.35659664501881</v>
      </c>
      <c r="U189" s="154">
        <f t="shared" si="22"/>
        <v>146.9675789450188</v>
      </c>
      <c r="V189" s="155"/>
      <c r="W189" s="155"/>
    </row>
    <row r="190" spans="1:23" s="25" customFormat="1" ht="18" customHeight="1" x14ac:dyDescent="0.25">
      <c r="A190" s="150">
        <v>211</v>
      </c>
      <c r="B190" s="151" t="s">
        <v>230</v>
      </c>
      <c r="C190" s="150" t="s">
        <v>317</v>
      </c>
      <c r="D190" s="152">
        <v>476.49599999999987</v>
      </c>
      <c r="E190" s="152">
        <f t="shared" si="19"/>
        <v>71.267838999999995</v>
      </c>
      <c r="F190" s="152">
        <v>0</v>
      </c>
      <c r="G190" s="152">
        <v>19.505102000000001</v>
      </c>
      <c r="H190" s="153">
        <f t="shared" si="16"/>
        <v>385.72305899999986</v>
      </c>
      <c r="I190" s="153"/>
      <c r="J190" s="152">
        <v>128.12493416013709</v>
      </c>
      <c r="K190" s="152">
        <f t="shared" si="20"/>
        <v>116.41601348915398</v>
      </c>
      <c r="L190" s="152">
        <v>0</v>
      </c>
      <c r="M190" s="152">
        <v>9.1966670599999993</v>
      </c>
      <c r="N190" s="153">
        <f t="shared" si="17"/>
        <v>2.5122536109831053</v>
      </c>
      <c r="O190" s="153">
        <f t="shared" si="18"/>
        <v>-99.34868980415736</v>
      </c>
      <c r="P190" s="154">
        <v>45.412638999999999</v>
      </c>
      <c r="Q190" s="154">
        <v>25.855199999999993</v>
      </c>
      <c r="R190" s="154">
        <f t="shared" si="21"/>
        <v>71.267838999999995</v>
      </c>
      <c r="S190" s="154">
        <v>95.836798919999978</v>
      </c>
      <c r="T190" s="154">
        <v>20.579214569154001</v>
      </c>
      <c r="U190" s="154">
        <f t="shared" si="22"/>
        <v>116.41601348915398</v>
      </c>
      <c r="V190" s="155"/>
      <c r="W190" s="155"/>
    </row>
    <row r="191" spans="1:23" s="25" customFormat="1" ht="18" customHeight="1" x14ac:dyDescent="0.25">
      <c r="A191" s="150">
        <v>212</v>
      </c>
      <c r="B191" s="151" t="s">
        <v>142</v>
      </c>
      <c r="C191" s="150" t="s">
        <v>318</v>
      </c>
      <c r="D191" s="152">
        <v>997.13373800000033</v>
      </c>
      <c r="E191" s="152">
        <f t="shared" si="19"/>
        <v>4.5895900000000003</v>
      </c>
      <c r="F191" s="152">
        <v>0</v>
      </c>
      <c r="G191" s="152">
        <v>0</v>
      </c>
      <c r="H191" s="153">
        <f t="shared" si="16"/>
        <v>992.54414800000029</v>
      </c>
      <c r="I191" s="153"/>
      <c r="J191" s="152">
        <v>0</v>
      </c>
      <c r="K191" s="152">
        <f t="shared" si="20"/>
        <v>0</v>
      </c>
      <c r="L191" s="152">
        <v>0</v>
      </c>
      <c r="M191" s="152">
        <v>0</v>
      </c>
      <c r="N191" s="153">
        <f t="shared" si="17"/>
        <v>0</v>
      </c>
      <c r="O191" s="153" t="str">
        <f t="shared" si="18"/>
        <v>N.A.</v>
      </c>
      <c r="P191" s="154">
        <v>0</v>
      </c>
      <c r="Q191" s="154">
        <v>4.5895900000000003</v>
      </c>
      <c r="R191" s="154">
        <f t="shared" si="21"/>
        <v>4.5895900000000003</v>
      </c>
      <c r="S191" s="154">
        <v>0</v>
      </c>
      <c r="T191" s="154">
        <v>0</v>
      </c>
      <c r="U191" s="154">
        <f t="shared" si="22"/>
        <v>0</v>
      </c>
      <c r="V191" s="155"/>
      <c r="W191" s="155"/>
    </row>
    <row r="192" spans="1:23" s="25" customFormat="1" ht="18" customHeight="1" x14ac:dyDescent="0.25">
      <c r="A192" s="150">
        <v>213</v>
      </c>
      <c r="B192" s="151" t="s">
        <v>142</v>
      </c>
      <c r="C192" s="150" t="s">
        <v>319</v>
      </c>
      <c r="D192" s="152">
        <v>378.40903899999989</v>
      </c>
      <c r="E192" s="152">
        <f t="shared" si="19"/>
        <v>122.02820599999998</v>
      </c>
      <c r="F192" s="152">
        <v>0</v>
      </c>
      <c r="G192" s="152">
        <v>37.170510999999991</v>
      </c>
      <c r="H192" s="153">
        <f t="shared" si="16"/>
        <v>219.21032199999996</v>
      </c>
      <c r="I192" s="153"/>
      <c r="J192" s="152">
        <v>161.44777491435869</v>
      </c>
      <c r="K192" s="152">
        <f t="shared" si="20"/>
        <v>130.46770061897908</v>
      </c>
      <c r="L192" s="152">
        <v>0</v>
      </c>
      <c r="M192" s="152">
        <v>27.81443165</v>
      </c>
      <c r="N192" s="153">
        <f t="shared" si="17"/>
        <v>3.1656426453796094</v>
      </c>
      <c r="O192" s="153">
        <f t="shared" si="18"/>
        <v>-98.555887963441961</v>
      </c>
      <c r="P192" s="154">
        <v>97.686042999999984</v>
      </c>
      <c r="Q192" s="154">
        <v>24.342162999999996</v>
      </c>
      <c r="R192" s="154">
        <f t="shared" si="21"/>
        <v>122.02820599999998</v>
      </c>
      <c r="S192" s="154">
        <v>109.58491233999997</v>
      </c>
      <c r="T192" s="154">
        <v>20.88278827897911</v>
      </c>
      <c r="U192" s="154">
        <f t="shared" si="22"/>
        <v>130.46770061897908</v>
      </c>
      <c r="V192" s="155"/>
      <c r="W192" s="155"/>
    </row>
    <row r="193" spans="1:23" s="25" customFormat="1" ht="18" customHeight="1" x14ac:dyDescent="0.25">
      <c r="A193" s="150">
        <v>214</v>
      </c>
      <c r="B193" s="151" t="s">
        <v>142</v>
      </c>
      <c r="C193" s="150" t="s">
        <v>320</v>
      </c>
      <c r="D193" s="152">
        <v>1131.8126110000001</v>
      </c>
      <c r="E193" s="152">
        <f t="shared" si="19"/>
        <v>198.82456500000004</v>
      </c>
      <c r="F193" s="152">
        <v>0</v>
      </c>
      <c r="G193" s="152">
        <v>43.049513000000005</v>
      </c>
      <c r="H193" s="153">
        <f t="shared" si="16"/>
        <v>889.93853300000001</v>
      </c>
      <c r="I193" s="153"/>
      <c r="J193" s="152">
        <v>157.72154560774391</v>
      </c>
      <c r="K193" s="152">
        <f t="shared" si="20"/>
        <v>141.34325656210191</v>
      </c>
      <c r="L193" s="152">
        <v>0</v>
      </c>
      <c r="M193" s="152">
        <v>13.285709719999996</v>
      </c>
      <c r="N193" s="153">
        <f t="shared" si="17"/>
        <v>3.0925793256419958</v>
      </c>
      <c r="O193" s="153">
        <f t="shared" si="18"/>
        <v>-99.652495176805431</v>
      </c>
      <c r="P193" s="154">
        <v>123.90811900000003</v>
      </c>
      <c r="Q193" s="154">
        <v>74.916446000000008</v>
      </c>
      <c r="R193" s="154">
        <f t="shared" si="21"/>
        <v>198.82456500000004</v>
      </c>
      <c r="S193" s="154">
        <v>124.25817235000002</v>
      </c>
      <c r="T193" s="154">
        <v>17.085084212101883</v>
      </c>
      <c r="U193" s="154">
        <f t="shared" si="22"/>
        <v>141.34325656210191</v>
      </c>
      <c r="V193" s="155"/>
      <c r="W193" s="155"/>
    </row>
    <row r="194" spans="1:23" s="25" customFormat="1" ht="18" customHeight="1" x14ac:dyDescent="0.25">
      <c r="A194" s="150">
        <v>215</v>
      </c>
      <c r="B194" s="151" t="s">
        <v>230</v>
      </c>
      <c r="C194" s="150" t="s">
        <v>321</v>
      </c>
      <c r="D194" s="152">
        <v>353.70079900000002</v>
      </c>
      <c r="E194" s="152">
        <f t="shared" si="19"/>
        <v>76.025369000000012</v>
      </c>
      <c r="F194" s="152">
        <v>0</v>
      </c>
      <c r="G194" s="152">
        <v>25.336973</v>
      </c>
      <c r="H194" s="153">
        <f t="shared" si="16"/>
        <v>252.33845700000001</v>
      </c>
      <c r="I194" s="153"/>
      <c r="J194" s="152">
        <v>93.216529660653705</v>
      </c>
      <c r="K194" s="152">
        <f t="shared" si="20"/>
        <v>75.05171362926832</v>
      </c>
      <c r="L194" s="152">
        <v>0</v>
      </c>
      <c r="M194" s="152">
        <v>16.337040940000001</v>
      </c>
      <c r="N194" s="153">
        <f t="shared" si="17"/>
        <v>1.8277750913853836</v>
      </c>
      <c r="O194" s="153">
        <f t="shared" si="18"/>
        <v>-99.275665265962459</v>
      </c>
      <c r="P194" s="154">
        <v>51.750273999999997</v>
      </c>
      <c r="Q194" s="154">
        <v>24.275095000000007</v>
      </c>
      <c r="R194" s="154">
        <f t="shared" si="21"/>
        <v>76.025369000000012</v>
      </c>
      <c r="S194" s="154">
        <v>55.906900219999997</v>
      </c>
      <c r="T194" s="154">
        <v>19.144813409268327</v>
      </c>
      <c r="U194" s="154">
        <f t="shared" si="22"/>
        <v>75.05171362926832</v>
      </c>
      <c r="V194" s="155"/>
      <c r="W194" s="155"/>
    </row>
    <row r="195" spans="1:23" s="25" customFormat="1" ht="18" customHeight="1" x14ac:dyDescent="0.25">
      <c r="A195" s="150">
        <v>216</v>
      </c>
      <c r="B195" s="151" t="s">
        <v>207</v>
      </c>
      <c r="C195" s="150" t="s">
        <v>322</v>
      </c>
      <c r="D195" s="152">
        <v>754.24875800000018</v>
      </c>
      <c r="E195" s="152">
        <f t="shared" si="19"/>
        <v>326.77095599999996</v>
      </c>
      <c r="F195" s="152">
        <v>0</v>
      </c>
      <c r="G195" s="152">
        <v>102.252499</v>
      </c>
      <c r="H195" s="153">
        <f t="shared" si="16"/>
        <v>325.22530300000022</v>
      </c>
      <c r="I195" s="153"/>
      <c r="J195" s="152">
        <v>1305.8055978474833</v>
      </c>
      <c r="K195" s="152">
        <f t="shared" si="20"/>
        <v>291.57322309000006</v>
      </c>
      <c r="L195" s="152">
        <v>0</v>
      </c>
      <c r="M195" s="152">
        <v>73.287385499999999</v>
      </c>
      <c r="N195" s="153">
        <f t="shared" si="17"/>
        <v>940.94498925748326</v>
      </c>
      <c r="O195" s="153">
        <f t="shared" si="18"/>
        <v>189.32096628947798</v>
      </c>
      <c r="P195" s="154">
        <v>326.77095599999996</v>
      </c>
      <c r="Q195" s="154">
        <v>0</v>
      </c>
      <c r="R195" s="154">
        <f t="shared" si="21"/>
        <v>326.77095599999996</v>
      </c>
      <c r="S195" s="154">
        <v>291.57322309000006</v>
      </c>
      <c r="T195" s="154">
        <v>0</v>
      </c>
      <c r="U195" s="154">
        <f t="shared" si="22"/>
        <v>291.57322309000006</v>
      </c>
      <c r="V195" s="155"/>
      <c r="W195" s="155"/>
    </row>
    <row r="196" spans="1:23" s="25" customFormat="1" ht="18" customHeight="1" x14ac:dyDescent="0.25">
      <c r="A196" s="150">
        <v>217</v>
      </c>
      <c r="B196" s="151" t="s">
        <v>207</v>
      </c>
      <c r="C196" s="150" t="s">
        <v>323</v>
      </c>
      <c r="D196" s="152">
        <v>5535.6139580000008</v>
      </c>
      <c r="E196" s="152">
        <f t="shared" si="19"/>
        <v>212.16610800000001</v>
      </c>
      <c r="F196" s="152">
        <v>0</v>
      </c>
      <c r="G196" s="152">
        <v>89.643737000000002</v>
      </c>
      <c r="H196" s="153">
        <f t="shared" si="16"/>
        <v>5233.8041130000001</v>
      </c>
      <c r="I196" s="153"/>
      <c r="J196" s="152">
        <v>6419.2029812599985</v>
      </c>
      <c r="K196" s="152">
        <f t="shared" si="20"/>
        <v>190.11897428000003</v>
      </c>
      <c r="L196" s="152">
        <v>0</v>
      </c>
      <c r="M196" s="152">
        <v>43.495757489999995</v>
      </c>
      <c r="N196" s="153">
        <f t="shared" si="17"/>
        <v>6185.5882494899988</v>
      </c>
      <c r="O196" s="153">
        <f t="shared" si="18"/>
        <v>18.18532210874891</v>
      </c>
      <c r="P196" s="154">
        <v>212.16610800000001</v>
      </c>
      <c r="Q196" s="154">
        <v>0</v>
      </c>
      <c r="R196" s="154">
        <f t="shared" si="21"/>
        <v>212.16610800000001</v>
      </c>
      <c r="S196" s="154">
        <v>190.11897428000003</v>
      </c>
      <c r="T196" s="154">
        <v>0</v>
      </c>
      <c r="U196" s="154">
        <f t="shared" si="22"/>
        <v>190.11897428000003</v>
      </c>
      <c r="V196" s="155"/>
      <c r="W196" s="155"/>
    </row>
    <row r="197" spans="1:23" s="25" customFormat="1" ht="18" customHeight="1" x14ac:dyDescent="0.25">
      <c r="A197" s="150">
        <v>218</v>
      </c>
      <c r="B197" s="151" t="s">
        <v>138</v>
      </c>
      <c r="C197" s="150" t="s">
        <v>324</v>
      </c>
      <c r="D197" s="152">
        <v>311.07309099999998</v>
      </c>
      <c r="E197" s="152">
        <f t="shared" si="19"/>
        <v>92.323496999999989</v>
      </c>
      <c r="F197" s="152">
        <v>0</v>
      </c>
      <c r="G197" s="152">
        <v>0.51844299999999999</v>
      </c>
      <c r="H197" s="153">
        <f t="shared" si="16"/>
        <v>218.23115100000001</v>
      </c>
      <c r="I197" s="153"/>
      <c r="J197" s="152">
        <v>108.63544011893984</v>
      </c>
      <c r="K197" s="152">
        <f t="shared" si="20"/>
        <v>106.19457148994101</v>
      </c>
      <c r="L197" s="152">
        <v>0</v>
      </c>
      <c r="M197" s="152">
        <v>0.31076196</v>
      </c>
      <c r="N197" s="153">
        <f t="shared" si="17"/>
        <v>2.1301066689988284</v>
      </c>
      <c r="O197" s="153">
        <f t="shared" si="18"/>
        <v>-99.023921809861676</v>
      </c>
      <c r="P197" s="154">
        <v>0.32840599999999998</v>
      </c>
      <c r="Q197" s="154">
        <v>91.995090999999988</v>
      </c>
      <c r="R197" s="154">
        <f t="shared" si="21"/>
        <v>92.323496999999989</v>
      </c>
      <c r="S197" s="154">
        <v>0.31127145000000001</v>
      </c>
      <c r="T197" s="154">
        <v>105.88330003994101</v>
      </c>
      <c r="U197" s="154">
        <f t="shared" si="22"/>
        <v>106.19457148994101</v>
      </c>
      <c r="V197" s="155"/>
      <c r="W197" s="155"/>
    </row>
    <row r="198" spans="1:23" s="25" customFormat="1" ht="18" customHeight="1" x14ac:dyDescent="0.25">
      <c r="A198" s="150">
        <v>219</v>
      </c>
      <c r="B198" s="151" t="s">
        <v>230</v>
      </c>
      <c r="C198" s="150" t="s">
        <v>325</v>
      </c>
      <c r="D198" s="152">
        <v>106.37621999999998</v>
      </c>
      <c r="E198" s="152">
        <f t="shared" si="19"/>
        <v>8.5754380000000001</v>
      </c>
      <c r="F198" s="152">
        <v>0</v>
      </c>
      <c r="G198" s="152">
        <v>13.102754000000001</v>
      </c>
      <c r="H198" s="153">
        <f t="shared" si="16"/>
        <v>84.698027999999965</v>
      </c>
      <c r="I198" s="153"/>
      <c r="J198" s="152">
        <v>15.259952846708323</v>
      </c>
      <c r="K198" s="152">
        <f t="shared" si="20"/>
        <v>7.8972288650081595</v>
      </c>
      <c r="L198" s="152">
        <v>0</v>
      </c>
      <c r="M198" s="152">
        <v>7.0635092199999985</v>
      </c>
      <c r="N198" s="153">
        <f t="shared" si="17"/>
        <v>0.29921476170016525</v>
      </c>
      <c r="O198" s="153">
        <f t="shared" si="18"/>
        <v>-99.646727593586746</v>
      </c>
      <c r="P198" s="154">
        <v>7.7176369999999999</v>
      </c>
      <c r="Q198" s="154">
        <v>0.85780100000000015</v>
      </c>
      <c r="R198" s="154">
        <f t="shared" si="21"/>
        <v>8.5754380000000001</v>
      </c>
      <c r="S198" s="154">
        <v>7.0750892500000004</v>
      </c>
      <c r="T198" s="154">
        <v>0.8221396150081588</v>
      </c>
      <c r="U198" s="154">
        <f t="shared" si="22"/>
        <v>7.8972288650081595</v>
      </c>
      <c r="V198" s="155"/>
      <c r="W198" s="155"/>
    </row>
    <row r="199" spans="1:23" s="25" customFormat="1" ht="18" customHeight="1" x14ac:dyDescent="0.25">
      <c r="A199" s="150">
        <v>222</v>
      </c>
      <c r="B199" s="151" t="s">
        <v>128</v>
      </c>
      <c r="C199" s="150" t="s">
        <v>326</v>
      </c>
      <c r="D199" s="152">
        <v>12896.945215000002</v>
      </c>
      <c r="E199" s="152">
        <f t="shared" si="19"/>
        <v>8760.6602569999995</v>
      </c>
      <c r="F199" s="152">
        <v>0</v>
      </c>
      <c r="G199" s="152">
        <v>423.64112400000005</v>
      </c>
      <c r="H199" s="153">
        <f t="shared" si="16"/>
        <v>3712.6438340000018</v>
      </c>
      <c r="I199" s="153"/>
      <c r="J199" s="152">
        <v>9816.6612122393599</v>
      </c>
      <c r="K199" s="152">
        <f t="shared" si="20"/>
        <v>4509.4080143739993</v>
      </c>
      <c r="L199" s="152">
        <v>0</v>
      </c>
      <c r="M199" s="152">
        <v>200.56354277999998</v>
      </c>
      <c r="N199" s="153">
        <f t="shared" si="17"/>
        <v>5106.6896550853608</v>
      </c>
      <c r="O199" s="153">
        <f t="shared" si="18"/>
        <v>37.548601035166207</v>
      </c>
      <c r="P199" s="154">
        <v>1333.4211579999999</v>
      </c>
      <c r="Q199" s="154">
        <v>7427.2390989999994</v>
      </c>
      <c r="R199" s="154">
        <f t="shared" si="21"/>
        <v>8760.6602569999995</v>
      </c>
      <c r="S199" s="154">
        <v>1264.2888537399999</v>
      </c>
      <c r="T199" s="154">
        <v>3245.1191606339994</v>
      </c>
      <c r="U199" s="154">
        <f t="shared" si="22"/>
        <v>4509.4080143739993</v>
      </c>
      <c r="V199" s="155"/>
      <c r="W199" s="155"/>
    </row>
    <row r="200" spans="1:23" s="25" customFormat="1" ht="18" customHeight="1" x14ac:dyDescent="0.25">
      <c r="A200" s="150">
        <v>223</v>
      </c>
      <c r="B200" s="151" t="s">
        <v>138</v>
      </c>
      <c r="C200" s="150" t="s">
        <v>327</v>
      </c>
      <c r="D200" s="152">
        <v>0</v>
      </c>
      <c r="E200" s="152">
        <f t="shared" si="19"/>
        <v>0</v>
      </c>
      <c r="F200" s="152">
        <v>0</v>
      </c>
      <c r="G200" s="152">
        <v>0</v>
      </c>
      <c r="H200" s="153">
        <f t="shared" si="16"/>
        <v>0</v>
      </c>
      <c r="I200" s="153"/>
      <c r="J200" s="152">
        <v>0</v>
      </c>
      <c r="K200" s="152">
        <f t="shared" si="20"/>
        <v>0</v>
      </c>
      <c r="L200" s="152">
        <v>0</v>
      </c>
      <c r="M200" s="152">
        <v>0</v>
      </c>
      <c r="N200" s="153">
        <f t="shared" si="17"/>
        <v>0</v>
      </c>
      <c r="O200" s="153" t="str">
        <f t="shared" si="18"/>
        <v>N.A.</v>
      </c>
      <c r="P200" s="154">
        <v>0</v>
      </c>
      <c r="Q200" s="154">
        <v>0</v>
      </c>
      <c r="R200" s="154">
        <f t="shared" si="21"/>
        <v>0</v>
      </c>
      <c r="S200" s="154">
        <v>0</v>
      </c>
      <c r="T200" s="154">
        <v>0</v>
      </c>
      <c r="U200" s="154">
        <f t="shared" si="22"/>
        <v>0</v>
      </c>
      <c r="V200" s="155"/>
      <c r="W200" s="155"/>
    </row>
    <row r="201" spans="1:23" s="25" customFormat="1" ht="18" customHeight="1" x14ac:dyDescent="0.25">
      <c r="A201" s="150">
        <v>225</v>
      </c>
      <c r="B201" s="151" t="s">
        <v>138</v>
      </c>
      <c r="C201" s="150" t="s">
        <v>328</v>
      </c>
      <c r="D201" s="152">
        <v>5.9453570000000004</v>
      </c>
      <c r="E201" s="152">
        <f t="shared" si="19"/>
        <v>1.1965099999999997</v>
      </c>
      <c r="F201" s="152">
        <v>0</v>
      </c>
      <c r="G201" s="152">
        <v>6.1560000000000017E-3</v>
      </c>
      <c r="H201" s="153">
        <f t="shared" si="16"/>
        <v>4.7426910000000007</v>
      </c>
      <c r="I201" s="153"/>
      <c r="J201" s="152">
        <v>1.124431690315399</v>
      </c>
      <c r="K201" s="152">
        <f t="shared" si="20"/>
        <v>1.097286570113136</v>
      </c>
      <c r="L201" s="152">
        <v>0</v>
      </c>
      <c r="M201" s="152">
        <v>5.0974400000000008E-3</v>
      </c>
      <c r="N201" s="153">
        <f t="shared" si="17"/>
        <v>2.2047680202263005E-2</v>
      </c>
      <c r="O201" s="153">
        <f t="shared" si="18"/>
        <v>-99.535122988146114</v>
      </c>
      <c r="P201" s="154">
        <v>0.75489799999999985</v>
      </c>
      <c r="Q201" s="154">
        <v>0.44161199999999989</v>
      </c>
      <c r="R201" s="154">
        <f t="shared" si="21"/>
        <v>1.1965099999999997</v>
      </c>
      <c r="S201" s="154">
        <v>0.74306713999999985</v>
      </c>
      <c r="T201" s="154">
        <v>0.35421943011313622</v>
      </c>
      <c r="U201" s="154">
        <f t="shared" si="22"/>
        <v>1.097286570113136</v>
      </c>
      <c r="V201" s="155"/>
      <c r="W201" s="155"/>
    </row>
    <row r="202" spans="1:23" s="25" customFormat="1" ht="18" customHeight="1" x14ac:dyDescent="0.25">
      <c r="A202" s="150">
        <v>226</v>
      </c>
      <c r="B202" s="151" t="s">
        <v>130</v>
      </c>
      <c r="C202" s="150" t="s">
        <v>329</v>
      </c>
      <c r="D202" s="152">
        <v>128.95476499999998</v>
      </c>
      <c r="E202" s="152">
        <f t="shared" si="19"/>
        <v>93.947147999999999</v>
      </c>
      <c r="F202" s="152">
        <v>0</v>
      </c>
      <c r="G202" s="152">
        <v>16.862493999999998</v>
      </c>
      <c r="H202" s="153">
        <f t="shared" si="16"/>
        <v>18.145122999999984</v>
      </c>
      <c r="I202" s="153"/>
      <c r="J202" s="152">
        <v>280.38511597320854</v>
      </c>
      <c r="K202" s="152">
        <f t="shared" si="20"/>
        <v>195.26312975000002</v>
      </c>
      <c r="L202" s="152">
        <v>0</v>
      </c>
      <c r="M202" s="152">
        <v>13.54893809</v>
      </c>
      <c r="N202" s="153">
        <f t="shared" si="17"/>
        <v>71.573048133208516</v>
      </c>
      <c r="O202" s="153">
        <f t="shared" si="18"/>
        <v>294.44785319564153</v>
      </c>
      <c r="P202" s="154">
        <v>50.306399999999996</v>
      </c>
      <c r="Q202" s="154">
        <v>43.640748000000002</v>
      </c>
      <c r="R202" s="154">
        <f t="shared" si="21"/>
        <v>93.947147999999999</v>
      </c>
      <c r="S202" s="154">
        <v>49.559548499999998</v>
      </c>
      <c r="T202" s="154">
        <v>145.70358125000001</v>
      </c>
      <c r="U202" s="154">
        <f t="shared" si="22"/>
        <v>195.26312975000002</v>
      </c>
      <c r="V202" s="155"/>
      <c r="W202" s="155"/>
    </row>
    <row r="203" spans="1:23" s="25" customFormat="1" ht="18" customHeight="1" x14ac:dyDescent="0.25">
      <c r="A203" s="150">
        <v>227</v>
      </c>
      <c r="B203" s="151" t="s">
        <v>126</v>
      </c>
      <c r="C203" s="150" t="s">
        <v>330</v>
      </c>
      <c r="D203" s="152">
        <v>319.74123600000001</v>
      </c>
      <c r="E203" s="152">
        <f t="shared" si="19"/>
        <v>192.75939300000005</v>
      </c>
      <c r="F203" s="152">
        <v>0</v>
      </c>
      <c r="G203" s="152">
        <v>17.823973999999996</v>
      </c>
      <c r="H203" s="153">
        <f t="shared" si="16"/>
        <v>109.15786899999998</v>
      </c>
      <c r="I203" s="153"/>
      <c r="J203" s="152">
        <v>313.21699549697638</v>
      </c>
      <c r="K203" s="152">
        <f t="shared" si="20"/>
        <v>252.29290872440001</v>
      </c>
      <c r="L203" s="152">
        <v>0</v>
      </c>
      <c r="M203" s="152">
        <v>9.5084705199999995</v>
      </c>
      <c r="N203" s="153">
        <f t="shared" si="17"/>
        <v>51.41561625257637</v>
      </c>
      <c r="O203" s="153">
        <f t="shared" si="18"/>
        <v>-52.897929646669461</v>
      </c>
      <c r="P203" s="154">
        <v>154.74827500000004</v>
      </c>
      <c r="Q203" s="154">
        <v>38.011117999999996</v>
      </c>
      <c r="R203" s="154">
        <f t="shared" si="21"/>
        <v>192.75939300000005</v>
      </c>
      <c r="S203" s="154">
        <v>209.89589279</v>
      </c>
      <c r="T203" s="154">
        <v>42.397015934400009</v>
      </c>
      <c r="U203" s="154">
        <f t="shared" si="22"/>
        <v>252.29290872440001</v>
      </c>
      <c r="V203" s="155"/>
      <c r="W203" s="155"/>
    </row>
    <row r="204" spans="1:23" s="25" customFormat="1" ht="18" customHeight="1" x14ac:dyDescent="0.25">
      <c r="A204" s="150">
        <v>228</v>
      </c>
      <c r="B204" s="151" t="s">
        <v>138</v>
      </c>
      <c r="C204" s="150" t="s">
        <v>331</v>
      </c>
      <c r="D204" s="152">
        <v>109.47253699999997</v>
      </c>
      <c r="E204" s="152">
        <f t="shared" si="19"/>
        <v>30.624608999999996</v>
      </c>
      <c r="F204" s="152">
        <v>0</v>
      </c>
      <c r="G204" s="152">
        <v>3.1656530000000003</v>
      </c>
      <c r="H204" s="153">
        <f t="shared" si="16"/>
        <v>75.682274999999976</v>
      </c>
      <c r="I204" s="153"/>
      <c r="J204" s="152">
        <v>46.121821511510312</v>
      </c>
      <c r="K204" s="152">
        <f t="shared" si="20"/>
        <v>43.348120510108153</v>
      </c>
      <c r="L204" s="152">
        <v>0</v>
      </c>
      <c r="M204" s="152">
        <v>1.8693515600000006</v>
      </c>
      <c r="N204" s="153">
        <f t="shared" si="17"/>
        <v>0.90434944140215867</v>
      </c>
      <c r="O204" s="153">
        <f t="shared" si="18"/>
        <v>-98.805071013784712</v>
      </c>
      <c r="P204" s="154">
        <v>27.690421999999995</v>
      </c>
      <c r="Q204" s="154">
        <v>2.934187000000001</v>
      </c>
      <c r="R204" s="154">
        <f t="shared" si="21"/>
        <v>30.624608999999996</v>
      </c>
      <c r="S204" s="154">
        <v>41.127677790000007</v>
      </c>
      <c r="T204" s="154">
        <v>2.2204427201081458</v>
      </c>
      <c r="U204" s="154">
        <f t="shared" si="22"/>
        <v>43.348120510108153</v>
      </c>
      <c r="V204" s="155"/>
      <c r="W204" s="155"/>
    </row>
    <row r="205" spans="1:23" s="25" customFormat="1" ht="18" customHeight="1" x14ac:dyDescent="0.25">
      <c r="A205" s="150">
        <v>229</v>
      </c>
      <c r="B205" s="151" t="s">
        <v>136</v>
      </c>
      <c r="C205" s="150" t="s">
        <v>332</v>
      </c>
      <c r="D205" s="152">
        <v>337.95007899999996</v>
      </c>
      <c r="E205" s="152">
        <f t="shared" si="19"/>
        <v>159.08101899999997</v>
      </c>
      <c r="F205" s="152">
        <v>0</v>
      </c>
      <c r="G205" s="152">
        <v>34.850281999999993</v>
      </c>
      <c r="H205" s="153">
        <f t="shared" si="16"/>
        <v>144.018778</v>
      </c>
      <c r="I205" s="153"/>
      <c r="J205" s="152">
        <v>399.64527884830926</v>
      </c>
      <c r="K205" s="152">
        <f t="shared" si="20"/>
        <v>158.09673222000001</v>
      </c>
      <c r="L205" s="152">
        <v>0</v>
      </c>
      <c r="M205" s="152">
        <v>21.368752790000002</v>
      </c>
      <c r="N205" s="153">
        <f t="shared" si="17"/>
        <v>220.17979383830925</v>
      </c>
      <c r="O205" s="153">
        <f t="shared" si="18"/>
        <v>52.882698281406924</v>
      </c>
      <c r="P205" s="154">
        <v>104.02899099999999</v>
      </c>
      <c r="Q205" s="154">
        <v>55.052027999999986</v>
      </c>
      <c r="R205" s="154">
        <f t="shared" si="21"/>
        <v>159.08101899999997</v>
      </c>
      <c r="S205" s="154">
        <v>142.01722222000001</v>
      </c>
      <c r="T205" s="154">
        <v>16.079510000000003</v>
      </c>
      <c r="U205" s="154">
        <f t="shared" si="22"/>
        <v>158.09673222000001</v>
      </c>
      <c r="V205" s="155"/>
      <c r="W205" s="155"/>
    </row>
    <row r="206" spans="1:23" s="25" customFormat="1" ht="18" customHeight="1" x14ac:dyDescent="0.25">
      <c r="A206" s="150">
        <v>231</v>
      </c>
      <c r="B206" s="151" t="s">
        <v>230</v>
      </c>
      <c r="C206" s="150" t="s">
        <v>333</v>
      </c>
      <c r="D206" s="152">
        <v>74.979864000000006</v>
      </c>
      <c r="E206" s="152">
        <f t="shared" si="19"/>
        <v>21.138797000000004</v>
      </c>
      <c r="F206" s="152">
        <v>0</v>
      </c>
      <c r="G206" s="152">
        <v>0.72651600000000005</v>
      </c>
      <c r="H206" s="153">
        <f t="shared" si="16"/>
        <v>53.114551000000006</v>
      </c>
      <c r="I206" s="153"/>
      <c r="J206" s="152">
        <v>22.000410099901302</v>
      </c>
      <c r="K206" s="152">
        <f t="shared" si="20"/>
        <v>21.145916329707166</v>
      </c>
      <c r="L206" s="152">
        <v>0</v>
      </c>
      <c r="M206" s="152">
        <v>0.42311318000000003</v>
      </c>
      <c r="N206" s="153">
        <f t="shared" si="17"/>
        <v>0.43138059019413572</v>
      </c>
      <c r="O206" s="153">
        <f t="shared" si="18"/>
        <v>-99.187829733900728</v>
      </c>
      <c r="P206" s="154">
        <v>0.44571599999999995</v>
      </c>
      <c r="Q206" s="154">
        <v>20.693081000000003</v>
      </c>
      <c r="R206" s="154">
        <f t="shared" si="21"/>
        <v>21.138797000000004</v>
      </c>
      <c r="S206" s="154">
        <v>0.42380688</v>
      </c>
      <c r="T206" s="154">
        <v>20.722109449707165</v>
      </c>
      <c r="U206" s="154">
        <f t="shared" si="22"/>
        <v>21.145916329707166</v>
      </c>
      <c r="V206" s="155"/>
      <c r="W206" s="155"/>
    </row>
    <row r="207" spans="1:23" s="25" customFormat="1" ht="18" customHeight="1" x14ac:dyDescent="0.25">
      <c r="A207" s="150">
        <v>233</v>
      </c>
      <c r="B207" s="151" t="s">
        <v>230</v>
      </c>
      <c r="C207" s="150" t="s">
        <v>334</v>
      </c>
      <c r="D207" s="152">
        <v>38.741154999999992</v>
      </c>
      <c r="E207" s="152">
        <f t="shared" si="19"/>
        <v>10.700489000000001</v>
      </c>
      <c r="F207" s="152">
        <v>0</v>
      </c>
      <c r="G207" s="152">
        <v>1.082354</v>
      </c>
      <c r="H207" s="153">
        <f t="shared" si="16"/>
        <v>26.958311999999992</v>
      </c>
      <c r="I207" s="153"/>
      <c r="J207" s="152">
        <v>9.2259247329419392</v>
      </c>
      <c r="K207" s="152">
        <f t="shared" si="20"/>
        <v>8.4796980579822936</v>
      </c>
      <c r="L207" s="152">
        <v>0</v>
      </c>
      <c r="M207" s="152">
        <v>0.56532618999999984</v>
      </c>
      <c r="N207" s="153">
        <f t="shared" si="17"/>
        <v>0.18090048495964572</v>
      </c>
      <c r="O207" s="153">
        <f t="shared" si="18"/>
        <v>-99.328962121368548</v>
      </c>
      <c r="P207" s="154">
        <v>0.6557980000000001</v>
      </c>
      <c r="Q207" s="154">
        <v>10.044691</v>
      </c>
      <c r="R207" s="154">
        <f t="shared" si="21"/>
        <v>10.700489000000001</v>
      </c>
      <c r="S207" s="154">
        <v>0.56625298000000013</v>
      </c>
      <c r="T207" s="154">
        <v>7.9134450779822938</v>
      </c>
      <c r="U207" s="154">
        <f t="shared" si="22"/>
        <v>8.4796980579822936</v>
      </c>
      <c r="V207" s="155"/>
      <c r="W207" s="155"/>
    </row>
    <row r="208" spans="1:23" s="25" customFormat="1" ht="18" customHeight="1" x14ac:dyDescent="0.25">
      <c r="A208" s="150">
        <v>234</v>
      </c>
      <c r="B208" s="151" t="s">
        <v>230</v>
      </c>
      <c r="C208" s="150" t="s">
        <v>335</v>
      </c>
      <c r="D208" s="152">
        <v>183.494722</v>
      </c>
      <c r="E208" s="152">
        <f t="shared" si="19"/>
        <v>36.081719999999997</v>
      </c>
      <c r="F208" s="152">
        <v>0</v>
      </c>
      <c r="G208" s="152">
        <v>38.680934000000001</v>
      </c>
      <c r="H208" s="153">
        <f t="shared" si="16"/>
        <v>108.732068</v>
      </c>
      <c r="I208" s="153"/>
      <c r="J208" s="152">
        <v>89.067472644671625</v>
      </c>
      <c r="K208" s="152">
        <f t="shared" si="20"/>
        <v>55.23701662242317</v>
      </c>
      <c r="L208" s="152">
        <v>0</v>
      </c>
      <c r="M208" s="152">
        <v>32.084034989999999</v>
      </c>
      <c r="N208" s="153">
        <f t="shared" si="17"/>
        <v>1.7464210322484561</v>
      </c>
      <c r="O208" s="153">
        <f t="shared" si="18"/>
        <v>-98.39383075814537</v>
      </c>
      <c r="P208" s="154">
        <v>29.600165000000001</v>
      </c>
      <c r="Q208" s="154">
        <v>6.4815549999999993</v>
      </c>
      <c r="R208" s="154">
        <f t="shared" si="21"/>
        <v>36.081719999999997</v>
      </c>
      <c r="S208" s="154">
        <v>24.383630559999997</v>
      </c>
      <c r="T208" s="154">
        <v>30.853386062423173</v>
      </c>
      <c r="U208" s="154">
        <f t="shared" si="22"/>
        <v>55.23701662242317</v>
      </c>
      <c r="V208" s="155"/>
      <c r="W208" s="155"/>
    </row>
    <row r="209" spans="1:23" s="25" customFormat="1" ht="18" customHeight="1" x14ac:dyDescent="0.25">
      <c r="A209" s="150">
        <v>235</v>
      </c>
      <c r="B209" s="151" t="s">
        <v>130</v>
      </c>
      <c r="C209" s="150" t="s">
        <v>336</v>
      </c>
      <c r="D209" s="152">
        <v>469.02231400000005</v>
      </c>
      <c r="E209" s="152">
        <f t="shared" si="19"/>
        <v>349.19305199999997</v>
      </c>
      <c r="F209" s="152">
        <v>0</v>
      </c>
      <c r="G209" s="152">
        <v>55.857513999999995</v>
      </c>
      <c r="H209" s="153">
        <f t="shared" si="16"/>
        <v>63.97174800000009</v>
      </c>
      <c r="I209" s="153"/>
      <c r="J209" s="152">
        <v>563.58165611043944</v>
      </c>
      <c r="K209" s="152">
        <f t="shared" si="20"/>
        <v>757.01058564000027</v>
      </c>
      <c r="L209" s="152">
        <v>0</v>
      </c>
      <c r="M209" s="152">
        <v>33.622300049999993</v>
      </c>
      <c r="N209" s="153">
        <f t="shared" si="17"/>
        <v>-227.05122957956081</v>
      </c>
      <c r="O209" s="153">
        <f t="shared" si="18"/>
        <v>-454.92422307978904</v>
      </c>
      <c r="P209" s="154">
        <v>33.980191000000012</v>
      </c>
      <c r="Q209" s="154">
        <v>315.21286099999998</v>
      </c>
      <c r="R209" s="154">
        <f t="shared" si="21"/>
        <v>349.19305199999997</v>
      </c>
      <c r="S209" s="154">
        <v>33.677421240000001</v>
      </c>
      <c r="T209" s="154">
        <v>723.33316440000021</v>
      </c>
      <c r="U209" s="154">
        <f t="shared" si="22"/>
        <v>757.01058564000027</v>
      </c>
      <c r="V209" s="155"/>
      <c r="W209" s="155"/>
    </row>
    <row r="210" spans="1:23" s="25" customFormat="1" ht="18" customHeight="1" x14ac:dyDescent="0.25">
      <c r="A210" s="150">
        <v>236</v>
      </c>
      <c r="B210" s="151" t="s">
        <v>130</v>
      </c>
      <c r="C210" s="150" t="s">
        <v>337</v>
      </c>
      <c r="D210" s="152">
        <v>560.06017900000006</v>
      </c>
      <c r="E210" s="152">
        <f t="shared" si="19"/>
        <v>440.27571599999999</v>
      </c>
      <c r="F210" s="152">
        <v>0</v>
      </c>
      <c r="G210" s="152">
        <v>10.995804</v>
      </c>
      <c r="H210" s="153">
        <f t="shared" ref="H210:H273" si="23">D210-E210-G210</f>
        <v>108.78865900000008</v>
      </c>
      <c r="I210" s="153"/>
      <c r="J210" s="152">
        <v>718.20603410223941</v>
      </c>
      <c r="K210" s="152">
        <f t="shared" si="20"/>
        <v>905.68493406000016</v>
      </c>
      <c r="L210" s="152">
        <v>0</v>
      </c>
      <c r="M210" s="152">
        <v>10.336330180000001</v>
      </c>
      <c r="N210" s="153">
        <f t="shared" ref="N210:N273" si="24">J210-K210-M210</f>
        <v>-197.81523013776075</v>
      </c>
      <c r="O210" s="153">
        <f t="shared" ref="O210:O273" si="25">IF(OR(H210=0,N210=0),"N.A.",IF((((N210-H210)/H210))*100&gt;=500,"500&lt;",IF((((N210-H210)/H210))*100&lt;=-500,"&lt;-500",(((N210-H210)/H210))*100)))</f>
        <v>-281.83442277541133</v>
      </c>
      <c r="P210" s="154">
        <v>125.062855</v>
      </c>
      <c r="Q210" s="154">
        <v>315.21286099999998</v>
      </c>
      <c r="R210" s="154">
        <f t="shared" si="21"/>
        <v>440.27571599999999</v>
      </c>
      <c r="S210" s="154">
        <v>182.35176966</v>
      </c>
      <c r="T210" s="154">
        <v>723.33316440000021</v>
      </c>
      <c r="U210" s="154">
        <f t="shared" si="22"/>
        <v>905.68493406000016</v>
      </c>
      <c r="V210" s="155"/>
      <c r="W210" s="155"/>
    </row>
    <row r="211" spans="1:23" s="25" customFormat="1" ht="18" customHeight="1" x14ac:dyDescent="0.25">
      <c r="A211" s="150">
        <v>237</v>
      </c>
      <c r="B211" s="151" t="s">
        <v>138</v>
      </c>
      <c r="C211" s="150" t="s">
        <v>338</v>
      </c>
      <c r="D211" s="152">
        <v>101.31138700000001</v>
      </c>
      <c r="E211" s="152">
        <f t="shared" ref="E211:E274" si="26">R211</f>
        <v>22.919954999999998</v>
      </c>
      <c r="F211" s="152">
        <v>0</v>
      </c>
      <c r="G211" s="152">
        <v>9.2393999999999998</v>
      </c>
      <c r="H211" s="153">
        <f t="shared" si="23"/>
        <v>69.152032000000005</v>
      </c>
      <c r="I211" s="153"/>
      <c r="J211" s="152">
        <v>28.833166418335914</v>
      </c>
      <c r="K211" s="152">
        <f t="shared" ref="K211:K274" si="27">U211</f>
        <v>22.618082034054815</v>
      </c>
      <c r="L211" s="152">
        <v>0</v>
      </c>
      <c r="M211" s="152">
        <v>5.6497281800000003</v>
      </c>
      <c r="N211" s="153">
        <f t="shared" si="24"/>
        <v>0.56535620428109823</v>
      </c>
      <c r="O211" s="153">
        <f t="shared" si="25"/>
        <v>-99.182444553066645</v>
      </c>
      <c r="P211" s="154">
        <v>21.668644999999998</v>
      </c>
      <c r="Q211" s="154">
        <v>1.2513099999999999</v>
      </c>
      <c r="R211" s="154">
        <f t="shared" ref="R211:R274" si="28">SUM(P211:Q211)</f>
        <v>22.919954999999998</v>
      </c>
      <c r="S211" s="154">
        <v>21.555540319999999</v>
      </c>
      <c r="T211" s="154">
        <v>1.0625417140548183</v>
      </c>
      <c r="U211" s="154">
        <f t="shared" ref="U211:U274" si="29">SUM(S211:T211)</f>
        <v>22.618082034054815</v>
      </c>
      <c r="V211" s="155"/>
      <c r="W211" s="155"/>
    </row>
    <row r="212" spans="1:23" s="25" customFormat="1" ht="18" customHeight="1" x14ac:dyDescent="0.25">
      <c r="A212" s="150">
        <v>242</v>
      </c>
      <c r="B212" s="151" t="s">
        <v>142</v>
      </c>
      <c r="C212" s="150" t="s">
        <v>339</v>
      </c>
      <c r="D212" s="152">
        <v>128.93597299999999</v>
      </c>
      <c r="E212" s="152">
        <f t="shared" si="26"/>
        <v>35.149291000000005</v>
      </c>
      <c r="F212" s="152">
        <v>0</v>
      </c>
      <c r="G212" s="152">
        <v>10.196669</v>
      </c>
      <c r="H212" s="153">
        <f t="shared" si="23"/>
        <v>83.590012999999985</v>
      </c>
      <c r="I212" s="153"/>
      <c r="J212" s="152">
        <v>39.835013596805688</v>
      </c>
      <c r="K212" s="152">
        <f t="shared" si="27"/>
        <v>29.775630668829095</v>
      </c>
      <c r="L212" s="152">
        <v>0</v>
      </c>
      <c r="M212" s="152">
        <v>9.2783042300000016</v>
      </c>
      <c r="N212" s="153">
        <f t="shared" si="24"/>
        <v>0.78107869797659113</v>
      </c>
      <c r="O212" s="153">
        <f t="shared" si="25"/>
        <v>-99.065583710369083</v>
      </c>
      <c r="P212" s="154">
        <v>7.4010889999999998</v>
      </c>
      <c r="Q212" s="154">
        <v>27.748202000000006</v>
      </c>
      <c r="R212" s="154">
        <f t="shared" si="28"/>
        <v>35.149291000000005</v>
      </c>
      <c r="S212" s="154">
        <v>7.0545478600000004</v>
      </c>
      <c r="T212" s="154">
        <v>22.721082808829095</v>
      </c>
      <c r="U212" s="154">
        <f t="shared" si="29"/>
        <v>29.775630668829095</v>
      </c>
      <c r="V212" s="155"/>
      <c r="W212" s="155"/>
    </row>
    <row r="213" spans="1:23" s="25" customFormat="1" ht="18" customHeight="1" x14ac:dyDescent="0.25">
      <c r="A213" s="150">
        <v>243</v>
      </c>
      <c r="B213" s="151" t="s">
        <v>142</v>
      </c>
      <c r="C213" s="150" t="s">
        <v>340</v>
      </c>
      <c r="D213" s="152">
        <v>607.72219900000005</v>
      </c>
      <c r="E213" s="152">
        <f t="shared" si="26"/>
        <v>172.19340800000003</v>
      </c>
      <c r="F213" s="152">
        <v>0</v>
      </c>
      <c r="G213" s="152">
        <v>42.065611000000004</v>
      </c>
      <c r="H213" s="153">
        <f t="shared" si="23"/>
        <v>393.46318000000002</v>
      </c>
      <c r="I213" s="153"/>
      <c r="J213" s="152">
        <v>390.07066117176026</v>
      </c>
      <c r="K213" s="152">
        <f t="shared" si="27"/>
        <v>351.45575731505909</v>
      </c>
      <c r="L213" s="152">
        <v>0</v>
      </c>
      <c r="M213" s="152">
        <v>30.966459520000001</v>
      </c>
      <c r="N213" s="153">
        <f t="shared" si="24"/>
        <v>7.648444336701175</v>
      </c>
      <c r="O213" s="153">
        <f t="shared" si="25"/>
        <v>-98.056121963762607</v>
      </c>
      <c r="P213" s="154">
        <v>159.44225800000004</v>
      </c>
      <c r="Q213" s="154">
        <v>12.751149999999997</v>
      </c>
      <c r="R213" s="154">
        <f t="shared" si="28"/>
        <v>172.19340800000003</v>
      </c>
      <c r="S213" s="154">
        <v>341.08916132999997</v>
      </c>
      <c r="T213" s="154">
        <v>10.366595985059114</v>
      </c>
      <c r="U213" s="154">
        <f t="shared" si="29"/>
        <v>351.45575731505909</v>
      </c>
      <c r="V213" s="155"/>
      <c r="W213" s="155"/>
    </row>
    <row r="214" spans="1:23" s="25" customFormat="1" ht="18" customHeight="1" x14ac:dyDescent="0.25">
      <c r="A214" s="150">
        <v>244</v>
      </c>
      <c r="B214" s="151" t="s">
        <v>142</v>
      </c>
      <c r="C214" s="150" t="s">
        <v>341</v>
      </c>
      <c r="D214" s="152">
        <v>384.93893500000007</v>
      </c>
      <c r="E214" s="152">
        <f t="shared" si="26"/>
        <v>71.285443000000015</v>
      </c>
      <c r="F214" s="152">
        <v>0</v>
      </c>
      <c r="G214" s="152">
        <v>25.595914</v>
      </c>
      <c r="H214" s="153">
        <f t="shared" si="23"/>
        <v>288.05757800000003</v>
      </c>
      <c r="I214" s="153"/>
      <c r="J214" s="152">
        <v>135.43819491853012</v>
      </c>
      <c r="K214" s="152">
        <f t="shared" si="27"/>
        <v>117.66479609777461</v>
      </c>
      <c r="L214" s="152">
        <v>0</v>
      </c>
      <c r="M214" s="152">
        <v>15.117747939999997</v>
      </c>
      <c r="N214" s="153">
        <f t="shared" si="24"/>
        <v>2.6556508807555055</v>
      </c>
      <c r="O214" s="153">
        <f t="shared" si="25"/>
        <v>-99.078083312650961</v>
      </c>
      <c r="P214" s="154">
        <v>46.535148000000014</v>
      </c>
      <c r="Q214" s="154">
        <v>24.750295000000008</v>
      </c>
      <c r="R214" s="154">
        <f t="shared" si="28"/>
        <v>71.285443000000015</v>
      </c>
      <c r="S214" s="154">
        <v>96.374431570000013</v>
      </c>
      <c r="T214" s="154">
        <v>21.290364527774603</v>
      </c>
      <c r="U214" s="154">
        <f t="shared" si="29"/>
        <v>117.66479609777461</v>
      </c>
      <c r="V214" s="155"/>
      <c r="W214" s="155"/>
    </row>
    <row r="215" spans="1:23" s="25" customFormat="1" ht="18" customHeight="1" x14ac:dyDescent="0.25">
      <c r="A215" s="150">
        <v>245</v>
      </c>
      <c r="B215" s="151" t="s">
        <v>142</v>
      </c>
      <c r="C215" s="150" t="s">
        <v>342</v>
      </c>
      <c r="D215" s="152">
        <v>407.50573000000014</v>
      </c>
      <c r="E215" s="152">
        <f t="shared" si="26"/>
        <v>93.038976000000005</v>
      </c>
      <c r="F215" s="152">
        <v>0</v>
      </c>
      <c r="G215" s="152">
        <v>16.782811000000002</v>
      </c>
      <c r="H215" s="153">
        <f t="shared" si="23"/>
        <v>297.68394300000017</v>
      </c>
      <c r="I215" s="153"/>
      <c r="J215" s="152">
        <v>90.451837381371988</v>
      </c>
      <c r="K215" s="152">
        <f t="shared" si="27"/>
        <v>79.96638087252154</v>
      </c>
      <c r="L215" s="152">
        <v>0</v>
      </c>
      <c r="M215" s="152">
        <v>8.7118910699999983</v>
      </c>
      <c r="N215" s="153">
        <f t="shared" si="24"/>
        <v>1.7735654388504489</v>
      </c>
      <c r="O215" s="153">
        <f t="shared" si="25"/>
        <v>-99.404211923230804</v>
      </c>
      <c r="P215" s="154">
        <v>62.698925000000003</v>
      </c>
      <c r="Q215" s="154">
        <v>30.340050999999999</v>
      </c>
      <c r="R215" s="154">
        <f t="shared" si="28"/>
        <v>93.038976000000005</v>
      </c>
      <c r="S215" s="154">
        <v>60.646778859999991</v>
      </c>
      <c r="T215" s="154">
        <v>19.31960201252155</v>
      </c>
      <c r="U215" s="154">
        <f t="shared" si="29"/>
        <v>79.96638087252154</v>
      </c>
      <c r="V215" s="155"/>
      <c r="W215" s="155"/>
    </row>
    <row r="216" spans="1:23" s="25" customFormat="1" ht="18" customHeight="1" x14ac:dyDescent="0.25">
      <c r="A216" s="150">
        <v>247</v>
      </c>
      <c r="B216" s="151" t="s">
        <v>230</v>
      </c>
      <c r="C216" s="150" t="s">
        <v>343</v>
      </c>
      <c r="D216" s="152">
        <v>129.63080199999999</v>
      </c>
      <c r="E216" s="152">
        <f t="shared" si="26"/>
        <v>44.116919999999993</v>
      </c>
      <c r="F216" s="152">
        <v>0</v>
      </c>
      <c r="G216" s="152">
        <v>5.4405859999999997</v>
      </c>
      <c r="H216" s="153">
        <f t="shared" si="23"/>
        <v>80.073295999999999</v>
      </c>
      <c r="I216" s="153"/>
      <c r="J216" s="152">
        <v>53.336971261262811</v>
      </c>
      <c r="K216" s="152">
        <f t="shared" si="27"/>
        <v>48.623765325355706</v>
      </c>
      <c r="L216" s="152">
        <v>0</v>
      </c>
      <c r="M216" s="152">
        <v>3.6673829699999998</v>
      </c>
      <c r="N216" s="153">
        <f t="shared" si="24"/>
        <v>1.0458229659071052</v>
      </c>
      <c r="O216" s="153">
        <f t="shared" si="25"/>
        <v>-98.693917925013224</v>
      </c>
      <c r="P216" s="154">
        <v>21.689661999999998</v>
      </c>
      <c r="Q216" s="154">
        <v>22.427257999999998</v>
      </c>
      <c r="R216" s="154">
        <f t="shared" si="28"/>
        <v>44.116919999999993</v>
      </c>
      <c r="S216" s="154">
        <v>29.937918730000003</v>
      </c>
      <c r="T216" s="154">
        <v>18.685846595355702</v>
      </c>
      <c r="U216" s="154">
        <f t="shared" si="29"/>
        <v>48.623765325355706</v>
      </c>
      <c r="V216" s="155"/>
      <c r="W216" s="155"/>
    </row>
    <row r="217" spans="1:23" s="25" customFormat="1" ht="18" customHeight="1" x14ac:dyDescent="0.25">
      <c r="A217" s="150">
        <v>248</v>
      </c>
      <c r="B217" s="151" t="s">
        <v>230</v>
      </c>
      <c r="C217" s="150" t="s">
        <v>344</v>
      </c>
      <c r="D217" s="152">
        <v>345.65924900000005</v>
      </c>
      <c r="E217" s="152">
        <f t="shared" si="26"/>
        <v>101.583439</v>
      </c>
      <c r="F217" s="152">
        <v>0</v>
      </c>
      <c r="G217" s="152">
        <v>12.891614000000002</v>
      </c>
      <c r="H217" s="153">
        <f t="shared" si="23"/>
        <v>231.18419600000004</v>
      </c>
      <c r="I217" s="153"/>
      <c r="J217" s="152">
        <v>122.15040173396096</v>
      </c>
      <c r="K217" s="152">
        <f t="shared" si="27"/>
        <v>112.22486535760876</v>
      </c>
      <c r="L217" s="152">
        <v>0</v>
      </c>
      <c r="M217" s="152">
        <v>7.5304304599999998</v>
      </c>
      <c r="N217" s="153">
        <f t="shared" si="24"/>
        <v>2.3951059163521986</v>
      </c>
      <c r="O217" s="153">
        <f t="shared" si="25"/>
        <v>-98.963983716104792</v>
      </c>
      <c r="P217" s="154">
        <v>50.264215000000007</v>
      </c>
      <c r="Q217" s="154">
        <v>51.319223999999984</v>
      </c>
      <c r="R217" s="154">
        <f t="shared" si="28"/>
        <v>101.583439</v>
      </c>
      <c r="S217" s="154">
        <v>70.031841110000016</v>
      </c>
      <c r="T217" s="154">
        <v>42.193024247608754</v>
      </c>
      <c r="U217" s="154">
        <f t="shared" si="29"/>
        <v>112.22486535760876</v>
      </c>
      <c r="V217" s="155"/>
      <c r="W217" s="155"/>
    </row>
    <row r="218" spans="1:23" s="25" customFormat="1" ht="18" customHeight="1" x14ac:dyDescent="0.25">
      <c r="A218" s="150">
        <v>249</v>
      </c>
      <c r="B218" s="151" t="s">
        <v>230</v>
      </c>
      <c r="C218" s="150" t="s">
        <v>345</v>
      </c>
      <c r="D218" s="152">
        <v>1005.8731629999999</v>
      </c>
      <c r="E218" s="152">
        <f t="shared" si="26"/>
        <v>82.25852399999998</v>
      </c>
      <c r="F218" s="152">
        <v>0</v>
      </c>
      <c r="G218" s="152">
        <v>42.087642999999971</v>
      </c>
      <c r="H218" s="153">
        <f t="shared" si="23"/>
        <v>881.52699599999994</v>
      </c>
      <c r="I218" s="153"/>
      <c r="J218" s="152">
        <v>194.87417574622344</v>
      </c>
      <c r="K218" s="152">
        <f t="shared" si="27"/>
        <v>176.07761070668968</v>
      </c>
      <c r="L218" s="152">
        <v>0</v>
      </c>
      <c r="M218" s="152">
        <v>14.975502770000004</v>
      </c>
      <c r="N218" s="153">
        <f t="shared" si="24"/>
        <v>3.8210622695337566</v>
      </c>
      <c r="O218" s="153">
        <f t="shared" si="25"/>
        <v>-99.566540527190654</v>
      </c>
      <c r="P218" s="154">
        <v>73.450691999999975</v>
      </c>
      <c r="Q218" s="154">
        <v>8.8078319999999994</v>
      </c>
      <c r="R218" s="154">
        <f t="shared" si="28"/>
        <v>82.25852399999998</v>
      </c>
      <c r="S218" s="154">
        <v>149.05485359000002</v>
      </c>
      <c r="T218" s="154">
        <v>27.022757116689661</v>
      </c>
      <c r="U218" s="154">
        <f t="shared" si="29"/>
        <v>176.07761070668968</v>
      </c>
      <c r="V218" s="155"/>
      <c r="W218" s="155"/>
    </row>
    <row r="219" spans="1:23" s="25" customFormat="1" ht="18" customHeight="1" x14ac:dyDescent="0.25">
      <c r="A219" s="150">
        <v>250</v>
      </c>
      <c r="B219" s="151" t="s">
        <v>230</v>
      </c>
      <c r="C219" s="150" t="s">
        <v>346</v>
      </c>
      <c r="D219" s="152">
        <v>293.15519999999998</v>
      </c>
      <c r="E219" s="152">
        <f t="shared" si="26"/>
        <v>54.091908000000011</v>
      </c>
      <c r="F219" s="152">
        <v>0</v>
      </c>
      <c r="G219" s="152">
        <v>4.3933970000000002</v>
      </c>
      <c r="H219" s="153">
        <f t="shared" si="23"/>
        <v>234.66989499999997</v>
      </c>
      <c r="I219" s="153"/>
      <c r="J219" s="152">
        <v>46.604085614043477</v>
      </c>
      <c r="K219" s="152">
        <f t="shared" si="27"/>
        <v>43.207210043768121</v>
      </c>
      <c r="L219" s="152">
        <v>0</v>
      </c>
      <c r="M219" s="152">
        <v>2.4830699699999998</v>
      </c>
      <c r="N219" s="153">
        <f t="shared" si="24"/>
        <v>0.91380560027535562</v>
      </c>
      <c r="O219" s="153">
        <f t="shared" si="25"/>
        <v>-99.61059956144976</v>
      </c>
      <c r="P219" s="154">
        <v>2.5996250000000005</v>
      </c>
      <c r="Q219" s="154">
        <v>51.492283000000008</v>
      </c>
      <c r="R219" s="154">
        <f t="shared" si="28"/>
        <v>54.091908000000011</v>
      </c>
      <c r="S219" s="154">
        <v>2.4871407600000004</v>
      </c>
      <c r="T219" s="154">
        <v>40.720069283768119</v>
      </c>
      <c r="U219" s="154">
        <f t="shared" si="29"/>
        <v>43.207210043768121</v>
      </c>
      <c r="V219" s="155"/>
      <c r="W219" s="155"/>
    </row>
    <row r="220" spans="1:23" s="25" customFormat="1" ht="18" customHeight="1" x14ac:dyDescent="0.25">
      <c r="A220" s="150">
        <v>251</v>
      </c>
      <c r="B220" s="151" t="s">
        <v>142</v>
      </c>
      <c r="C220" s="150" t="s">
        <v>347</v>
      </c>
      <c r="D220" s="152">
        <v>151.401982</v>
      </c>
      <c r="E220" s="152">
        <f t="shared" si="26"/>
        <v>49.768840999999995</v>
      </c>
      <c r="F220" s="152">
        <v>0</v>
      </c>
      <c r="G220" s="152">
        <v>16.625065999999997</v>
      </c>
      <c r="H220" s="153">
        <f t="shared" si="23"/>
        <v>85.008075000000019</v>
      </c>
      <c r="I220" s="153"/>
      <c r="J220" s="152">
        <v>110.7302754194761</v>
      </c>
      <c r="K220" s="152">
        <f t="shared" si="27"/>
        <v>98.442417198505979</v>
      </c>
      <c r="L220" s="152">
        <v>0</v>
      </c>
      <c r="M220" s="152">
        <v>10.116676350000001</v>
      </c>
      <c r="N220" s="153">
        <f t="shared" si="24"/>
        <v>2.1711818709701216</v>
      </c>
      <c r="O220" s="153">
        <f t="shared" si="25"/>
        <v>-97.44591102554655</v>
      </c>
      <c r="P220" s="154">
        <v>38.442102999999996</v>
      </c>
      <c r="Q220" s="154">
        <v>11.326738000000001</v>
      </c>
      <c r="R220" s="154">
        <f t="shared" si="28"/>
        <v>49.768840999999995</v>
      </c>
      <c r="S220" s="154">
        <v>88.848977020000007</v>
      </c>
      <c r="T220" s="154">
        <v>9.5934401785059702</v>
      </c>
      <c r="U220" s="154">
        <f t="shared" si="29"/>
        <v>98.442417198505979</v>
      </c>
      <c r="V220" s="155"/>
      <c r="W220" s="155"/>
    </row>
    <row r="221" spans="1:23" s="25" customFormat="1" ht="18" customHeight="1" x14ac:dyDescent="0.25">
      <c r="A221" s="150">
        <v>252</v>
      </c>
      <c r="B221" s="151" t="s">
        <v>142</v>
      </c>
      <c r="C221" s="150" t="s">
        <v>348</v>
      </c>
      <c r="D221" s="152">
        <v>0</v>
      </c>
      <c r="E221" s="152">
        <f t="shared" si="26"/>
        <v>0</v>
      </c>
      <c r="F221" s="152">
        <v>0</v>
      </c>
      <c r="G221" s="152">
        <v>0</v>
      </c>
      <c r="H221" s="153">
        <f t="shared" si="23"/>
        <v>0</v>
      </c>
      <c r="I221" s="153"/>
      <c r="J221" s="152">
        <v>0</v>
      </c>
      <c r="K221" s="152">
        <f t="shared" si="27"/>
        <v>0</v>
      </c>
      <c r="L221" s="152">
        <v>0</v>
      </c>
      <c r="M221" s="152">
        <v>0</v>
      </c>
      <c r="N221" s="153">
        <f t="shared" si="24"/>
        <v>0</v>
      </c>
      <c r="O221" s="153" t="str">
        <f t="shared" si="25"/>
        <v>N.A.</v>
      </c>
      <c r="P221" s="154">
        <v>0</v>
      </c>
      <c r="Q221" s="154">
        <v>0</v>
      </c>
      <c r="R221" s="154">
        <f t="shared" si="28"/>
        <v>0</v>
      </c>
      <c r="S221" s="154">
        <v>0</v>
      </c>
      <c r="T221" s="154">
        <v>0</v>
      </c>
      <c r="U221" s="154">
        <f t="shared" si="29"/>
        <v>0</v>
      </c>
      <c r="V221" s="155"/>
      <c r="W221" s="155"/>
    </row>
    <row r="222" spans="1:23" s="25" customFormat="1" ht="18" customHeight="1" x14ac:dyDescent="0.25">
      <c r="A222" s="150">
        <v>253</v>
      </c>
      <c r="B222" s="151" t="s">
        <v>142</v>
      </c>
      <c r="C222" s="150" t="s">
        <v>349</v>
      </c>
      <c r="D222" s="152">
        <v>286.95984500000003</v>
      </c>
      <c r="E222" s="152">
        <f t="shared" si="26"/>
        <v>86.137040999999996</v>
      </c>
      <c r="F222" s="152">
        <v>0</v>
      </c>
      <c r="G222" s="152">
        <v>23.322384</v>
      </c>
      <c r="H222" s="153">
        <f t="shared" si="23"/>
        <v>177.50042000000002</v>
      </c>
      <c r="I222" s="153"/>
      <c r="J222" s="152">
        <v>88.948576621622749</v>
      </c>
      <c r="K222" s="152">
        <f t="shared" si="27"/>
        <v>71.199691743943873</v>
      </c>
      <c r="L222" s="152">
        <v>0</v>
      </c>
      <c r="M222" s="152">
        <v>16.004795140000002</v>
      </c>
      <c r="N222" s="153">
        <f t="shared" si="24"/>
        <v>1.7440897376788733</v>
      </c>
      <c r="O222" s="153">
        <f t="shared" si="25"/>
        <v>-99.017416557279773</v>
      </c>
      <c r="P222" s="154">
        <v>61.628622999999997</v>
      </c>
      <c r="Q222" s="154">
        <v>24.508417999999995</v>
      </c>
      <c r="R222" s="154">
        <f t="shared" si="28"/>
        <v>86.137040999999996</v>
      </c>
      <c r="S222" s="154">
        <v>51.776064810000001</v>
      </c>
      <c r="T222" s="154">
        <v>19.423626933943869</v>
      </c>
      <c r="U222" s="154">
        <f t="shared" si="29"/>
        <v>71.199691743943873</v>
      </c>
      <c r="V222" s="155"/>
      <c r="W222" s="155"/>
    </row>
    <row r="223" spans="1:23" s="25" customFormat="1" ht="18" customHeight="1" x14ac:dyDescent="0.25">
      <c r="A223" s="150">
        <v>258</v>
      </c>
      <c r="B223" s="151" t="s">
        <v>207</v>
      </c>
      <c r="C223" s="150" t="s">
        <v>350</v>
      </c>
      <c r="D223" s="152">
        <v>1444.9366660000003</v>
      </c>
      <c r="E223" s="152">
        <f t="shared" si="26"/>
        <v>0</v>
      </c>
      <c r="F223" s="152">
        <v>0</v>
      </c>
      <c r="G223" s="152">
        <v>0</v>
      </c>
      <c r="H223" s="153">
        <f t="shared" si="23"/>
        <v>1444.9366660000003</v>
      </c>
      <c r="I223" s="153"/>
      <c r="J223" s="152">
        <v>0</v>
      </c>
      <c r="K223" s="152">
        <f t="shared" si="27"/>
        <v>0</v>
      </c>
      <c r="L223" s="152">
        <v>0</v>
      </c>
      <c r="M223" s="152">
        <v>0</v>
      </c>
      <c r="N223" s="153">
        <f t="shared" si="24"/>
        <v>0</v>
      </c>
      <c r="O223" s="153" t="str">
        <f t="shared" si="25"/>
        <v>N.A.</v>
      </c>
      <c r="P223" s="154">
        <v>0</v>
      </c>
      <c r="Q223" s="154">
        <v>0</v>
      </c>
      <c r="R223" s="154">
        <f t="shared" si="28"/>
        <v>0</v>
      </c>
      <c r="S223" s="154">
        <v>0</v>
      </c>
      <c r="T223" s="154">
        <v>0</v>
      </c>
      <c r="U223" s="154">
        <f t="shared" si="29"/>
        <v>0</v>
      </c>
      <c r="V223" s="155"/>
      <c r="W223" s="155"/>
    </row>
    <row r="224" spans="1:23" s="25" customFormat="1" ht="18" customHeight="1" x14ac:dyDescent="0.25">
      <c r="A224" s="150">
        <v>259</v>
      </c>
      <c r="B224" s="151" t="s">
        <v>142</v>
      </c>
      <c r="C224" s="150" t="s">
        <v>351</v>
      </c>
      <c r="D224" s="152">
        <v>257.32531400000011</v>
      </c>
      <c r="E224" s="152">
        <f t="shared" si="26"/>
        <v>66.046773000000002</v>
      </c>
      <c r="F224" s="152">
        <v>0</v>
      </c>
      <c r="G224" s="152">
        <v>28.744978</v>
      </c>
      <c r="H224" s="153">
        <f t="shared" si="23"/>
        <v>162.5335630000001</v>
      </c>
      <c r="I224" s="153"/>
      <c r="J224" s="152">
        <v>116.66486568947033</v>
      </c>
      <c r="K224" s="152">
        <f t="shared" si="27"/>
        <v>93.972258803402298</v>
      </c>
      <c r="L224" s="152">
        <v>0</v>
      </c>
      <c r="M224" s="152">
        <v>20.405060500000001</v>
      </c>
      <c r="N224" s="153">
        <f t="shared" si="24"/>
        <v>2.2875463860680334</v>
      </c>
      <c r="O224" s="153">
        <f t="shared" si="25"/>
        <v>-98.5925698398256</v>
      </c>
      <c r="P224" s="154">
        <v>45.361922000000007</v>
      </c>
      <c r="Q224" s="154">
        <v>20.684850999999995</v>
      </c>
      <c r="R224" s="154">
        <f t="shared" si="28"/>
        <v>66.046773000000002</v>
      </c>
      <c r="S224" s="154">
        <v>76.632305840000001</v>
      </c>
      <c r="T224" s="154">
        <v>17.33995296340229</v>
      </c>
      <c r="U224" s="154">
        <f t="shared" si="29"/>
        <v>93.972258803402298</v>
      </c>
      <c r="V224" s="155"/>
      <c r="W224" s="155"/>
    </row>
    <row r="225" spans="1:23" s="25" customFormat="1" ht="18" customHeight="1" x14ac:dyDescent="0.25">
      <c r="A225" s="150">
        <v>260</v>
      </c>
      <c r="B225" s="151" t="s">
        <v>142</v>
      </c>
      <c r="C225" s="150" t="s">
        <v>352</v>
      </c>
      <c r="D225" s="152">
        <v>82.036562000000004</v>
      </c>
      <c r="E225" s="152">
        <f t="shared" si="26"/>
        <v>25.426289000000004</v>
      </c>
      <c r="F225" s="152">
        <v>0</v>
      </c>
      <c r="G225" s="152">
        <v>10.147549999999997</v>
      </c>
      <c r="H225" s="153">
        <f t="shared" si="23"/>
        <v>46.462723000000004</v>
      </c>
      <c r="I225" s="153"/>
      <c r="J225" s="152">
        <v>30.893784220154622</v>
      </c>
      <c r="K225" s="152">
        <f t="shared" si="27"/>
        <v>21.047707755249625</v>
      </c>
      <c r="L225" s="152">
        <v>0</v>
      </c>
      <c r="M225" s="152">
        <v>9.2403159900000027</v>
      </c>
      <c r="N225" s="153">
        <f t="shared" si="24"/>
        <v>0.60576047490499363</v>
      </c>
      <c r="O225" s="153">
        <f t="shared" si="25"/>
        <v>-98.696244137682172</v>
      </c>
      <c r="P225" s="154">
        <v>8.4723839999999999</v>
      </c>
      <c r="Q225" s="154">
        <v>16.953905000000002</v>
      </c>
      <c r="R225" s="154">
        <f t="shared" si="28"/>
        <v>25.426289000000004</v>
      </c>
      <c r="S225" s="154">
        <v>8.6374228500000001</v>
      </c>
      <c r="T225" s="154">
        <v>12.410284905249625</v>
      </c>
      <c r="U225" s="154">
        <f t="shared" si="29"/>
        <v>21.047707755249625</v>
      </c>
      <c r="V225" s="155"/>
      <c r="W225" s="155"/>
    </row>
    <row r="226" spans="1:23" s="25" customFormat="1" ht="18" customHeight="1" x14ac:dyDescent="0.25">
      <c r="A226" s="150">
        <v>261</v>
      </c>
      <c r="B226" s="151" t="s">
        <v>194</v>
      </c>
      <c r="C226" s="150" t="s">
        <v>353</v>
      </c>
      <c r="D226" s="152">
        <v>2952.0685440000002</v>
      </c>
      <c r="E226" s="152">
        <f t="shared" si="26"/>
        <v>2562.1536599999999</v>
      </c>
      <c r="F226" s="152">
        <v>0</v>
      </c>
      <c r="G226" s="152">
        <v>369.31474799999984</v>
      </c>
      <c r="H226" s="153">
        <f t="shared" si="23"/>
        <v>20.600136000000418</v>
      </c>
      <c r="I226" s="153"/>
      <c r="J226" s="152">
        <v>3688.0023617299994</v>
      </c>
      <c r="K226" s="152">
        <f t="shared" si="27"/>
        <v>5948.0788815299993</v>
      </c>
      <c r="L226" s="152">
        <v>0</v>
      </c>
      <c r="M226" s="152">
        <v>146.28858407999999</v>
      </c>
      <c r="N226" s="153">
        <f t="shared" si="24"/>
        <v>-2406.3651038799999</v>
      </c>
      <c r="O226" s="153" t="str">
        <f t="shared" si="25"/>
        <v>&lt;-500</v>
      </c>
      <c r="P226" s="154">
        <v>764.11589800000002</v>
      </c>
      <c r="Q226" s="154">
        <v>1798.0377619999999</v>
      </c>
      <c r="R226" s="154">
        <f t="shared" si="28"/>
        <v>2562.1536599999999</v>
      </c>
      <c r="S226" s="154">
        <v>1625.82419753</v>
      </c>
      <c r="T226" s="154">
        <v>4322.2546839999995</v>
      </c>
      <c r="U226" s="154">
        <f t="shared" si="29"/>
        <v>5948.0788815299993</v>
      </c>
      <c r="V226" s="155"/>
      <c r="W226" s="155"/>
    </row>
    <row r="227" spans="1:23" s="25" customFormat="1" ht="18" customHeight="1" x14ac:dyDescent="0.25">
      <c r="A227" s="150">
        <v>262</v>
      </c>
      <c r="B227" s="151" t="s">
        <v>230</v>
      </c>
      <c r="C227" s="150" t="s">
        <v>354</v>
      </c>
      <c r="D227" s="152">
        <v>185.11199999999997</v>
      </c>
      <c r="E227" s="152">
        <f t="shared" si="26"/>
        <v>52.853925999999987</v>
      </c>
      <c r="F227" s="152">
        <v>0</v>
      </c>
      <c r="G227" s="152">
        <v>13.437922000000002</v>
      </c>
      <c r="H227" s="153">
        <f t="shared" si="23"/>
        <v>118.82015199999996</v>
      </c>
      <c r="I227" s="153"/>
      <c r="J227" s="152">
        <v>70.793478493179009</v>
      </c>
      <c r="K227" s="152">
        <f t="shared" si="27"/>
        <v>61.511394471744133</v>
      </c>
      <c r="L227" s="152">
        <v>0</v>
      </c>
      <c r="M227" s="152">
        <v>7.8939766000000011</v>
      </c>
      <c r="N227" s="153">
        <f t="shared" si="24"/>
        <v>1.3881074214348752</v>
      </c>
      <c r="O227" s="153">
        <f t="shared" si="25"/>
        <v>-98.831757578095946</v>
      </c>
      <c r="P227" s="154">
        <v>34.117415999999992</v>
      </c>
      <c r="Q227" s="154">
        <v>18.736509999999999</v>
      </c>
      <c r="R227" s="154">
        <f t="shared" si="28"/>
        <v>52.853925999999987</v>
      </c>
      <c r="S227" s="154">
        <v>47.141486150000013</v>
      </c>
      <c r="T227" s="154">
        <v>14.36990832174412</v>
      </c>
      <c r="U227" s="154">
        <f t="shared" si="29"/>
        <v>61.511394471744133</v>
      </c>
      <c r="V227" s="155"/>
      <c r="W227" s="155"/>
    </row>
    <row r="228" spans="1:23" s="25" customFormat="1" ht="18" customHeight="1" x14ac:dyDescent="0.25">
      <c r="A228" s="150">
        <v>264</v>
      </c>
      <c r="B228" s="151" t="s">
        <v>128</v>
      </c>
      <c r="C228" s="150" t="s">
        <v>355</v>
      </c>
      <c r="D228" s="152">
        <v>1691.7999120000002</v>
      </c>
      <c r="E228" s="152">
        <f t="shared" si="26"/>
        <v>1099.5376970000002</v>
      </c>
      <c r="F228" s="152">
        <v>0</v>
      </c>
      <c r="G228" s="152">
        <v>549.06221499999992</v>
      </c>
      <c r="H228" s="153">
        <f t="shared" si="23"/>
        <v>43.200000000000045</v>
      </c>
      <c r="I228" s="153"/>
      <c r="J228" s="152">
        <v>3358.0297529399995</v>
      </c>
      <c r="K228" s="152">
        <f t="shared" si="27"/>
        <v>2599.5572360399997</v>
      </c>
      <c r="L228" s="152">
        <v>0</v>
      </c>
      <c r="M228" s="152">
        <v>346.22230420999995</v>
      </c>
      <c r="N228" s="153">
        <f t="shared" si="24"/>
        <v>412.2502126899999</v>
      </c>
      <c r="O228" s="153" t="str">
        <f t="shared" si="25"/>
        <v>500&lt;</v>
      </c>
      <c r="P228" s="154">
        <v>1037.8682930000002</v>
      </c>
      <c r="Q228" s="154">
        <v>61.669403999999993</v>
      </c>
      <c r="R228" s="154">
        <f t="shared" si="28"/>
        <v>1099.5376970000002</v>
      </c>
      <c r="S228" s="154">
        <v>922.50632703999986</v>
      </c>
      <c r="T228" s="154">
        <v>1677.0509089999998</v>
      </c>
      <c r="U228" s="154">
        <f t="shared" si="29"/>
        <v>2599.5572360399997</v>
      </c>
      <c r="V228" s="155"/>
      <c r="W228" s="155"/>
    </row>
    <row r="229" spans="1:23" s="25" customFormat="1" ht="18" customHeight="1" x14ac:dyDescent="0.25">
      <c r="A229" s="150">
        <v>266</v>
      </c>
      <c r="B229" s="151" t="s">
        <v>230</v>
      </c>
      <c r="C229" s="150" t="s">
        <v>356</v>
      </c>
      <c r="D229" s="152">
        <v>948.14511100000016</v>
      </c>
      <c r="E229" s="152">
        <f t="shared" si="26"/>
        <v>170.62987000000001</v>
      </c>
      <c r="F229" s="152">
        <v>0</v>
      </c>
      <c r="G229" s="152">
        <v>163.29161500000001</v>
      </c>
      <c r="H229" s="153">
        <f t="shared" si="23"/>
        <v>614.22362600000019</v>
      </c>
      <c r="I229" s="153"/>
      <c r="J229" s="152">
        <v>93.887905739130588</v>
      </c>
      <c r="K229" s="152">
        <f t="shared" si="27"/>
        <v>64.865983900912326</v>
      </c>
      <c r="L229" s="152">
        <v>0</v>
      </c>
      <c r="M229" s="152">
        <v>27.18098251</v>
      </c>
      <c r="N229" s="153">
        <f t="shared" si="24"/>
        <v>1.840939328218262</v>
      </c>
      <c r="O229" s="153">
        <f t="shared" si="25"/>
        <v>-99.700281908690641</v>
      </c>
      <c r="P229" s="154">
        <v>141.74293700000001</v>
      </c>
      <c r="Q229" s="154">
        <v>28.886933000000003</v>
      </c>
      <c r="R229" s="154">
        <f t="shared" si="28"/>
        <v>170.62987000000001</v>
      </c>
      <c r="S229" s="154">
        <v>53.07172611</v>
      </c>
      <c r="T229" s="154">
        <v>11.794257790912326</v>
      </c>
      <c r="U229" s="154">
        <f t="shared" si="29"/>
        <v>64.865983900912326</v>
      </c>
      <c r="V229" s="155"/>
      <c r="W229" s="155"/>
    </row>
    <row r="230" spans="1:23" s="25" customFormat="1" ht="18" customHeight="1" x14ac:dyDescent="0.25">
      <c r="A230" s="150">
        <v>267</v>
      </c>
      <c r="B230" s="151" t="s">
        <v>230</v>
      </c>
      <c r="C230" s="150" t="s">
        <v>357</v>
      </c>
      <c r="D230" s="152">
        <v>175.02479999999994</v>
      </c>
      <c r="E230" s="152">
        <f t="shared" si="26"/>
        <v>47.311387000000011</v>
      </c>
      <c r="F230" s="152">
        <v>0</v>
      </c>
      <c r="G230" s="152">
        <v>11.252239000000005</v>
      </c>
      <c r="H230" s="153">
        <f t="shared" si="23"/>
        <v>116.46117399999993</v>
      </c>
      <c r="I230" s="153"/>
      <c r="J230" s="152">
        <v>172.095513051783</v>
      </c>
      <c r="K230" s="152">
        <f t="shared" si="27"/>
        <v>161.51643332723827</v>
      </c>
      <c r="L230" s="152">
        <v>0</v>
      </c>
      <c r="M230" s="152">
        <v>7.2046579000000008</v>
      </c>
      <c r="N230" s="153">
        <f t="shared" si="24"/>
        <v>3.3744218245447257</v>
      </c>
      <c r="O230" s="153">
        <f t="shared" si="25"/>
        <v>-97.102534940490358</v>
      </c>
      <c r="P230" s="154">
        <v>39.016987000000007</v>
      </c>
      <c r="Q230" s="154">
        <v>8.2944000000000013</v>
      </c>
      <c r="R230" s="154">
        <f t="shared" si="28"/>
        <v>47.311387000000011</v>
      </c>
      <c r="S230" s="154">
        <v>154.21181756999999</v>
      </c>
      <c r="T230" s="154">
        <v>7.3046157572382686</v>
      </c>
      <c r="U230" s="154">
        <f t="shared" si="29"/>
        <v>161.51643332723827</v>
      </c>
      <c r="V230" s="155"/>
      <c r="W230" s="155"/>
    </row>
    <row r="231" spans="1:23" s="25" customFormat="1" ht="18" customHeight="1" x14ac:dyDescent="0.25">
      <c r="A231" s="150">
        <v>268</v>
      </c>
      <c r="B231" s="151" t="s">
        <v>130</v>
      </c>
      <c r="C231" s="150" t="s">
        <v>358</v>
      </c>
      <c r="D231" s="152">
        <v>168.532963</v>
      </c>
      <c r="E231" s="152">
        <f t="shared" si="26"/>
        <v>100.87387900000002</v>
      </c>
      <c r="F231" s="152">
        <v>0</v>
      </c>
      <c r="G231" s="152">
        <v>24.049742000000009</v>
      </c>
      <c r="H231" s="153">
        <f t="shared" si="23"/>
        <v>43.60934199999997</v>
      </c>
      <c r="I231" s="153"/>
      <c r="J231" s="152">
        <v>0</v>
      </c>
      <c r="K231" s="152">
        <f t="shared" si="27"/>
        <v>0</v>
      </c>
      <c r="L231" s="152">
        <v>0</v>
      </c>
      <c r="M231" s="152">
        <v>0</v>
      </c>
      <c r="N231" s="153">
        <f t="shared" si="24"/>
        <v>0</v>
      </c>
      <c r="O231" s="153" t="str">
        <f t="shared" si="25"/>
        <v>N.A.</v>
      </c>
      <c r="P231" s="154">
        <v>22.284979</v>
      </c>
      <c r="Q231" s="154">
        <v>78.58890000000001</v>
      </c>
      <c r="R231" s="154">
        <f t="shared" si="28"/>
        <v>100.87387900000002</v>
      </c>
      <c r="S231" s="154">
        <v>0</v>
      </c>
      <c r="T231" s="154">
        <v>0</v>
      </c>
      <c r="U231" s="154">
        <f t="shared" si="29"/>
        <v>0</v>
      </c>
      <c r="V231" s="155"/>
      <c r="W231" s="155"/>
    </row>
    <row r="232" spans="1:23" s="25" customFormat="1" ht="18" customHeight="1" x14ac:dyDescent="0.25">
      <c r="A232" s="150">
        <v>269</v>
      </c>
      <c r="B232" s="151" t="s">
        <v>138</v>
      </c>
      <c r="C232" s="150" t="s">
        <v>359</v>
      </c>
      <c r="D232" s="152">
        <v>25.226770000000002</v>
      </c>
      <c r="E232" s="152">
        <f t="shared" si="26"/>
        <v>7.0383599999999991</v>
      </c>
      <c r="F232" s="152">
        <v>0</v>
      </c>
      <c r="G232" s="152">
        <v>1.2999309999999999</v>
      </c>
      <c r="H232" s="153">
        <f t="shared" si="23"/>
        <v>16.888479000000004</v>
      </c>
      <c r="I232" s="153"/>
      <c r="J232" s="152">
        <v>21.683120511606752</v>
      </c>
      <c r="K232" s="152">
        <f t="shared" si="27"/>
        <v>20.386109255888975</v>
      </c>
      <c r="L232" s="152">
        <v>0</v>
      </c>
      <c r="M232" s="152">
        <v>0.87185203</v>
      </c>
      <c r="N232" s="153">
        <f t="shared" si="24"/>
        <v>0.42515922571777709</v>
      </c>
      <c r="O232" s="153">
        <f t="shared" si="25"/>
        <v>-97.482548749844327</v>
      </c>
      <c r="P232" s="154">
        <v>5.0428439999999988</v>
      </c>
      <c r="Q232" s="154">
        <v>1.9955160000000001</v>
      </c>
      <c r="R232" s="154">
        <f t="shared" si="28"/>
        <v>7.0383599999999991</v>
      </c>
      <c r="S232" s="154">
        <v>18.66152232</v>
      </c>
      <c r="T232" s="154">
        <v>1.7245869358889743</v>
      </c>
      <c r="U232" s="154">
        <f t="shared" si="29"/>
        <v>20.386109255888975</v>
      </c>
      <c r="V232" s="155"/>
      <c r="W232" s="155"/>
    </row>
    <row r="233" spans="1:23" s="25" customFormat="1" ht="18" customHeight="1" x14ac:dyDescent="0.25">
      <c r="A233" s="150">
        <v>273</v>
      </c>
      <c r="B233" s="151" t="s">
        <v>142</v>
      </c>
      <c r="C233" s="150" t="s">
        <v>360</v>
      </c>
      <c r="D233" s="152">
        <v>424.39839799999999</v>
      </c>
      <c r="E233" s="152">
        <f t="shared" si="26"/>
        <v>111.75217900000001</v>
      </c>
      <c r="F233" s="152">
        <v>0</v>
      </c>
      <c r="G233" s="152">
        <v>46.636170999999983</v>
      </c>
      <c r="H233" s="153">
        <f t="shared" si="23"/>
        <v>266.01004799999998</v>
      </c>
      <c r="I233" s="153"/>
      <c r="J233" s="152">
        <v>156.03101960861292</v>
      </c>
      <c r="K233" s="152">
        <f t="shared" si="27"/>
        <v>127.53450437158136</v>
      </c>
      <c r="L233" s="152">
        <v>0</v>
      </c>
      <c r="M233" s="152">
        <v>25.437083480000005</v>
      </c>
      <c r="N233" s="153">
        <f t="shared" si="24"/>
        <v>3.0594317570315539</v>
      </c>
      <c r="O233" s="153">
        <f t="shared" si="25"/>
        <v>-98.849881130418211</v>
      </c>
      <c r="P233" s="154">
        <v>76.032432</v>
      </c>
      <c r="Q233" s="154">
        <v>35.719747000000005</v>
      </c>
      <c r="R233" s="154">
        <f t="shared" si="28"/>
        <v>111.75217900000001</v>
      </c>
      <c r="S233" s="154">
        <v>98.599831090000009</v>
      </c>
      <c r="T233" s="154">
        <v>28.93467328158135</v>
      </c>
      <c r="U233" s="154">
        <f t="shared" si="29"/>
        <v>127.53450437158136</v>
      </c>
      <c r="V233" s="155"/>
      <c r="W233" s="155"/>
    </row>
    <row r="234" spans="1:23" s="25" customFormat="1" ht="18" customHeight="1" x14ac:dyDescent="0.25">
      <c r="A234" s="150">
        <v>274</v>
      </c>
      <c r="B234" s="151" t="s">
        <v>142</v>
      </c>
      <c r="C234" s="150" t="s">
        <v>361</v>
      </c>
      <c r="D234" s="152">
        <v>1129.9546659999999</v>
      </c>
      <c r="E234" s="152">
        <f t="shared" si="26"/>
        <v>499.23367200000007</v>
      </c>
      <c r="F234" s="152">
        <v>0</v>
      </c>
      <c r="G234" s="152">
        <v>271.05096999999995</v>
      </c>
      <c r="H234" s="153">
        <f t="shared" si="23"/>
        <v>359.67002399999984</v>
      </c>
      <c r="I234" s="153"/>
      <c r="J234" s="152">
        <v>469.04085765547694</v>
      </c>
      <c r="K234" s="152">
        <f t="shared" si="27"/>
        <v>412.07724449360472</v>
      </c>
      <c r="L234" s="152">
        <v>0</v>
      </c>
      <c r="M234" s="152">
        <v>47.766733600000002</v>
      </c>
      <c r="N234" s="153">
        <f t="shared" si="24"/>
        <v>9.1968795618722154</v>
      </c>
      <c r="O234" s="153">
        <f t="shared" si="25"/>
        <v>-97.44296745678416</v>
      </c>
      <c r="P234" s="154">
        <v>364.88510600000006</v>
      </c>
      <c r="Q234" s="154">
        <v>134.34856599999998</v>
      </c>
      <c r="R234" s="154">
        <f t="shared" si="28"/>
        <v>499.23367200000007</v>
      </c>
      <c r="S234" s="154">
        <v>329.80172200000004</v>
      </c>
      <c r="T234" s="154">
        <v>82.275522493604697</v>
      </c>
      <c r="U234" s="154">
        <f t="shared" si="29"/>
        <v>412.07724449360472</v>
      </c>
      <c r="V234" s="155"/>
      <c r="W234" s="155"/>
    </row>
    <row r="235" spans="1:23" s="25" customFormat="1" ht="18" customHeight="1" x14ac:dyDescent="0.25">
      <c r="A235" s="150">
        <v>275</v>
      </c>
      <c r="B235" s="151" t="s">
        <v>126</v>
      </c>
      <c r="C235" s="150" t="s">
        <v>362</v>
      </c>
      <c r="D235" s="152">
        <v>264.44357300000007</v>
      </c>
      <c r="E235" s="152">
        <f t="shared" si="26"/>
        <v>164.55845500000001</v>
      </c>
      <c r="F235" s="152">
        <v>0</v>
      </c>
      <c r="G235" s="152">
        <v>30.678113</v>
      </c>
      <c r="H235" s="153">
        <f t="shared" si="23"/>
        <v>69.207005000000066</v>
      </c>
      <c r="I235" s="153"/>
      <c r="J235" s="152">
        <v>-10.817324160436286</v>
      </c>
      <c r="K235" s="152">
        <f t="shared" si="27"/>
        <v>518.55865732999996</v>
      </c>
      <c r="L235" s="152">
        <v>0</v>
      </c>
      <c r="M235" s="152">
        <v>21.267503030000004</v>
      </c>
      <c r="N235" s="153">
        <f t="shared" si="24"/>
        <v>-550.64348452043635</v>
      </c>
      <c r="O235" s="153" t="str">
        <f t="shared" si="25"/>
        <v>&lt;-500</v>
      </c>
      <c r="P235" s="154">
        <v>115.50314900000002</v>
      </c>
      <c r="Q235" s="154">
        <v>49.05530599999998</v>
      </c>
      <c r="R235" s="154">
        <f t="shared" si="28"/>
        <v>164.55845500000001</v>
      </c>
      <c r="S235" s="154">
        <v>455.21943583000001</v>
      </c>
      <c r="T235" s="154">
        <v>63.339221500000001</v>
      </c>
      <c r="U235" s="154">
        <f t="shared" si="29"/>
        <v>518.55865732999996</v>
      </c>
      <c r="V235" s="155"/>
      <c r="W235" s="155"/>
    </row>
    <row r="236" spans="1:23" s="25" customFormat="1" ht="18" customHeight="1" x14ac:dyDescent="0.25">
      <c r="A236" s="150">
        <v>278</v>
      </c>
      <c r="B236" s="151" t="s">
        <v>207</v>
      </c>
      <c r="C236" s="150" t="s">
        <v>363</v>
      </c>
      <c r="D236" s="152">
        <v>614.24293699999998</v>
      </c>
      <c r="E236" s="152">
        <f t="shared" si="26"/>
        <v>231.11999999999998</v>
      </c>
      <c r="F236" s="152">
        <v>0</v>
      </c>
      <c r="G236" s="152">
        <v>248.09615299999999</v>
      </c>
      <c r="H236" s="153">
        <f t="shared" si="23"/>
        <v>135.02678399999999</v>
      </c>
      <c r="I236" s="153"/>
      <c r="J236" s="152">
        <v>4151.846975804563</v>
      </c>
      <c r="K236" s="152">
        <f t="shared" si="27"/>
        <v>213.27222145000002</v>
      </c>
      <c r="L236" s="152">
        <v>0</v>
      </c>
      <c r="M236" s="152">
        <v>195.26294752000001</v>
      </c>
      <c r="N236" s="153">
        <f t="shared" si="24"/>
        <v>3743.311806834563</v>
      </c>
      <c r="O236" s="153" t="str">
        <f t="shared" si="25"/>
        <v>500&lt;</v>
      </c>
      <c r="P236" s="154">
        <v>231.11999999999998</v>
      </c>
      <c r="Q236" s="154">
        <v>0</v>
      </c>
      <c r="R236" s="154">
        <f t="shared" si="28"/>
        <v>231.11999999999998</v>
      </c>
      <c r="S236" s="154">
        <v>213.27222145000002</v>
      </c>
      <c r="T236" s="154">
        <v>0</v>
      </c>
      <c r="U236" s="154">
        <f t="shared" si="29"/>
        <v>213.27222145000002</v>
      </c>
      <c r="V236" s="155"/>
      <c r="W236" s="155"/>
    </row>
    <row r="237" spans="1:23" s="25" customFormat="1" ht="18" customHeight="1" x14ac:dyDescent="0.25">
      <c r="A237" s="150">
        <v>280</v>
      </c>
      <c r="B237" s="151" t="s">
        <v>230</v>
      </c>
      <c r="C237" s="150" t="s">
        <v>364</v>
      </c>
      <c r="D237" s="152">
        <v>261.18139000000002</v>
      </c>
      <c r="E237" s="152">
        <f t="shared" si="26"/>
        <v>70.069234000000009</v>
      </c>
      <c r="F237" s="152">
        <v>0</v>
      </c>
      <c r="G237" s="152">
        <v>23.242378000000002</v>
      </c>
      <c r="H237" s="153">
        <f t="shared" si="23"/>
        <v>167.86977800000003</v>
      </c>
      <c r="I237" s="153"/>
      <c r="J237" s="152">
        <v>80.857471022584875</v>
      </c>
      <c r="K237" s="152">
        <f t="shared" si="27"/>
        <v>63.50810230429893</v>
      </c>
      <c r="L237" s="152">
        <v>0</v>
      </c>
      <c r="M237" s="152">
        <v>15.763928110000004</v>
      </c>
      <c r="N237" s="153">
        <f t="shared" si="24"/>
        <v>1.5854406082859409</v>
      </c>
      <c r="O237" s="153">
        <f t="shared" si="25"/>
        <v>-99.055553282326997</v>
      </c>
      <c r="P237" s="154">
        <v>38.485714000000016</v>
      </c>
      <c r="Q237" s="154">
        <v>31.583519999999996</v>
      </c>
      <c r="R237" s="154">
        <f t="shared" si="28"/>
        <v>70.069234000000009</v>
      </c>
      <c r="S237" s="154">
        <v>35.675269510000007</v>
      </c>
      <c r="T237" s="154">
        <v>27.83283279429892</v>
      </c>
      <c r="U237" s="154">
        <f t="shared" si="29"/>
        <v>63.50810230429893</v>
      </c>
      <c r="V237" s="155"/>
      <c r="W237" s="155"/>
    </row>
    <row r="238" spans="1:23" s="25" customFormat="1" ht="18" customHeight="1" x14ac:dyDescent="0.25">
      <c r="A238" s="150">
        <v>281</v>
      </c>
      <c r="B238" s="151" t="s">
        <v>138</v>
      </c>
      <c r="C238" s="150" t="s">
        <v>365</v>
      </c>
      <c r="D238" s="152">
        <v>465.03508299999993</v>
      </c>
      <c r="E238" s="152">
        <f t="shared" si="26"/>
        <v>145.29913899999997</v>
      </c>
      <c r="F238" s="152">
        <v>0</v>
      </c>
      <c r="G238" s="152">
        <v>138.05357000000001</v>
      </c>
      <c r="H238" s="153">
        <f t="shared" si="23"/>
        <v>181.68237399999995</v>
      </c>
      <c r="I238" s="153"/>
      <c r="J238" s="152">
        <v>187.05572294176429</v>
      </c>
      <c r="K238" s="152">
        <f t="shared" si="27"/>
        <v>109.43939998839633</v>
      </c>
      <c r="L238" s="152">
        <v>0</v>
      </c>
      <c r="M238" s="152">
        <v>73.948563680000021</v>
      </c>
      <c r="N238" s="153">
        <f t="shared" si="24"/>
        <v>3.6677592733679347</v>
      </c>
      <c r="O238" s="153">
        <f t="shared" si="25"/>
        <v>-97.981224489411431</v>
      </c>
      <c r="P238" s="154">
        <v>127.46645999999998</v>
      </c>
      <c r="Q238" s="154">
        <v>17.832678999999999</v>
      </c>
      <c r="R238" s="154">
        <f t="shared" si="28"/>
        <v>145.29913899999997</v>
      </c>
      <c r="S238" s="154">
        <v>104.08255506999997</v>
      </c>
      <c r="T238" s="154">
        <v>5.3568449183963684</v>
      </c>
      <c r="U238" s="154">
        <f t="shared" si="29"/>
        <v>109.43939998839633</v>
      </c>
      <c r="V238" s="155"/>
      <c r="W238" s="155"/>
    </row>
    <row r="239" spans="1:23" s="25" customFormat="1" ht="18" customHeight="1" x14ac:dyDescent="0.25">
      <c r="A239" s="150">
        <v>282</v>
      </c>
      <c r="B239" s="151" t="s">
        <v>230</v>
      </c>
      <c r="C239" s="150" t="s">
        <v>366</v>
      </c>
      <c r="D239" s="152">
        <v>684.77786600000002</v>
      </c>
      <c r="E239" s="152">
        <f t="shared" si="26"/>
        <v>17.317043999999996</v>
      </c>
      <c r="F239" s="152">
        <v>0</v>
      </c>
      <c r="G239" s="152">
        <v>16.921181000000004</v>
      </c>
      <c r="H239" s="153">
        <f t="shared" si="23"/>
        <v>650.53964099999996</v>
      </c>
      <c r="I239" s="153"/>
      <c r="J239" s="152">
        <v>44.380370367811743</v>
      </c>
      <c r="K239" s="152">
        <f t="shared" si="27"/>
        <v>29.121578247266413</v>
      </c>
      <c r="L239" s="152">
        <v>0</v>
      </c>
      <c r="M239" s="152">
        <v>14.388588779999999</v>
      </c>
      <c r="N239" s="153">
        <f t="shared" si="24"/>
        <v>0.87020334054533066</v>
      </c>
      <c r="O239" s="153">
        <f t="shared" si="25"/>
        <v>-99.866233618107017</v>
      </c>
      <c r="P239" s="154">
        <v>16.217301999999997</v>
      </c>
      <c r="Q239" s="154">
        <v>1.099742</v>
      </c>
      <c r="R239" s="154">
        <f t="shared" si="28"/>
        <v>17.317043999999996</v>
      </c>
      <c r="S239" s="154">
        <v>15.33847276</v>
      </c>
      <c r="T239" s="154">
        <v>13.783105487266411</v>
      </c>
      <c r="U239" s="154">
        <f t="shared" si="29"/>
        <v>29.121578247266413</v>
      </c>
      <c r="V239" s="155"/>
      <c r="W239" s="155"/>
    </row>
    <row r="240" spans="1:23" s="25" customFormat="1" ht="18" customHeight="1" x14ac:dyDescent="0.25">
      <c r="A240" s="150">
        <v>283</v>
      </c>
      <c r="B240" s="151" t="s">
        <v>138</v>
      </c>
      <c r="C240" s="150" t="s">
        <v>367</v>
      </c>
      <c r="D240" s="152">
        <v>115.56974200000003</v>
      </c>
      <c r="E240" s="152">
        <f t="shared" si="26"/>
        <v>46.191880999999988</v>
      </c>
      <c r="F240" s="152">
        <v>0</v>
      </c>
      <c r="G240" s="152">
        <v>26.102909000000004</v>
      </c>
      <c r="H240" s="153">
        <f t="shared" si="23"/>
        <v>43.274952000000049</v>
      </c>
      <c r="I240" s="153"/>
      <c r="J240" s="152">
        <v>60.088760135100202</v>
      </c>
      <c r="K240" s="152">
        <f t="shared" si="27"/>
        <v>41.303272012059026</v>
      </c>
      <c r="L240" s="152">
        <v>0</v>
      </c>
      <c r="M240" s="152">
        <v>17.607277139999997</v>
      </c>
      <c r="N240" s="153">
        <f t="shared" si="24"/>
        <v>1.1782109830411791</v>
      </c>
      <c r="O240" s="153">
        <f t="shared" si="25"/>
        <v>-97.277383501104339</v>
      </c>
      <c r="P240" s="154">
        <v>44.898018999999991</v>
      </c>
      <c r="Q240" s="154">
        <v>1.2938619999999998</v>
      </c>
      <c r="R240" s="154">
        <f t="shared" si="28"/>
        <v>46.191880999999988</v>
      </c>
      <c r="S240" s="154">
        <v>40.158996319999993</v>
      </c>
      <c r="T240" s="154">
        <v>1.1442756920590349</v>
      </c>
      <c r="U240" s="154">
        <f t="shared" si="29"/>
        <v>41.303272012059026</v>
      </c>
      <c r="V240" s="155"/>
      <c r="W240" s="155"/>
    </row>
    <row r="241" spans="1:23" s="25" customFormat="1" ht="18" customHeight="1" x14ac:dyDescent="0.25">
      <c r="A241" s="150">
        <v>284</v>
      </c>
      <c r="B241" s="151" t="s">
        <v>126</v>
      </c>
      <c r="C241" s="150" t="s">
        <v>368</v>
      </c>
      <c r="D241" s="152">
        <v>842.80783000000008</v>
      </c>
      <c r="E241" s="152">
        <f t="shared" si="26"/>
        <v>226.96899900000005</v>
      </c>
      <c r="F241" s="152">
        <v>0</v>
      </c>
      <c r="G241" s="152">
        <v>111.952152</v>
      </c>
      <c r="H241" s="153">
        <f t="shared" si="23"/>
        <v>503.88667900000002</v>
      </c>
      <c r="I241" s="153"/>
      <c r="J241" s="152">
        <v>129.68111899752006</v>
      </c>
      <c r="K241" s="152">
        <f t="shared" si="27"/>
        <v>126.27348652560001</v>
      </c>
      <c r="L241" s="152">
        <v>0</v>
      </c>
      <c r="M241" s="152">
        <v>13.13016704</v>
      </c>
      <c r="N241" s="153">
        <f t="shared" si="24"/>
        <v>-9.7225345680799471</v>
      </c>
      <c r="O241" s="153">
        <f t="shared" si="25"/>
        <v>-101.92950815595583</v>
      </c>
      <c r="P241" s="154">
        <v>196.56557300000003</v>
      </c>
      <c r="Q241" s="154">
        <v>30.40342600000001</v>
      </c>
      <c r="R241" s="154">
        <f t="shared" si="28"/>
        <v>226.96899900000005</v>
      </c>
      <c r="S241" s="154">
        <v>92.361978460000003</v>
      </c>
      <c r="T241" s="154">
        <v>33.911508065600003</v>
      </c>
      <c r="U241" s="154">
        <f t="shared" si="29"/>
        <v>126.27348652560001</v>
      </c>
      <c r="V241" s="155"/>
      <c r="W241" s="155"/>
    </row>
    <row r="242" spans="1:23" s="25" customFormat="1" ht="18" customHeight="1" x14ac:dyDescent="0.25">
      <c r="A242" s="150">
        <v>286</v>
      </c>
      <c r="B242" s="151" t="s">
        <v>130</v>
      </c>
      <c r="C242" s="150" t="s">
        <v>369</v>
      </c>
      <c r="D242" s="152">
        <v>647.12068599999986</v>
      </c>
      <c r="E242" s="152">
        <f t="shared" si="26"/>
        <v>524.51984199999993</v>
      </c>
      <c r="F242" s="152">
        <v>0</v>
      </c>
      <c r="G242" s="152">
        <v>70.732872</v>
      </c>
      <c r="H242" s="153">
        <f t="shared" si="23"/>
        <v>51.867971999999938</v>
      </c>
      <c r="I242" s="153"/>
      <c r="J242" s="152">
        <v>796.01201933513539</v>
      </c>
      <c r="K242" s="152">
        <f t="shared" si="27"/>
        <v>930.81376902000022</v>
      </c>
      <c r="L242" s="152">
        <v>0</v>
      </c>
      <c r="M242" s="152">
        <v>56.722507540000002</v>
      </c>
      <c r="N242" s="153">
        <f t="shared" si="24"/>
        <v>-191.52425722486484</v>
      </c>
      <c r="O242" s="153">
        <f t="shared" si="25"/>
        <v>-469.25341369596066</v>
      </c>
      <c r="P242" s="154">
        <v>209.30698100000001</v>
      </c>
      <c r="Q242" s="154">
        <v>315.21286099999998</v>
      </c>
      <c r="R242" s="154">
        <f t="shared" si="28"/>
        <v>524.51984199999993</v>
      </c>
      <c r="S242" s="154">
        <v>207.48060462000001</v>
      </c>
      <c r="T242" s="154">
        <v>723.33316440000021</v>
      </c>
      <c r="U242" s="154">
        <f t="shared" si="29"/>
        <v>930.81376902000022</v>
      </c>
      <c r="V242" s="155"/>
      <c r="W242" s="155"/>
    </row>
    <row r="243" spans="1:23" s="25" customFormat="1" ht="18" customHeight="1" x14ac:dyDescent="0.25">
      <c r="A243" s="150">
        <v>288</v>
      </c>
      <c r="B243" s="151" t="s">
        <v>230</v>
      </c>
      <c r="C243" s="150" t="s">
        <v>370</v>
      </c>
      <c r="D243" s="152">
        <v>273.17021</v>
      </c>
      <c r="E243" s="152">
        <f t="shared" si="26"/>
        <v>66.791736</v>
      </c>
      <c r="F243" s="152">
        <v>0</v>
      </c>
      <c r="G243" s="152">
        <v>24.196081999999997</v>
      </c>
      <c r="H243" s="153">
        <f t="shared" si="23"/>
        <v>182.18239199999999</v>
      </c>
      <c r="I243" s="153"/>
      <c r="J243" s="152">
        <v>70.117710823071874</v>
      </c>
      <c r="K243" s="152">
        <f t="shared" si="27"/>
        <v>49.972218058109682</v>
      </c>
      <c r="L243" s="152">
        <v>0</v>
      </c>
      <c r="M243" s="152">
        <v>18.770635689999999</v>
      </c>
      <c r="N243" s="153">
        <f t="shared" si="24"/>
        <v>1.3748570749621933</v>
      </c>
      <c r="O243" s="153">
        <f t="shared" si="25"/>
        <v>-99.24534030985707</v>
      </c>
      <c r="P243" s="154">
        <v>44.996040000000001</v>
      </c>
      <c r="Q243" s="154">
        <v>21.795695999999996</v>
      </c>
      <c r="R243" s="154">
        <f t="shared" si="28"/>
        <v>66.791736</v>
      </c>
      <c r="S243" s="154">
        <v>40.808001260000005</v>
      </c>
      <c r="T243" s="154">
        <v>9.1642167981096794</v>
      </c>
      <c r="U243" s="154">
        <f t="shared" si="29"/>
        <v>49.972218058109682</v>
      </c>
      <c r="V243" s="155"/>
      <c r="W243" s="155"/>
    </row>
    <row r="244" spans="1:23" s="25" customFormat="1" ht="18" customHeight="1" x14ac:dyDescent="0.25">
      <c r="A244" s="150">
        <v>289</v>
      </c>
      <c r="B244" s="151" t="s">
        <v>157</v>
      </c>
      <c r="C244" s="150" t="s">
        <v>371</v>
      </c>
      <c r="D244" s="152">
        <v>0</v>
      </c>
      <c r="E244" s="152">
        <f t="shared" si="26"/>
        <v>0</v>
      </c>
      <c r="F244" s="152">
        <v>0</v>
      </c>
      <c r="G244" s="152">
        <v>0</v>
      </c>
      <c r="H244" s="153">
        <f t="shared" si="23"/>
        <v>0</v>
      </c>
      <c r="I244" s="153"/>
      <c r="J244" s="152">
        <v>0</v>
      </c>
      <c r="K244" s="152">
        <f t="shared" si="27"/>
        <v>0</v>
      </c>
      <c r="L244" s="152">
        <v>0</v>
      </c>
      <c r="M244" s="152">
        <v>0</v>
      </c>
      <c r="N244" s="153">
        <f t="shared" si="24"/>
        <v>0</v>
      </c>
      <c r="O244" s="153" t="str">
        <f t="shared" si="25"/>
        <v>N.A.</v>
      </c>
      <c r="P244" s="154">
        <v>0</v>
      </c>
      <c r="Q244" s="154">
        <v>0</v>
      </c>
      <c r="R244" s="154">
        <f t="shared" si="28"/>
        <v>0</v>
      </c>
      <c r="S244" s="154">
        <v>0</v>
      </c>
      <c r="T244" s="154">
        <v>0</v>
      </c>
      <c r="U244" s="154">
        <f t="shared" si="29"/>
        <v>0</v>
      </c>
      <c r="V244" s="155"/>
      <c r="W244" s="155"/>
    </row>
    <row r="245" spans="1:23" s="25" customFormat="1" ht="18" customHeight="1" x14ac:dyDescent="0.25">
      <c r="A245" s="150">
        <v>290</v>
      </c>
      <c r="B245" s="151" t="s">
        <v>138</v>
      </c>
      <c r="C245" s="150" t="s">
        <v>372</v>
      </c>
      <c r="D245" s="152">
        <v>0</v>
      </c>
      <c r="E245" s="152">
        <f t="shared" si="26"/>
        <v>0</v>
      </c>
      <c r="F245" s="152">
        <v>0</v>
      </c>
      <c r="G245" s="152">
        <v>0</v>
      </c>
      <c r="H245" s="153">
        <f t="shared" si="23"/>
        <v>0</v>
      </c>
      <c r="I245" s="153"/>
      <c r="J245" s="152">
        <v>0</v>
      </c>
      <c r="K245" s="152">
        <f t="shared" si="27"/>
        <v>0</v>
      </c>
      <c r="L245" s="152">
        <v>0</v>
      </c>
      <c r="M245" s="152">
        <v>0</v>
      </c>
      <c r="N245" s="153">
        <f t="shared" si="24"/>
        <v>0</v>
      </c>
      <c r="O245" s="153" t="str">
        <f t="shared" si="25"/>
        <v>N.A.</v>
      </c>
      <c r="P245" s="154">
        <v>0</v>
      </c>
      <c r="Q245" s="154">
        <v>0</v>
      </c>
      <c r="R245" s="154">
        <f t="shared" si="28"/>
        <v>0</v>
      </c>
      <c r="S245" s="154">
        <v>0</v>
      </c>
      <c r="T245" s="154">
        <v>0</v>
      </c>
      <c r="U245" s="154">
        <f t="shared" si="29"/>
        <v>0</v>
      </c>
      <c r="V245" s="155"/>
      <c r="W245" s="155"/>
    </row>
    <row r="246" spans="1:23" s="25" customFormat="1" ht="18" customHeight="1" x14ac:dyDescent="0.25">
      <c r="A246" s="150">
        <v>292</v>
      </c>
      <c r="B246" s="151" t="s">
        <v>142</v>
      </c>
      <c r="C246" s="150" t="s">
        <v>373</v>
      </c>
      <c r="D246" s="152">
        <v>421.03465200000011</v>
      </c>
      <c r="E246" s="152">
        <f t="shared" si="26"/>
        <v>122.40465099999999</v>
      </c>
      <c r="F246" s="152">
        <v>0</v>
      </c>
      <c r="G246" s="152">
        <v>55.685209999999998</v>
      </c>
      <c r="H246" s="153">
        <f t="shared" si="23"/>
        <v>242.94479100000012</v>
      </c>
      <c r="I246" s="153"/>
      <c r="J246" s="152">
        <v>154.16242331323599</v>
      </c>
      <c r="K246" s="152">
        <f t="shared" si="27"/>
        <v>80.341525759999996</v>
      </c>
      <c r="L246" s="152">
        <v>0</v>
      </c>
      <c r="M246" s="152">
        <v>44.215341609999996</v>
      </c>
      <c r="N246" s="153">
        <f t="shared" si="24"/>
        <v>29.605555943235998</v>
      </c>
      <c r="O246" s="153">
        <f t="shared" si="25"/>
        <v>-87.813874987245157</v>
      </c>
      <c r="P246" s="154">
        <v>91.03302699999999</v>
      </c>
      <c r="Q246" s="154">
        <v>31.371623999999994</v>
      </c>
      <c r="R246" s="154">
        <f t="shared" si="28"/>
        <v>122.40465099999999</v>
      </c>
      <c r="S246" s="154">
        <v>80.341525759999996</v>
      </c>
      <c r="T246" s="154">
        <v>0</v>
      </c>
      <c r="U246" s="154">
        <f t="shared" si="29"/>
        <v>80.341525759999996</v>
      </c>
      <c r="V246" s="155"/>
      <c r="W246" s="155"/>
    </row>
    <row r="247" spans="1:23" s="25" customFormat="1" ht="18" customHeight="1" x14ac:dyDescent="0.25">
      <c r="A247" s="150">
        <v>293</v>
      </c>
      <c r="B247" s="151" t="s">
        <v>230</v>
      </c>
      <c r="C247" s="150" t="s">
        <v>374</v>
      </c>
      <c r="D247" s="152">
        <v>587.93039999999985</v>
      </c>
      <c r="E247" s="152">
        <f t="shared" si="26"/>
        <v>203.46793899999997</v>
      </c>
      <c r="F247" s="152">
        <v>0</v>
      </c>
      <c r="G247" s="152">
        <v>30.878496000000005</v>
      </c>
      <c r="H247" s="153">
        <f t="shared" si="23"/>
        <v>353.58396499999986</v>
      </c>
      <c r="I247" s="153"/>
      <c r="J247" s="152">
        <v>545.64153222630216</v>
      </c>
      <c r="K247" s="152">
        <f t="shared" si="27"/>
        <v>513.98639470323735</v>
      </c>
      <c r="L247" s="152">
        <v>0</v>
      </c>
      <c r="M247" s="152">
        <v>20.956283950000003</v>
      </c>
      <c r="N247" s="153">
        <f t="shared" si="24"/>
        <v>10.698853573064806</v>
      </c>
      <c r="O247" s="153">
        <f t="shared" si="25"/>
        <v>-96.974168901277864</v>
      </c>
      <c r="P247" s="154">
        <v>114.15193899999998</v>
      </c>
      <c r="Q247" s="154">
        <v>89.315999999999988</v>
      </c>
      <c r="R247" s="154">
        <f t="shared" si="28"/>
        <v>203.46793899999997</v>
      </c>
      <c r="S247" s="154">
        <v>448.55795797000002</v>
      </c>
      <c r="T247" s="154">
        <v>65.428436733237376</v>
      </c>
      <c r="U247" s="154">
        <f t="shared" si="29"/>
        <v>513.98639470323735</v>
      </c>
      <c r="V247" s="155"/>
      <c r="W247" s="155"/>
    </row>
    <row r="248" spans="1:23" s="25" customFormat="1" ht="18" customHeight="1" x14ac:dyDescent="0.25">
      <c r="A248" s="150">
        <v>294</v>
      </c>
      <c r="B248" s="151" t="s">
        <v>230</v>
      </c>
      <c r="C248" s="150" t="s">
        <v>375</v>
      </c>
      <c r="D248" s="152">
        <v>367.48079999999999</v>
      </c>
      <c r="E248" s="152">
        <f t="shared" si="26"/>
        <v>121.95172100000005</v>
      </c>
      <c r="F248" s="152">
        <v>0</v>
      </c>
      <c r="G248" s="152">
        <v>21.365790999999998</v>
      </c>
      <c r="H248" s="153">
        <f t="shared" si="23"/>
        <v>224.16328799999994</v>
      </c>
      <c r="I248" s="153"/>
      <c r="J248" s="152">
        <v>330.2341622060851</v>
      </c>
      <c r="K248" s="152">
        <f t="shared" si="27"/>
        <v>309.43002994498539</v>
      </c>
      <c r="L248" s="152">
        <v>0</v>
      </c>
      <c r="M248" s="152">
        <v>14.328952610000002</v>
      </c>
      <c r="N248" s="153">
        <f t="shared" si="24"/>
        <v>6.4751796510997082</v>
      </c>
      <c r="O248" s="153">
        <f t="shared" si="25"/>
        <v>-97.111400484498745</v>
      </c>
      <c r="P248" s="154">
        <v>78.414005000000031</v>
      </c>
      <c r="Q248" s="154">
        <v>43.53771600000001</v>
      </c>
      <c r="R248" s="154">
        <f t="shared" si="28"/>
        <v>121.95172100000005</v>
      </c>
      <c r="S248" s="154">
        <v>276.36576216000003</v>
      </c>
      <c r="T248" s="154">
        <v>33.06426778498534</v>
      </c>
      <c r="U248" s="154">
        <f t="shared" si="29"/>
        <v>309.43002994498539</v>
      </c>
      <c r="V248" s="155"/>
      <c r="W248" s="155"/>
    </row>
    <row r="249" spans="1:23" s="25" customFormat="1" ht="18" customHeight="1" x14ac:dyDescent="0.25">
      <c r="A249" s="150">
        <v>295</v>
      </c>
      <c r="B249" s="151" t="s">
        <v>230</v>
      </c>
      <c r="C249" s="150" t="s">
        <v>376</v>
      </c>
      <c r="D249" s="152">
        <v>131.06879999999998</v>
      </c>
      <c r="E249" s="152">
        <f t="shared" si="26"/>
        <v>36.854545999999999</v>
      </c>
      <c r="F249" s="152">
        <v>0</v>
      </c>
      <c r="G249" s="152">
        <v>9.4192419999999988</v>
      </c>
      <c r="H249" s="153">
        <f t="shared" si="23"/>
        <v>84.795011999999986</v>
      </c>
      <c r="I249" s="153"/>
      <c r="J249" s="152">
        <v>119.29056806036026</v>
      </c>
      <c r="K249" s="152">
        <f t="shared" si="27"/>
        <v>110.83617451407869</v>
      </c>
      <c r="L249" s="152">
        <v>0</v>
      </c>
      <c r="M249" s="152">
        <v>6.1153628000000007</v>
      </c>
      <c r="N249" s="153">
        <f t="shared" si="24"/>
        <v>2.3390307462815647</v>
      </c>
      <c r="O249" s="153">
        <f t="shared" si="25"/>
        <v>-97.241546771310595</v>
      </c>
      <c r="P249" s="154">
        <v>29.532145999999997</v>
      </c>
      <c r="Q249" s="154">
        <v>7.3223999999999991</v>
      </c>
      <c r="R249" s="154">
        <f t="shared" si="28"/>
        <v>36.854545999999999</v>
      </c>
      <c r="S249" s="154">
        <v>104.98456509</v>
      </c>
      <c r="T249" s="154">
        <v>5.8516094240786876</v>
      </c>
      <c r="U249" s="154">
        <f t="shared" si="29"/>
        <v>110.83617451407869</v>
      </c>
      <c r="V249" s="155"/>
      <c r="W249" s="155"/>
    </row>
    <row r="250" spans="1:23" s="25" customFormat="1" ht="18" customHeight="1" x14ac:dyDescent="0.25">
      <c r="A250" s="150">
        <v>296</v>
      </c>
      <c r="B250" s="151" t="s">
        <v>128</v>
      </c>
      <c r="C250" s="150" t="s">
        <v>377</v>
      </c>
      <c r="D250" s="152">
        <v>3317.3805530000004</v>
      </c>
      <c r="E250" s="152">
        <f t="shared" si="26"/>
        <v>2370.4021439999992</v>
      </c>
      <c r="F250" s="152">
        <v>0</v>
      </c>
      <c r="G250" s="152">
        <v>882.2488249999999</v>
      </c>
      <c r="H250" s="153">
        <f t="shared" si="23"/>
        <v>64.729584000001296</v>
      </c>
      <c r="I250" s="153"/>
      <c r="J250" s="152">
        <v>4584.6532076400008</v>
      </c>
      <c r="K250" s="152">
        <f t="shared" si="27"/>
        <v>2602.74604903</v>
      </c>
      <c r="L250" s="152">
        <v>0</v>
      </c>
      <c r="M250" s="152">
        <v>413.87574615</v>
      </c>
      <c r="N250" s="153">
        <f t="shared" si="24"/>
        <v>1568.0314124600009</v>
      </c>
      <c r="O250" s="153" t="str">
        <f t="shared" si="25"/>
        <v>500&lt;</v>
      </c>
      <c r="P250" s="154">
        <v>914.43867799999987</v>
      </c>
      <c r="Q250" s="154">
        <v>1455.9634659999995</v>
      </c>
      <c r="R250" s="154">
        <f t="shared" si="28"/>
        <v>2370.4021439999992</v>
      </c>
      <c r="S250" s="154">
        <v>717.19530802999986</v>
      </c>
      <c r="T250" s="154">
        <v>1885.550741</v>
      </c>
      <c r="U250" s="154">
        <f t="shared" si="29"/>
        <v>2602.74604903</v>
      </c>
      <c r="V250" s="155"/>
      <c r="W250" s="155"/>
    </row>
    <row r="251" spans="1:23" s="25" customFormat="1" ht="18" customHeight="1" x14ac:dyDescent="0.25">
      <c r="A251" s="150">
        <v>297</v>
      </c>
      <c r="B251" s="151" t="s">
        <v>138</v>
      </c>
      <c r="C251" s="150" t="s">
        <v>378</v>
      </c>
      <c r="D251" s="152">
        <v>616.724647</v>
      </c>
      <c r="E251" s="152">
        <f t="shared" si="26"/>
        <v>156.99357300000003</v>
      </c>
      <c r="F251" s="152">
        <v>0</v>
      </c>
      <c r="G251" s="152">
        <v>156.63710899999998</v>
      </c>
      <c r="H251" s="153">
        <f t="shared" si="23"/>
        <v>303.09396500000003</v>
      </c>
      <c r="I251" s="153"/>
      <c r="J251" s="152">
        <v>185.84328615103175</v>
      </c>
      <c r="K251" s="152">
        <f t="shared" si="27"/>
        <v>97.149857758070354</v>
      </c>
      <c r="L251" s="152">
        <v>0</v>
      </c>
      <c r="M251" s="152">
        <v>85.04944239000001</v>
      </c>
      <c r="N251" s="153">
        <f t="shared" si="24"/>
        <v>3.643986002961384</v>
      </c>
      <c r="O251" s="153">
        <f t="shared" si="25"/>
        <v>-98.797737195802839</v>
      </c>
      <c r="P251" s="154">
        <v>123.93451400000001</v>
      </c>
      <c r="Q251" s="154">
        <v>33.059059000000012</v>
      </c>
      <c r="R251" s="154">
        <f t="shared" si="28"/>
        <v>156.99357300000003</v>
      </c>
      <c r="S251" s="154">
        <v>75.627666669999996</v>
      </c>
      <c r="T251" s="154">
        <v>21.522191088070354</v>
      </c>
      <c r="U251" s="154">
        <f t="shared" si="29"/>
        <v>97.149857758070354</v>
      </c>
      <c r="V251" s="155"/>
      <c r="W251" s="155"/>
    </row>
    <row r="252" spans="1:23" s="25" customFormat="1" ht="18" customHeight="1" x14ac:dyDescent="0.25">
      <c r="A252" s="150">
        <v>298</v>
      </c>
      <c r="B252" s="151" t="s">
        <v>128</v>
      </c>
      <c r="C252" s="150" t="s">
        <v>379</v>
      </c>
      <c r="D252" s="152">
        <v>10720.218694000001</v>
      </c>
      <c r="E252" s="152">
        <f t="shared" si="26"/>
        <v>6013.8945289999947</v>
      </c>
      <c r="F252" s="152">
        <v>0</v>
      </c>
      <c r="G252" s="152">
        <v>378.00000000000011</v>
      </c>
      <c r="H252" s="153">
        <f t="shared" si="23"/>
        <v>4328.3241650000064</v>
      </c>
      <c r="I252" s="153"/>
      <c r="J252" s="152">
        <v>3668.2207995099993</v>
      </c>
      <c r="K252" s="152">
        <f t="shared" si="27"/>
        <v>0</v>
      </c>
      <c r="L252" s="152">
        <v>0</v>
      </c>
      <c r="M252" s="152">
        <v>0</v>
      </c>
      <c r="N252" s="153">
        <f t="shared" si="24"/>
        <v>3668.2207995099993</v>
      </c>
      <c r="O252" s="153">
        <f t="shared" si="25"/>
        <v>-15.250783913732258</v>
      </c>
      <c r="P252" s="154">
        <v>620.99999999999648</v>
      </c>
      <c r="Q252" s="154">
        <v>5392.8945289999983</v>
      </c>
      <c r="R252" s="154">
        <f t="shared" si="28"/>
        <v>6013.8945289999947</v>
      </c>
      <c r="S252" s="154">
        <v>0</v>
      </c>
      <c r="T252" s="154">
        <v>0</v>
      </c>
      <c r="U252" s="154">
        <f t="shared" si="29"/>
        <v>0</v>
      </c>
      <c r="V252" s="155"/>
      <c r="W252" s="155"/>
    </row>
    <row r="253" spans="1:23" s="25" customFormat="1" ht="18" customHeight="1" x14ac:dyDescent="0.25">
      <c r="A253" s="150">
        <v>300</v>
      </c>
      <c r="B253" s="151" t="s">
        <v>138</v>
      </c>
      <c r="C253" s="150" t="s">
        <v>380</v>
      </c>
      <c r="D253" s="152">
        <v>132.70016200000001</v>
      </c>
      <c r="E253" s="152">
        <f t="shared" si="26"/>
        <v>68.497983999999988</v>
      </c>
      <c r="F253" s="152">
        <v>0</v>
      </c>
      <c r="G253" s="152">
        <v>30.292141999999991</v>
      </c>
      <c r="H253" s="153">
        <f t="shared" si="23"/>
        <v>33.910036000000026</v>
      </c>
      <c r="I253" s="153"/>
      <c r="J253" s="152">
        <v>85.423777532756858</v>
      </c>
      <c r="K253" s="152">
        <f t="shared" si="27"/>
        <v>62.137772542702791</v>
      </c>
      <c r="L253" s="152">
        <v>0</v>
      </c>
      <c r="M253" s="152">
        <v>21.611028959999999</v>
      </c>
      <c r="N253" s="153">
        <f t="shared" si="24"/>
        <v>1.6749760300540686</v>
      </c>
      <c r="O253" s="153">
        <f t="shared" si="25"/>
        <v>-95.060530074181969</v>
      </c>
      <c r="P253" s="154">
        <v>51.223297999999993</v>
      </c>
      <c r="Q253" s="154">
        <v>17.274685999999999</v>
      </c>
      <c r="R253" s="154">
        <f t="shared" si="28"/>
        <v>68.497983999999988</v>
      </c>
      <c r="S253" s="154">
        <v>49.290825879999993</v>
      </c>
      <c r="T253" s="154">
        <v>12.846946662702797</v>
      </c>
      <c r="U253" s="154">
        <f t="shared" si="29"/>
        <v>62.137772542702791</v>
      </c>
      <c r="V253" s="155"/>
      <c r="W253" s="155"/>
    </row>
    <row r="254" spans="1:23" s="25" customFormat="1" ht="18" customHeight="1" x14ac:dyDescent="0.25">
      <c r="A254" s="150">
        <v>304</v>
      </c>
      <c r="B254" s="151" t="s">
        <v>138</v>
      </c>
      <c r="C254" s="150" t="s">
        <v>381</v>
      </c>
      <c r="D254" s="152">
        <v>1963.3612249999994</v>
      </c>
      <c r="E254" s="152">
        <f t="shared" si="26"/>
        <v>480.12121500000001</v>
      </c>
      <c r="F254" s="152">
        <v>0</v>
      </c>
      <c r="G254" s="152">
        <v>201.07437800000048</v>
      </c>
      <c r="H254" s="153">
        <f t="shared" si="23"/>
        <v>1282.1656319999991</v>
      </c>
      <c r="I254" s="153"/>
      <c r="J254" s="152">
        <v>0</v>
      </c>
      <c r="K254" s="152">
        <f t="shared" si="27"/>
        <v>0</v>
      </c>
      <c r="L254" s="152">
        <v>0</v>
      </c>
      <c r="M254" s="152">
        <v>0</v>
      </c>
      <c r="N254" s="153">
        <f t="shared" si="24"/>
        <v>0</v>
      </c>
      <c r="O254" s="153" t="str">
        <f t="shared" si="25"/>
        <v>N.A.</v>
      </c>
      <c r="P254" s="154">
        <v>441.48231399999997</v>
      </c>
      <c r="Q254" s="154">
        <v>38.638901000000004</v>
      </c>
      <c r="R254" s="154">
        <f t="shared" si="28"/>
        <v>480.12121500000001</v>
      </c>
      <c r="S254" s="154">
        <v>0</v>
      </c>
      <c r="T254" s="154">
        <v>0</v>
      </c>
      <c r="U254" s="154">
        <f t="shared" si="29"/>
        <v>0</v>
      </c>
      <c r="V254" s="155"/>
      <c r="W254" s="155"/>
    </row>
    <row r="255" spans="1:23" s="25" customFormat="1" ht="18" customHeight="1" x14ac:dyDescent="0.25">
      <c r="A255" s="150">
        <v>305</v>
      </c>
      <c r="B255" s="151" t="s">
        <v>142</v>
      </c>
      <c r="C255" s="150" t="s">
        <v>382</v>
      </c>
      <c r="D255" s="152">
        <v>84.520800000000008</v>
      </c>
      <c r="E255" s="152">
        <f t="shared" si="26"/>
        <v>28.857794000000005</v>
      </c>
      <c r="F255" s="152">
        <v>0</v>
      </c>
      <c r="G255" s="152">
        <v>3.5883430000000005</v>
      </c>
      <c r="H255" s="153">
        <f t="shared" si="23"/>
        <v>52.074663000000001</v>
      </c>
      <c r="I255" s="153"/>
      <c r="J255" s="152">
        <v>68.877373088098565</v>
      </c>
      <c r="K255" s="152">
        <f t="shared" si="27"/>
        <v>65.101806090880956</v>
      </c>
      <c r="L255" s="152">
        <v>0</v>
      </c>
      <c r="M255" s="152">
        <v>2.4250302700000002</v>
      </c>
      <c r="N255" s="153">
        <f t="shared" si="24"/>
        <v>1.3505367272176092</v>
      </c>
      <c r="O255" s="153">
        <f t="shared" si="25"/>
        <v>-97.406537749043892</v>
      </c>
      <c r="P255" s="154">
        <v>13.651394000000002</v>
      </c>
      <c r="Q255" s="154">
        <v>15.206400000000004</v>
      </c>
      <c r="R255" s="154">
        <f t="shared" si="28"/>
        <v>28.857794000000005</v>
      </c>
      <c r="S255" s="154">
        <v>51.906465269999998</v>
      </c>
      <c r="T255" s="154">
        <v>13.195340820880951</v>
      </c>
      <c r="U255" s="154">
        <f t="shared" si="29"/>
        <v>65.101806090880956</v>
      </c>
      <c r="V255" s="155"/>
      <c r="W255" s="155"/>
    </row>
    <row r="256" spans="1:23" s="25" customFormat="1" ht="18" customHeight="1" x14ac:dyDescent="0.25">
      <c r="A256" s="150">
        <v>306</v>
      </c>
      <c r="B256" s="151" t="s">
        <v>142</v>
      </c>
      <c r="C256" s="150" t="s">
        <v>383</v>
      </c>
      <c r="D256" s="152">
        <v>531.13319999999999</v>
      </c>
      <c r="E256" s="152">
        <f t="shared" si="26"/>
        <v>176.38419599999995</v>
      </c>
      <c r="F256" s="152">
        <v>0</v>
      </c>
      <c r="G256" s="152">
        <v>63.354982</v>
      </c>
      <c r="H256" s="153">
        <f t="shared" si="23"/>
        <v>291.39402200000001</v>
      </c>
      <c r="I256" s="153"/>
      <c r="J256" s="152">
        <v>210.68680915833727</v>
      </c>
      <c r="K256" s="152">
        <f t="shared" si="27"/>
        <v>158.49710106327183</v>
      </c>
      <c r="L256" s="152">
        <v>0</v>
      </c>
      <c r="M256" s="152">
        <v>48.058594189999994</v>
      </c>
      <c r="N256" s="153">
        <f t="shared" si="24"/>
        <v>4.1311139050654475</v>
      </c>
      <c r="O256" s="153">
        <f t="shared" si="25"/>
        <v>-98.582292842965245</v>
      </c>
      <c r="P256" s="154">
        <v>112.42659599999996</v>
      </c>
      <c r="Q256" s="154">
        <v>63.957599999999992</v>
      </c>
      <c r="R256" s="154">
        <f t="shared" si="28"/>
        <v>176.38419599999995</v>
      </c>
      <c r="S256" s="154">
        <v>109.28251165</v>
      </c>
      <c r="T256" s="154">
        <v>49.214589413271817</v>
      </c>
      <c r="U256" s="154">
        <f t="shared" si="29"/>
        <v>158.49710106327183</v>
      </c>
      <c r="V256" s="155"/>
      <c r="W256" s="155"/>
    </row>
    <row r="257" spans="1:23" s="25" customFormat="1" ht="18" customHeight="1" x14ac:dyDescent="0.25">
      <c r="A257" s="150">
        <v>307</v>
      </c>
      <c r="B257" s="151" t="s">
        <v>230</v>
      </c>
      <c r="C257" s="150" t="s">
        <v>384</v>
      </c>
      <c r="D257" s="152">
        <v>517.23135400000012</v>
      </c>
      <c r="E257" s="152">
        <f t="shared" si="26"/>
        <v>151.50147099999998</v>
      </c>
      <c r="F257" s="152">
        <v>0</v>
      </c>
      <c r="G257" s="152">
        <v>81.971417000000002</v>
      </c>
      <c r="H257" s="153">
        <f t="shared" si="23"/>
        <v>283.75846600000011</v>
      </c>
      <c r="I257" s="153"/>
      <c r="J257" s="152">
        <v>184.76552103942643</v>
      </c>
      <c r="K257" s="152">
        <f t="shared" si="27"/>
        <v>122.56200383571216</v>
      </c>
      <c r="L257" s="152">
        <v>0</v>
      </c>
      <c r="M257" s="152">
        <v>58.580663850000001</v>
      </c>
      <c r="N257" s="153">
        <f t="shared" si="24"/>
        <v>3.6228533537142695</v>
      </c>
      <c r="O257" s="153">
        <f t="shared" si="25"/>
        <v>-98.723261580602752</v>
      </c>
      <c r="P257" s="154">
        <v>108.847908</v>
      </c>
      <c r="Q257" s="154">
        <v>42.653562999999991</v>
      </c>
      <c r="R257" s="154">
        <f t="shared" si="28"/>
        <v>151.50147099999998</v>
      </c>
      <c r="S257" s="154">
        <v>95.240742990000001</v>
      </c>
      <c r="T257" s="154">
        <v>27.32126084571216</v>
      </c>
      <c r="U257" s="154">
        <f t="shared" si="29"/>
        <v>122.56200383571216</v>
      </c>
      <c r="V257" s="155"/>
      <c r="W257" s="155"/>
    </row>
    <row r="258" spans="1:23" s="25" customFormat="1" ht="18" customHeight="1" x14ac:dyDescent="0.25">
      <c r="A258" s="150">
        <v>308</v>
      </c>
      <c r="B258" s="151" t="s">
        <v>230</v>
      </c>
      <c r="C258" s="150" t="s">
        <v>385</v>
      </c>
      <c r="D258" s="152">
        <v>501.81119999999987</v>
      </c>
      <c r="E258" s="152">
        <f t="shared" si="26"/>
        <v>157.47320200000001</v>
      </c>
      <c r="F258" s="152">
        <v>0</v>
      </c>
      <c r="G258" s="152">
        <v>40.600461999999993</v>
      </c>
      <c r="H258" s="153">
        <f t="shared" si="23"/>
        <v>303.73753599999986</v>
      </c>
      <c r="I258" s="153"/>
      <c r="J258" s="152">
        <v>172.71376660106799</v>
      </c>
      <c r="K258" s="152">
        <f t="shared" si="27"/>
        <v>144.08000452790981</v>
      </c>
      <c r="L258" s="152">
        <v>0</v>
      </c>
      <c r="M258" s="152">
        <v>25.247217629999994</v>
      </c>
      <c r="N258" s="153">
        <f t="shared" si="24"/>
        <v>3.3865444431581864</v>
      </c>
      <c r="O258" s="153">
        <f t="shared" si="25"/>
        <v>-98.885042498284378</v>
      </c>
      <c r="P258" s="154">
        <v>101.24840200000001</v>
      </c>
      <c r="Q258" s="154">
        <v>56.224800000000009</v>
      </c>
      <c r="R258" s="154">
        <f t="shared" si="28"/>
        <v>157.47320200000001</v>
      </c>
      <c r="S258" s="154">
        <v>102.36507338000003</v>
      </c>
      <c r="T258" s="154">
        <v>41.714931147909773</v>
      </c>
      <c r="U258" s="154">
        <f t="shared" si="29"/>
        <v>144.08000452790981</v>
      </c>
      <c r="V258" s="155"/>
      <c r="W258" s="155"/>
    </row>
    <row r="259" spans="1:23" s="25" customFormat="1" ht="18" customHeight="1" x14ac:dyDescent="0.25">
      <c r="A259" s="150">
        <v>309</v>
      </c>
      <c r="B259" s="151" t="s">
        <v>230</v>
      </c>
      <c r="C259" s="150" t="s">
        <v>386</v>
      </c>
      <c r="D259" s="152">
        <v>258.76605599999999</v>
      </c>
      <c r="E259" s="152">
        <f t="shared" si="26"/>
        <v>194.02651400000002</v>
      </c>
      <c r="F259" s="152">
        <v>0</v>
      </c>
      <c r="G259" s="152">
        <v>56.723263000000003</v>
      </c>
      <c r="H259" s="153">
        <f t="shared" si="23"/>
        <v>8.0162789999999688</v>
      </c>
      <c r="I259" s="153"/>
      <c r="J259" s="152">
        <v>96.415234524529922</v>
      </c>
      <c r="K259" s="152">
        <f t="shared" si="27"/>
        <v>49.822320469931284</v>
      </c>
      <c r="L259" s="152">
        <v>0</v>
      </c>
      <c r="M259" s="152">
        <v>44.702419259999999</v>
      </c>
      <c r="N259" s="153">
        <f t="shared" si="24"/>
        <v>1.8904947945986379</v>
      </c>
      <c r="O259" s="153">
        <f t="shared" si="25"/>
        <v>-76.416803923632841</v>
      </c>
      <c r="P259" s="154">
        <v>59.998255000000007</v>
      </c>
      <c r="Q259" s="154">
        <v>134.02825900000002</v>
      </c>
      <c r="R259" s="154">
        <f t="shared" si="28"/>
        <v>194.02651400000002</v>
      </c>
      <c r="S259" s="154">
        <v>43.949704100000005</v>
      </c>
      <c r="T259" s="154">
        <v>5.872616369931281</v>
      </c>
      <c r="U259" s="154">
        <f t="shared" si="29"/>
        <v>49.822320469931284</v>
      </c>
      <c r="V259" s="155"/>
      <c r="W259" s="155"/>
    </row>
    <row r="260" spans="1:23" s="25" customFormat="1" ht="18" customHeight="1" x14ac:dyDescent="0.25">
      <c r="A260" s="150">
        <v>310</v>
      </c>
      <c r="B260" s="151" t="s">
        <v>230</v>
      </c>
      <c r="C260" s="150" t="s">
        <v>387</v>
      </c>
      <c r="D260" s="152">
        <v>342.60613200000012</v>
      </c>
      <c r="E260" s="152">
        <f t="shared" si="26"/>
        <v>108.192694</v>
      </c>
      <c r="F260" s="152">
        <v>0</v>
      </c>
      <c r="G260" s="152">
        <v>44.544319000000009</v>
      </c>
      <c r="H260" s="153">
        <f t="shared" si="23"/>
        <v>189.8691190000001</v>
      </c>
      <c r="I260" s="153"/>
      <c r="J260" s="152">
        <v>86.311557751729794</v>
      </c>
      <c r="K260" s="152">
        <f t="shared" si="27"/>
        <v>36.641144629999999</v>
      </c>
      <c r="L260" s="152">
        <v>0</v>
      </c>
      <c r="M260" s="152">
        <v>23.946619620000003</v>
      </c>
      <c r="N260" s="153">
        <f t="shared" si="24"/>
        <v>25.723793501729791</v>
      </c>
      <c r="O260" s="153">
        <f t="shared" si="25"/>
        <v>-86.451828692727133</v>
      </c>
      <c r="P260" s="154">
        <v>56.547677000000014</v>
      </c>
      <c r="Q260" s="154">
        <v>51.645016999999989</v>
      </c>
      <c r="R260" s="154">
        <f t="shared" si="28"/>
        <v>108.192694</v>
      </c>
      <c r="S260" s="154">
        <v>36.641144629999999</v>
      </c>
      <c r="T260" s="154">
        <v>0</v>
      </c>
      <c r="U260" s="154">
        <f t="shared" si="29"/>
        <v>36.641144629999999</v>
      </c>
      <c r="V260" s="155"/>
      <c r="W260" s="155"/>
    </row>
    <row r="261" spans="1:23" s="25" customFormat="1" ht="18" customHeight="1" x14ac:dyDescent="0.25">
      <c r="A261" s="150">
        <v>311</v>
      </c>
      <c r="B261" s="151" t="s">
        <v>207</v>
      </c>
      <c r="C261" s="150" t="s">
        <v>388</v>
      </c>
      <c r="D261" s="152">
        <v>1205.0744109999998</v>
      </c>
      <c r="E261" s="152">
        <f t="shared" si="26"/>
        <v>318.39598799999993</v>
      </c>
      <c r="F261" s="152">
        <v>0</v>
      </c>
      <c r="G261" s="152">
        <v>187.08772999999988</v>
      </c>
      <c r="H261" s="153">
        <f t="shared" si="23"/>
        <v>699.59069299999999</v>
      </c>
      <c r="I261" s="153"/>
      <c r="J261" s="152">
        <v>6774.680779620001</v>
      </c>
      <c r="K261" s="152">
        <f t="shared" si="27"/>
        <v>330.45685054</v>
      </c>
      <c r="L261" s="152">
        <v>0</v>
      </c>
      <c r="M261" s="152">
        <v>320.98881849000003</v>
      </c>
      <c r="N261" s="153">
        <f t="shared" si="24"/>
        <v>6123.2351105900007</v>
      </c>
      <c r="O261" s="153" t="str">
        <f t="shared" si="25"/>
        <v>500&lt;</v>
      </c>
      <c r="P261" s="154">
        <v>318.39598799999993</v>
      </c>
      <c r="Q261" s="154">
        <v>0</v>
      </c>
      <c r="R261" s="154">
        <f t="shared" si="28"/>
        <v>318.39598799999993</v>
      </c>
      <c r="S261" s="154">
        <v>330.45685054</v>
      </c>
      <c r="T261" s="154">
        <v>0</v>
      </c>
      <c r="U261" s="154">
        <f t="shared" si="29"/>
        <v>330.45685054</v>
      </c>
      <c r="V261" s="155"/>
      <c r="W261" s="155"/>
    </row>
    <row r="262" spans="1:23" s="25" customFormat="1" ht="18" customHeight="1" x14ac:dyDescent="0.25">
      <c r="A262" s="150">
        <v>312</v>
      </c>
      <c r="B262" s="151" t="s">
        <v>207</v>
      </c>
      <c r="C262" s="150" t="s">
        <v>389</v>
      </c>
      <c r="D262" s="152">
        <v>186.37127999999996</v>
      </c>
      <c r="E262" s="152">
        <f t="shared" si="26"/>
        <v>38.868163000000003</v>
      </c>
      <c r="F262" s="152">
        <v>0</v>
      </c>
      <c r="G262" s="152">
        <v>29.230114</v>
      </c>
      <c r="H262" s="153">
        <f t="shared" si="23"/>
        <v>118.27300299999995</v>
      </c>
      <c r="I262" s="153"/>
      <c r="J262" s="152">
        <v>911.01939376663927</v>
      </c>
      <c r="K262" s="152">
        <f t="shared" si="27"/>
        <v>34.619263839999995</v>
      </c>
      <c r="L262" s="152">
        <v>0</v>
      </c>
      <c r="M262" s="152">
        <v>21.909783669999996</v>
      </c>
      <c r="N262" s="153">
        <f t="shared" si="24"/>
        <v>854.49034625663921</v>
      </c>
      <c r="O262" s="153" t="str">
        <f t="shared" si="25"/>
        <v>500&lt;</v>
      </c>
      <c r="P262" s="154">
        <v>38.868163000000003</v>
      </c>
      <c r="Q262" s="154">
        <v>0</v>
      </c>
      <c r="R262" s="154">
        <f t="shared" si="28"/>
        <v>38.868163000000003</v>
      </c>
      <c r="S262" s="154">
        <v>34.619263839999995</v>
      </c>
      <c r="T262" s="154">
        <v>0</v>
      </c>
      <c r="U262" s="154">
        <f t="shared" si="29"/>
        <v>34.619263839999995</v>
      </c>
      <c r="V262" s="155"/>
      <c r="W262" s="155"/>
    </row>
    <row r="263" spans="1:23" s="25" customFormat="1" ht="18" customHeight="1" x14ac:dyDescent="0.25">
      <c r="A263" s="150">
        <v>313</v>
      </c>
      <c r="B263" s="151" t="s">
        <v>128</v>
      </c>
      <c r="C263" s="150" t="s">
        <v>390</v>
      </c>
      <c r="D263" s="152">
        <v>7820.3186639999994</v>
      </c>
      <c r="E263" s="152">
        <f t="shared" si="26"/>
        <v>5744.4842740000013</v>
      </c>
      <c r="F263" s="152">
        <v>0</v>
      </c>
      <c r="G263" s="152">
        <v>617.240542</v>
      </c>
      <c r="H263" s="153">
        <f t="shared" si="23"/>
        <v>1458.5938479999982</v>
      </c>
      <c r="I263" s="153"/>
      <c r="J263" s="152">
        <v>6185.3496100900002</v>
      </c>
      <c r="K263" s="152">
        <f t="shared" si="27"/>
        <v>266.09745500999998</v>
      </c>
      <c r="L263" s="152">
        <v>0</v>
      </c>
      <c r="M263" s="152">
        <v>388.66795445000002</v>
      </c>
      <c r="N263" s="153">
        <f t="shared" si="24"/>
        <v>5530.5842006299999</v>
      </c>
      <c r="O263" s="153">
        <f t="shared" si="25"/>
        <v>279.17232464770461</v>
      </c>
      <c r="P263" s="154">
        <v>487.88207299999999</v>
      </c>
      <c r="Q263" s="154">
        <v>5256.6022010000015</v>
      </c>
      <c r="R263" s="154">
        <f t="shared" si="28"/>
        <v>5744.4842740000013</v>
      </c>
      <c r="S263" s="154">
        <v>266.09745500999998</v>
      </c>
      <c r="T263" s="154">
        <v>0</v>
      </c>
      <c r="U263" s="154">
        <f t="shared" si="29"/>
        <v>266.09745500999998</v>
      </c>
      <c r="V263" s="155"/>
      <c r="W263" s="155"/>
    </row>
    <row r="264" spans="1:23" s="25" customFormat="1" ht="18" customHeight="1" x14ac:dyDescent="0.25">
      <c r="A264" s="150">
        <v>314</v>
      </c>
      <c r="B264" s="151" t="s">
        <v>138</v>
      </c>
      <c r="C264" s="150" t="s">
        <v>391</v>
      </c>
      <c r="D264" s="152">
        <v>603.52633400000002</v>
      </c>
      <c r="E264" s="152">
        <f t="shared" si="26"/>
        <v>188.704577</v>
      </c>
      <c r="F264" s="152">
        <v>0</v>
      </c>
      <c r="G264" s="152">
        <v>101.524644</v>
      </c>
      <c r="H264" s="153">
        <f t="shared" si="23"/>
        <v>313.29711300000008</v>
      </c>
      <c r="I264" s="153"/>
      <c r="J264" s="152">
        <v>252.18359549604151</v>
      </c>
      <c r="K264" s="152">
        <f t="shared" si="27"/>
        <v>159.25425110376617</v>
      </c>
      <c r="L264" s="152">
        <v>0</v>
      </c>
      <c r="M264" s="152">
        <v>87.984568010000004</v>
      </c>
      <c r="N264" s="153">
        <f t="shared" si="24"/>
        <v>4.9447763822753359</v>
      </c>
      <c r="O264" s="153">
        <f t="shared" si="25"/>
        <v>-98.421697431257428</v>
      </c>
      <c r="P264" s="154">
        <v>75.72551799999998</v>
      </c>
      <c r="Q264" s="154">
        <v>112.97905900000002</v>
      </c>
      <c r="R264" s="154">
        <f t="shared" si="28"/>
        <v>188.704577</v>
      </c>
      <c r="S264" s="154">
        <v>64.510426010000003</v>
      </c>
      <c r="T264" s="154">
        <v>94.743825093766162</v>
      </c>
      <c r="U264" s="154">
        <f t="shared" si="29"/>
        <v>159.25425110376617</v>
      </c>
      <c r="V264" s="155"/>
      <c r="W264" s="155"/>
    </row>
    <row r="265" spans="1:23" s="25" customFormat="1" ht="18" customHeight="1" x14ac:dyDescent="0.25">
      <c r="A265" s="150">
        <v>316</v>
      </c>
      <c r="B265" s="151" t="s">
        <v>142</v>
      </c>
      <c r="C265" s="150" t="s">
        <v>392</v>
      </c>
      <c r="D265" s="152">
        <v>150.69955000000002</v>
      </c>
      <c r="E265" s="152">
        <f t="shared" si="26"/>
        <v>47.153945</v>
      </c>
      <c r="F265" s="152">
        <v>0</v>
      </c>
      <c r="G265" s="152">
        <v>16.435828999999998</v>
      </c>
      <c r="H265" s="153">
        <f t="shared" si="23"/>
        <v>87.109776000000025</v>
      </c>
      <c r="I265" s="153"/>
      <c r="J265" s="152">
        <v>62.46541080758626</v>
      </c>
      <c r="K265" s="152">
        <f t="shared" si="27"/>
        <v>48.140014420966935</v>
      </c>
      <c r="L265" s="152">
        <v>0</v>
      </c>
      <c r="M265" s="152">
        <v>13.100584410000002</v>
      </c>
      <c r="N265" s="153">
        <f t="shared" si="24"/>
        <v>1.2248119766193231</v>
      </c>
      <c r="O265" s="153">
        <f t="shared" si="25"/>
        <v>-98.593944293210768</v>
      </c>
      <c r="P265" s="154">
        <v>26.292535000000001</v>
      </c>
      <c r="Q265" s="154">
        <v>20.861409999999999</v>
      </c>
      <c r="R265" s="154">
        <f t="shared" si="28"/>
        <v>47.153945</v>
      </c>
      <c r="S265" s="154">
        <v>22.72946344</v>
      </c>
      <c r="T265" s="154">
        <v>25.410550980966935</v>
      </c>
      <c r="U265" s="154">
        <f t="shared" si="29"/>
        <v>48.140014420966935</v>
      </c>
      <c r="V265" s="155"/>
      <c r="W265" s="155"/>
    </row>
    <row r="266" spans="1:23" s="25" customFormat="1" ht="18" customHeight="1" x14ac:dyDescent="0.25">
      <c r="A266" s="150">
        <v>317</v>
      </c>
      <c r="B266" s="151" t="s">
        <v>230</v>
      </c>
      <c r="C266" s="150" t="s">
        <v>393</v>
      </c>
      <c r="D266" s="152">
        <v>574.76437900000008</v>
      </c>
      <c r="E266" s="152">
        <f t="shared" si="26"/>
        <v>200.70175700000004</v>
      </c>
      <c r="F266" s="152">
        <v>0</v>
      </c>
      <c r="G266" s="152">
        <v>55.962618999999989</v>
      </c>
      <c r="H266" s="153">
        <f t="shared" si="23"/>
        <v>318.10000300000002</v>
      </c>
      <c r="I266" s="153"/>
      <c r="J266" s="152">
        <v>230.11868967666945</v>
      </c>
      <c r="K266" s="152">
        <f t="shared" si="27"/>
        <v>178.67271081653865</v>
      </c>
      <c r="L266" s="152">
        <v>0</v>
      </c>
      <c r="M266" s="152">
        <v>46.933847690000007</v>
      </c>
      <c r="N266" s="153">
        <f t="shared" si="24"/>
        <v>4.512131170130786</v>
      </c>
      <c r="O266" s="153">
        <f t="shared" si="25"/>
        <v>-98.581536897963886</v>
      </c>
      <c r="P266" s="154">
        <v>102.10034900000001</v>
      </c>
      <c r="Q266" s="154">
        <v>98.601408000000035</v>
      </c>
      <c r="R266" s="154">
        <f t="shared" si="28"/>
        <v>200.70175700000004</v>
      </c>
      <c r="S266" s="154">
        <v>92.436209349999999</v>
      </c>
      <c r="T266" s="154">
        <v>86.236501466538641</v>
      </c>
      <c r="U266" s="154">
        <f t="shared" si="29"/>
        <v>178.67271081653865</v>
      </c>
      <c r="V266" s="155"/>
      <c r="W266" s="155"/>
    </row>
    <row r="267" spans="1:23" s="25" customFormat="1" ht="18" customHeight="1" x14ac:dyDescent="0.25">
      <c r="A267" s="150">
        <v>318</v>
      </c>
      <c r="B267" s="151" t="s">
        <v>142</v>
      </c>
      <c r="C267" s="150" t="s">
        <v>394</v>
      </c>
      <c r="D267" s="152">
        <v>175.39199999999994</v>
      </c>
      <c r="E267" s="152">
        <f t="shared" si="26"/>
        <v>70.55977</v>
      </c>
      <c r="F267" s="152">
        <v>0</v>
      </c>
      <c r="G267" s="152">
        <v>11.870992999999999</v>
      </c>
      <c r="H267" s="153">
        <f t="shared" si="23"/>
        <v>92.96123699999994</v>
      </c>
      <c r="I267" s="153"/>
      <c r="J267" s="152">
        <v>77.064340771822657</v>
      </c>
      <c r="K267" s="152">
        <f t="shared" si="27"/>
        <v>68.415588546492785</v>
      </c>
      <c r="L267" s="152">
        <v>0</v>
      </c>
      <c r="M267" s="152">
        <v>7.1376867200000005</v>
      </c>
      <c r="N267" s="153">
        <f t="shared" si="24"/>
        <v>1.5110655053298716</v>
      </c>
      <c r="O267" s="153">
        <f t="shared" si="25"/>
        <v>-98.374520871177879</v>
      </c>
      <c r="P267" s="154">
        <v>29.325370000000003</v>
      </c>
      <c r="Q267" s="154">
        <v>41.234400000000001</v>
      </c>
      <c r="R267" s="154">
        <f t="shared" si="28"/>
        <v>70.55977</v>
      </c>
      <c r="S267" s="154">
        <v>28.207822999999998</v>
      </c>
      <c r="T267" s="154">
        <v>40.207765546492794</v>
      </c>
      <c r="U267" s="154">
        <f t="shared" si="29"/>
        <v>68.415588546492785</v>
      </c>
      <c r="V267" s="155"/>
      <c r="W267" s="155"/>
    </row>
    <row r="268" spans="1:23" s="25" customFormat="1" ht="18" customHeight="1" x14ac:dyDescent="0.25">
      <c r="A268" s="150">
        <v>319</v>
      </c>
      <c r="B268" s="151" t="s">
        <v>230</v>
      </c>
      <c r="C268" s="150" t="s">
        <v>395</v>
      </c>
      <c r="D268" s="152">
        <v>389.98724400000009</v>
      </c>
      <c r="E268" s="152">
        <f t="shared" si="26"/>
        <v>121.58249099999999</v>
      </c>
      <c r="F268" s="152">
        <v>0</v>
      </c>
      <c r="G268" s="152">
        <v>41.669878000000004</v>
      </c>
      <c r="H268" s="153">
        <f t="shared" si="23"/>
        <v>226.73487500000007</v>
      </c>
      <c r="I268" s="153"/>
      <c r="J268" s="152">
        <v>140.34349764647897</v>
      </c>
      <c r="K268" s="152">
        <f t="shared" si="27"/>
        <v>111.6987335492931</v>
      </c>
      <c r="L268" s="152">
        <v>0</v>
      </c>
      <c r="M268" s="152">
        <v>25.892930810000003</v>
      </c>
      <c r="N268" s="153">
        <f t="shared" si="24"/>
        <v>2.7518332871858675</v>
      </c>
      <c r="O268" s="153">
        <f t="shared" si="25"/>
        <v>-98.78632112188923</v>
      </c>
      <c r="P268" s="154">
        <v>84.354976999999991</v>
      </c>
      <c r="Q268" s="154">
        <v>37.227513999999999</v>
      </c>
      <c r="R268" s="154">
        <f t="shared" si="28"/>
        <v>121.58249099999999</v>
      </c>
      <c r="S268" s="154">
        <v>84.298630439999997</v>
      </c>
      <c r="T268" s="154">
        <v>27.400103109293099</v>
      </c>
      <c r="U268" s="154">
        <f t="shared" si="29"/>
        <v>111.6987335492931</v>
      </c>
      <c r="V268" s="155"/>
      <c r="W268" s="155"/>
    </row>
    <row r="269" spans="1:23" s="25" customFormat="1" ht="18" customHeight="1" x14ac:dyDescent="0.25">
      <c r="A269" s="150">
        <v>320</v>
      </c>
      <c r="B269" s="151" t="s">
        <v>138</v>
      </c>
      <c r="C269" s="150" t="s">
        <v>396</v>
      </c>
      <c r="D269" s="152">
        <v>387.63359999999994</v>
      </c>
      <c r="E269" s="152">
        <f t="shared" si="26"/>
        <v>113.60651800000002</v>
      </c>
      <c r="F269" s="152">
        <v>0</v>
      </c>
      <c r="G269" s="152">
        <v>54.357976999999991</v>
      </c>
      <c r="H269" s="153">
        <f t="shared" si="23"/>
        <v>219.66910499999994</v>
      </c>
      <c r="I269" s="153"/>
      <c r="J269" s="152">
        <v>146.04985635270316</v>
      </c>
      <c r="K269" s="152">
        <f t="shared" si="27"/>
        <v>97.829155399120694</v>
      </c>
      <c r="L269" s="152">
        <v>0</v>
      </c>
      <c r="M269" s="152">
        <v>45.356978280000007</v>
      </c>
      <c r="N269" s="153">
        <f t="shared" si="24"/>
        <v>2.8637226735824584</v>
      </c>
      <c r="O269" s="153">
        <f t="shared" si="25"/>
        <v>-98.696347092786468</v>
      </c>
      <c r="P269" s="154">
        <v>81.033718000000007</v>
      </c>
      <c r="Q269" s="154">
        <v>32.572800000000008</v>
      </c>
      <c r="R269" s="154">
        <f t="shared" si="28"/>
        <v>113.60651800000002</v>
      </c>
      <c r="S269" s="154">
        <v>72.872240429999991</v>
      </c>
      <c r="T269" s="154">
        <v>24.956914969120703</v>
      </c>
      <c r="U269" s="154">
        <f t="shared" si="29"/>
        <v>97.829155399120694</v>
      </c>
      <c r="V269" s="155"/>
      <c r="W269" s="155"/>
    </row>
    <row r="270" spans="1:23" s="25" customFormat="1" ht="18" customHeight="1" x14ac:dyDescent="0.25">
      <c r="A270" s="150">
        <v>321</v>
      </c>
      <c r="B270" s="151" t="s">
        <v>230</v>
      </c>
      <c r="C270" s="150" t="s">
        <v>397</v>
      </c>
      <c r="D270" s="152">
        <v>194.86509099999998</v>
      </c>
      <c r="E270" s="152">
        <f t="shared" si="26"/>
        <v>135.32793099999995</v>
      </c>
      <c r="F270" s="152">
        <v>0</v>
      </c>
      <c r="G270" s="152">
        <v>42.802689999999998</v>
      </c>
      <c r="H270" s="153">
        <f t="shared" si="23"/>
        <v>16.73447000000003</v>
      </c>
      <c r="I270" s="153"/>
      <c r="J270" s="152">
        <v>91.404459767461347</v>
      </c>
      <c r="K270" s="152">
        <f t="shared" si="27"/>
        <v>63.25638767829544</v>
      </c>
      <c r="L270" s="152">
        <v>0</v>
      </c>
      <c r="M270" s="152">
        <v>26.355827779999998</v>
      </c>
      <c r="N270" s="153">
        <f t="shared" si="24"/>
        <v>1.792244309165909</v>
      </c>
      <c r="O270" s="153">
        <f t="shared" si="25"/>
        <v>-89.290104143328676</v>
      </c>
      <c r="P270" s="154">
        <v>52.857899999999994</v>
      </c>
      <c r="Q270" s="154">
        <v>82.470030999999963</v>
      </c>
      <c r="R270" s="154">
        <f t="shared" si="28"/>
        <v>135.32793099999995</v>
      </c>
      <c r="S270" s="154">
        <v>40.585246779999999</v>
      </c>
      <c r="T270" s="154">
        <v>22.671140898295441</v>
      </c>
      <c r="U270" s="154">
        <f t="shared" si="29"/>
        <v>63.25638767829544</v>
      </c>
      <c r="V270" s="155"/>
      <c r="W270" s="155"/>
    </row>
    <row r="271" spans="1:23" s="25" customFormat="1" ht="18" customHeight="1" x14ac:dyDescent="0.25">
      <c r="A271" s="150">
        <v>322</v>
      </c>
      <c r="B271" s="151" t="s">
        <v>230</v>
      </c>
      <c r="C271" s="150" t="s">
        <v>398</v>
      </c>
      <c r="D271" s="152">
        <v>2102.6125369999995</v>
      </c>
      <c r="E271" s="152">
        <f t="shared" si="26"/>
        <v>557.47241299999985</v>
      </c>
      <c r="F271" s="152">
        <v>0</v>
      </c>
      <c r="G271" s="152">
        <v>406.64902999999998</v>
      </c>
      <c r="H271" s="153">
        <f t="shared" si="23"/>
        <v>1138.4910939999995</v>
      </c>
      <c r="I271" s="153"/>
      <c r="J271" s="152">
        <v>868.75138790852111</v>
      </c>
      <c r="K271" s="152">
        <f t="shared" si="27"/>
        <v>507.2325917191385</v>
      </c>
      <c r="L271" s="152">
        <v>0</v>
      </c>
      <c r="M271" s="152">
        <v>344.48445524999994</v>
      </c>
      <c r="N271" s="153">
        <f t="shared" si="24"/>
        <v>17.034340939382673</v>
      </c>
      <c r="O271" s="153">
        <f t="shared" si="25"/>
        <v>-98.50377916620026</v>
      </c>
      <c r="P271" s="154">
        <v>453.5105979999999</v>
      </c>
      <c r="Q271" s="154">
        <v>103.96181499999999</v>
      </c>
      <c r="R271" s="154">
        <f t="shared" si="28"/>
        <v>557.47241299999985</v>
      </c>
      <c r="S271" s="154">
        <v>416.81948614999999</v>
      </c>
      <c r="T271" s="154">
        <v>90.413105569138509</v>
      </c>
      <c r="U271" s="154">
        <f t="shared" si="29"/>
        <v>507.2325917191385</v>
      </c>
      <c r="V271" s="155"/>
      <c r="W271" s="155"/>
    </row>
    <row r="272" spans="1:23" s="25" customFormat="1" ht="18" customHeight="1" x14ac:dyDescent="0.25">
      <c r="A272" s="150">
        <v>327</v>
      </c>
      <c r="B272" s="151" t="s">
        <v>126</v>
      </c>
      <c r="C272" s="150" t="s">
        <v>399</v>
      </c>
      <c r="D272" s="152">
        <v>344.07309599999991</v>
      </c>
      <c r="E272" s="152">
        <f t="shared" si="26"/>
        <v>14.127610000000001</v>
      </c>
      <c r="F272" s="152">
        <v>0</v>
      </c>
      <c r="G272" s="152">
        <v>63.920382999999994</v>
      </c>
      <c r="H272" s="153">
        <f t="shared" si="23"/>
        <v>266.02510299999989</v>
      </c>
      <c r="I272" s="153"/>
      <c r="J272" s="152">
        <v>175.44114330786385</v>
      </c>
      <c r="K272" s="152">
        <f t="shared" si="27"/>
        <v>63.339221500000001</v>
      </c>
      <c r="L272" s="152">
        <v>0</v>
      </c>
      <c r="M272" s="152">
        <v>30.358809560000001</v>
      </c>
      <c r="N272" s="153">
        <f t="shared" si="24"/>
        <v>81.743112247863849</v>
      </c>
      <c r="O272" s="153">
        <f t="shared" si="25"/>
        <v>-69.272406503733635</v>
      </c>
      <c r="P272" s="154">
        <v>14.127610000000001</v>
      </c>
      <c r="Q272" s="154">
        <v>0</v>
      </c>
      <c r="R272" s="154">
        <f t="shared" si="28"/>
        <v>14.127610000000001</v>
      </c>
      <c r="S272" s="154">
        <v>0</v>
      </c>
      <c r="T272" s="154">
        <v>63.339221500000001</v>
      </c>
      <c r="U272" s="154">
        <f t="shared" si="29"/>
        <v>63.339221500000001</v>
      </c>
      <c r="V272" s="155"/>
      <c r="W272" s="155"/>
    </row>
    <row r="273" spans="1:23" s="25" customFormat="1" ht="18" customHeight="1" x14ac:dyDescent="0.25">
      <c r="A273" s="150">
        <v>328</v>
      </c>
      <c r="B273" s="151" t="s">
        <v>138</v>
      </c>
      <c r="C273" s="150" t="s">
        <v>400</v>
      </c>
      <c r="D273" s="152">
        <v>278.86975899999999</v>
      </c>
      <c r="E273" s="152">
        <f t="shared" si="26"/>
        <v>188.043228</v>
      </c>
      <c r="F273" s="152">
        <v>0</v>
      </c>
      <c r="G273" s="152">
        <v>4.5156740000000006</v>
      </c>
      <c r="H273" s="153">
        <f t="shared" si="23"/>
        <v>86.310856999999984</v>
      </c>
      <c r="I273" s="153"/>
      <c r="J273" s="152">
        <v>7.9834288921110623</v>
      </c>
      <c r="K273" s="152">
        <f t="shared" si="27"/>
        <v>3.5505069706971195</v>
      </c>
      <c r="L273" s="152">
        <v>0</v>
      </c>
      <c r="M273" s="152">
        <v>4.2763841000000005</v>
      </c>
      <c r="N273" s="153">
        <f t="shared" si="24"/>
        <v>0.15653782141394235</v>
      </c>
      <c r="O273" s="153">
        <f t="shared" si="25"/>
        <v>-99.818634842875042</v>
      </c>
      <c r="P273" s="154">
        <v>3.2752299999999996</v>
      </c>
      <c r="Q273" s="154">
        <v>184.76799800000001</v>
      </c>
      <c r="R273" s="154">
        <f t="shared" si="28"/>
        <v>188.043228</v>
      </c>
      <c r="S273" s="154">
        <v>3.2186670199999994</v>
      </c>
      <c r="T273" s="154">
        <v>0.33183995069712013</v>
      </c>
      <c r="U273" s="154">
        <f t="shared" si="29"/>
        <v>3.5505069706971195</v>
      </c>
      <c r="V273" s="155"/>
      <c r="W273" s="155"/>
    </row>
    <row r="274" spans="1:23" s="25" customFormat="1" ht="18" customHeight="1" x14ac:dyDescent="0.25">
      <c r="A274" s="150">
        <v>330</v>
      </c>
      <c r="B274" s="151" t="s">
        <v>157</v>
      </c>
      <c r="C274" s="150" t="s">
        <v>401</v>
      </c>
      <c r="D274" s="152">
        <v>0</v>
      </c>
      <c r="E274" s="152">
        <f t="shared" si="26"/>
        <v>0</v>
      </c>
      <c r="F274" s="152">
        <v>0</v>
      </c>
      <c r="G274" s="152">
        <v>0</v>
      </c>
      <c r="H274" s="153">
        <f t="shared" ref="H274:H283" si="30">D274-E274-G274</f>
        <v>0</v>
      </c>
      <c r="I274" s="153"/>
      <c r="J274" s="152">
        <v>0</v>
      </c>
      <c r="K274" s="152">
        <f t="shared" si="27"/>
        <v>0</v>
      </c>
      <c r="L274" s="152">
        <v>0</v>
      </c>
      <c r="M274" s="152">
        <v>0</v>
      </c>
      <c r="N274" s="153">
        <f t="shared" ref="N274:N282" si="31">J274-K274-M274</f>
        <v>0</v>
      </c>
      <c r="O274" s="153" t="str">
        <f t="shared" ref="O274:O283" si="32">IF(OR(H274=0,N274=0),"N.A.",IF((((N274-H274)/H274))*100&gt;=500,"500&lt;",IF((((N274-H274)/H274))*100&lt;=-500,"&lt;-500",(((N274-H274)/H274))*100)))</f>
        <v>N.A.</v>
      </c>
      <c r="P274" s="154">
        <v>0</v>
      </c>
      <c r="Q274" s="154">
        <v>0</v>
      </c>
      <c r="R274" s="154">
        <f t="shared" si="28"/>
        <v>0</v>
      </c>
      <c r="S274" s="154">
        <v>0</v>
      </c>
      <c r="T274" s="154">
        <v>0</v>
      </c>
      <c r="U274" s="154">
        <f t="shared" si="29"/>
        <v>0</v>
      </c>
      <c r="V274" s="155"/>
      <c r="W274" s="155"/>
    </row>
    <row r="275" spans="1:23" s="25" customFormat="1" ht="18" customHeight="1" x14ac:dyDescent="0.25">
      <c r="A275" s="150">
        <v>331</v>
      </c>
      <c r="B275" s="151" t="s">
        <v>138</v>
      </c>
      <c r="C275" s="150" t="s">
        <v>402</v>
      </c>
      <c r="D275" s="152">
        <v>0</v>
      </c>
      <c r="E275" s="152">
        <f t="shared" ref="E275:E283" si="33">R275</f>
        <v>0</v>
      </c>
      <c r="F275" s="152">
        <v>0</v>
      </c>
      <c r="G275" s="152">
        <v>0</v>
      </c>
      <c r="H275" s="153">
        <f t="shared" si="30"/>
        <v>0</v>
      </c>
      <c r="I275" s="153"/>
      <c r="J275" s="152">
        <v>0</v>
      </c>
      <c r="K275" s="152">
        <f t="shared" ref="K275:K283" si="34">U275</f>
        <v>0</v>
      </c>
      <c r="L275" s="152">
        <v>0</v>
      </c>
      <c r="M275" s="152">
        <v>0</v>
      </c>
      <c r="N275" s="153">
        <f t="shared" si="31"/>
        <v>0</v>
      </c>
      <c r="O275" s="153" t="str">
        <f t="shared" si="32"/>
        <v>N.A.</v>
      </c>
      <c r="P275" s="154">
        <v>0</v>
      </c>
      <c r="Q275" s="154">
        <v>0</v>
      </c>
      <c r="R275" s="154">
        <f t="shared" ref="R275:R283" si="35">SUM(P275:Q275)</f>
        <v>0</v>
      </c>
      <c r="S275" s="154">
        <v>0</v>
      </c>
      <c r="T275" s="154">
        <v>0</v>
      </c>
      <c r="U275" s="154">
        <f t="shared" ref="U275:U283" si="36">SUM(S275:T275)</f>
        <v>0</v>
      </c>
      <c r="V275" s="155"/>
      <c r="W275" s="155"/>
    </row>
    <row r="276" spans="1:23" s="25" customFormat="1" ht="18" customHeight="1" x14ac:dyDescent="0.25">
      <c r="A276" s="150">
        <v>332</v>
      </c>
      <c r="B276" s="151" t="s">
        <v>256</v>
      </c>
      <c r="C276" s="150" t="s">
        <v>403</v>
      </c>
      <c r="D276" s="152">
        <v>0</v>
      </c>
      <c r="E276" s="152">
        <f t="shared" si="33"/>
        <v>0</v>
      </c>
      <c r="F276" s="152">
        <v>0</v>
      </c>
      <c r="G276" s="152">
        <v>0</v>
      </c>
      <c r="H276" s="153">
        <f t="shared" si="30"/>
        <v>0</v>
      </c>
      <c r="I276" s="153"/>
      <c r="J276" s="152">
        <v>0</v>
      </c>
      <c r="K276" s="152">
        <f t="shared" si="34"/>
        <v>0</v>
      </c>
      <c r="L276" s="152">
        <v>0</v>
      </c>
      <c r="M276" s="152">
        <v>0</v>
      </c>
      <c r="N276" s="153">
        <f t="shared" si="31"/>
        <v>0</v>
      </c>
      <c r="O276" s="153" t="str">
        <f t="shared" si="32"/>
        <v>N.A.</v>
      </c>
      <c r="P276" s="154">
        <v>0</v>
      </c>
      <c r="Q276" s="154">
        <v>0</v>
      </c>
      <c r="R276" s="154">
        <f t="shared" si="35"/>
        <v>0</v>
      </c>
      <c r="S276" s="154">
        <v>0</v>
      </c>
      <c r="T276" s="154">
        <v>0</v>
      </c>
      <c r="U276" s="154">
        <f t="shared" si="36"/>
        <v>0</v>
      </c>
      <c r="V276" s="155"/>
      <c r="W276" s="155"/>
    </row>
    <row r="277" spans="1:23" s="25" customFormat="1" ht="18" customHeight="1" x14ac:dyDescent="0.25">
      <c r="A277" s="150">
        <v>336</v>
      </c>
      <c r="B277" s="151" t="s">
        <v>230</v>
      </c>
      <c r="C277" s="150" t="s">
        <v>404</v>
      </c>
      <c r="D277" s="152">
        <v>1218.4194100000002</v>
      </c>
      <c r="E277" s="152">
        <f t="shared" si="33"/>
        <v>93.447604999999982</v>
      </c>
      <c r="F277" s="152">
        <v>0</v>
      </c>
      <c r="G277" s="152">
        <v>74.603937999999999</v>
      </c>
      <c r="H277" s="153">
        <f t="shared" si="30"/>
        <v>1050.3678670000002</v>
      </c>
      <c r="I277" s="153"/>
      <c r="J277" s="152">
        <v>152.30112451647443</v>
      </c>
      <c r="K277" s="152">
        <f t="shared" si="34"/>
        <v>91.630901707327922</v>
      </c>
      <c r="L277" s="152">
        <v>0</v>
      </c>
      <c r="M277" s="152">
        <v>57.683926249999992</v>
      </c>
      <c r="N277" s="153">
        <f t="shared" si="31"/>
        <v>2.9862965591465169</v>
      </c>
      <c r="O277" s="153">
        <f t="shared" si="32"/>
        <v>-99.715690411619718</v>
      </c>
      <c r="P277" s="154">
        <v>73.45615699999999</v>
      </c>
      <c r="Q277" s="154">
        <v>19.991447999999995</v>
      </c>
      <c r="R277" s="154">
        <f t="shared" si="35"/>
        <v>93.447604999999982</v>
      </c>
      <c r="S277" s="154">
        <v>66.351416600000007</v>
      </c>
      <c r="T277" s="154">
        <v>25.279485107327908</v>
      </c>
      <c r="U277" s="154">
        <f t="shared" si="36"/>
        <v>91.630901707327922</v>
      </c>
      <c r="V277" s="155"/>
      <c r="W277" s="155"/>
    </row>
    <row r="278" spans="1:23" s="25" customFormat="1" ht="18" customHeight="1" x14ac:dyDescent="0.25">
      <c r="A278" s="150">
        <v>337</v>
      </c>
      <c r="B278" s="151" t="s">
        <v>230</v>
      </c>
      <c r="C278" s="150" t="s">
        <v>405</v>
      </c>
      <c r="D278" s="152">
        <v>1263.1182549999999</v>
      </c>
      <c r="E278" s="152">
        <f t="shared" si="33"/>
        <v>161.40545999999998</v>
      </c>
      <c r="F278" s="152">
        <v>0</v>
      </c>
      <c r="G278" s="152">
        <v>135.59164600000003</v>
      </c>
      <c r="H278" s="153">
        <f t="shared" si="30"/>
        <v>966.12114899999983</v>
      </c>
      <c r="I278" s="153"/>
      <c r="J278" s="152">
        <v>185.37662231619248</v>
      </c>
      <c r="K278" s="152">
        <f t="shared" si="34"/>
        <v>113.04931738450249</v>
      </c>
      <c r="L278" s="152">
        <v>0</v>
      </c>
      <c r="M278" s="152">
        <v>68.692469199999991</v>
      </c>
      <c r="N278" s="153">
        <f t="shared" si="31"/>
        <v>3.6348357316900035</v>
      </c>
      <c r="O278" s="153">
        <f t="shared" si="32"/>
        <v>-99.623770193266921</v>
      </c>
      <c r="P278" s="154">
        <v>137.43665299999998</v>
      </c>
      <c r="Q278" s="154">
        <v>23.968807000000002</v>
      </c>
      <c r="R278" s="154">
        <f t="shared" si="35"/>
        <v>161.40545999999998</v>
      </c>
      <c r="S278" s="154">
        <v>100.2033859</v>
      </c>
      <c r="T278" s="154">
        <v>12.845931484502485</v>
      </c>
      <c r="U278" s="154">
        <f t="shared" si="36"/>
        <v>113.04931738450249</v>
      </c>
      <c r="V278" s="155"/>
      <c r="W278" s="155"/>
    </row>
    <row r="279" spans="1:23" s="25" customFormat="1" ht="18" customHeight="1" x14ac:dyDescent="0.25">
      <c r="A279" s="150">
        <v>338</v>
      </c>
      <c r="B279" s="151" t="s">
        <v>230</v>
      </c>
      <c r="C279" s="150" t="s">
        <v>406</v>
      </c>
      <c r="D279" s="152">
        <v>330.9405339999999</v>
      </c>
      <c r="E279" s="152">
        <f t="shared" si="33"/>
        <v>46.131163000000029</v>
      </c>
      <c r="F279" s="152">
        <v>0</v>
      </c>
      <c r="G279" s="152">
        <v>42.340536</v>
      </c>
      <c r="H279" s="153">
        <f t="shared" si="30"/>
        <v>242.4688349999999</v>
      </c>
      <c r="I279" s="153"/>
      <c r="J279" s="152">
        <v>103.69309260941688</v>
      </c>
      <c r="K279" s="152">
        <f t="shared" si="34"/>
        <v>76.643846105114577</v>
      </c>
      <c r="L279" s="152">
        <v>0</v>
      </c>
      <c r="M279" s="152">
        <v>25.016048609999999</v>
      </c>
      <c r="N279" s="153">
        <f t="shared" si="31"/>
        <v>2.0331978943023046</v>
      </c>
      <c r="O279" s="153">
        <f t="shared" si="32"/>
        <v>-99.161460113295675</v>
      </c>
      <c r="P279" s="154">
        <v>46.03703000000003</v>
      </c>
      <c r="Q279" s="154">
        <v>9.4132999999999967E-2</v>
      </c>
      <c r="R279" s="154">
        <f t="shared" si="35"/>
        <v>46.131163000000029</v>
      </c>
      <c r="S279" s="154">
        <v>32.780510049999997</v>
      </c>
      <c r="T279" s="154">
        <v>43.86333605511458</v>
      </c>
      <c r="U279" s="154">
        <f t="shared" si="36"/>
        <v>76.643846105114577</v>
      </c>
      <c r="V279" s="155"/>
      <c r="W279" s="155"/>
    </row>
    <row r="280" spans="1:23" s="25" customFormat="1" ht="18" customHeight="1" x14ac:dyDescent="0.25">
      <c r="A280" s="150">
        <v>339</v>
      </c>
      <c r="B280" s="151" t="s">
        <v>230</v>
      </c>
      <c r="C280" s="150" t="s">
        <v>407</v>
      </c>
      <c r="D280" s="152">
        <v>3043.6508160000008</v>
      </c>
      <c r="E280" s="152">
        <f t="shared" si="33"/>
        <v>734.14177200000006</v>
      </c>
      <c r="F280" s="152">
        <v>0</v>
      </c>
      <c r="G280" s="152">
        <v>595.80928099999994</v>
      </c>
      <c r="H280" s="153">
        <f t="shared" si="30"/>
        <v>1713.699763000001</v>
      </c>
      <c r="I280" s="153"/>
      <c r="J280" s="152">
        <v>1179.8696418196855</v>
      </c>
      <c r="K280" s="152">
        <f t="shared" si="34"/>
        <v>683.83809110047571</v>
      </c>
      <c r="L280" s="152">
        <v>0</v>
      </c>
      <c r="M280" s="152">
        <v>472.89685185999997</v>
      </c>
      <c r="N280" s="153">
        <f t="shared" si="31"/>
        <v>23.134698859209834</v>
      </c>
      <c r="O280" s="153">
        <f t="shared" si="32"/>
        <v>-98.650014468187223</v>
      </c>
      <c r="P280" s="154">
        <v>554.80610900000011</v>
      </c>
      <c r="Q280" s="154">
        <v>179.33566299999998</v>
      </c>
      <c r="R280" s="154">
        <f t="shared" si="35"/>
        <v>734.14177200000006</v>
      </c>
      <c r="S280" s="154">
        <v>527.7568735100001</v>
      </c>
      <c r="T280" s="154">
        <v>156.08121759047557</v>
      </c>
      <c r="U280" s="154">
        <f t="shared" si="36"/>
        <v>683.83809110047571</v>
      </c>
      <c r="V280" s="155"/>
      <c r="W280" s="155"/>
    </row>
    <row r="281" spans="1:23" s="25" customFormat="1" ht="18" customHeight="1" x14ac:dyDescent="0.25">
      <c r="A281" s="150">
        <v>348</v>
      </c>
      <c r="B281" s="151" t="s">
        <v>142</v>
      </c>
      <c r="C281" s="150" t="s">
        <v>408</v>
      </c>
      <c r="D281" s="152">
        <v>199.31311399999993</v>
      </c>
      <c r="E281" s="152">
        <f t="shared" si="33"/>
        <v>25.609068000000001</v>
      </c>
      <c r="F281" s="152">
        <v>0</v>
      </c>
      <c r="G281" s="152">
        <v>6.5685600000000006</v>
      </c>
      <c r="H281" s="153">
        <f t="shared" si="30"/>
        <v>167.13548599999993</v>
      </c>
      <c r="I281" s="153"/>
      <c r="J281" s="152">
        <v>6.7604658744000004</v>
      </c>
      <c r="K281" s="152">
        <f t="shared" si="34"/>
        <v>3.8422652899999998</v>
      </c>
      <c r="L281" s="152">
        <v>0</v>
      </c>
      <c r="M281" s="152">
        <v>2.7856424299999998</v>
      </c>
      <c r="N281" s="153">
        <f t="shared" si="31"/>
        <v>0.13255815440000074</v>
      </c>
      <c r="O281" s="153">
        <f t="shared" si="32"/>
        <v>-99.920688204777775</v>
      </c>
      <c r="P281" s="154">
        <v>23.880960000000002</v>
      </c>
      <c r="Q281" s="154">
        <v>1.7281080000000004</v>
      </c>
      <c r="R281" s="154">
        <f t="shared" si="35"/>
        <v>25.609068000000001</v>
      </c>
      <c r="S281" s="154">
        <v>3.8422652899999998</v>
      </c>
      <c r="T281" s="154">
        <v>0</v>
      </c>
      <c r="U281" s="154">
        <f t="shared" si="36"/>
        <v>3.8422652899999998</v>
      </c>
      <c r="V281" s="155"/>
      <c r="W281" s="155"/>
    </row>
    <row r="282" spans="1:23" s="25" customFormat="1" ht="18" customHeight="1" x14ac:dyDescent="0.25">
      <c r="A282" s="150">
        <v>349</v>
      </c>
      <c r="B282" s="151" t="s">
        <v>230</v>
      </c>
      <c r="C282" s="150" t="s">
        <v>409</v>
      </c>
      <c r="D282" s="152">
        <v>154.41200600000002</v>
      </c>
      <c r="E282" s="152">
        <f t="shared" si="33"/>
        <v>42.910344000000038</v>
      </c>
      <c r="F282" s="152">
        <v>0</v>
      </c>
      <c r="G282" s="152">
        <v>27.841730000000044</v>
      </c>
      <c r="H282" s="153">
        <f t="shared" si="30"/>
        <v>83.659931999999941</v>
      </c>
      <c r="I282" s="153"/>
      <c r="J282" s="152">
        <v>17.585180103387099</v>
      </c>
      <c r="K282" s="152">
        <f t="shared" si="34"/>
        <v>11.595258450379511</v>
      </c>
      <c r="L282" s="152">
        <v>0</v>
      </c>
      <c r="M282" s="152">
        <v>5.6451142000000001</v>
      </c>
      <c r="N282" s="153">
        <f t="shared" si="31"/>
        <v>0.34480745300758819</v>
      </c>
      <c r="O282" s="153">
        <f t="shared" si="32"/>
        <v>-99.587846362333181</v>
      </c>
      <c r="P282" s="154">
        <v>29.916670000000032</v>
      </c>
      <c r="Q282" s="154">
        <v>12.993674000000006</v>
      </c>
      <c r="R282" s="154">
        <f t="shared" si="35"/>
        <v>42.910344000000038</v>
      </c>
      <c r="S282" s="154">
        <v>4.2392004300000004</v>
      </c>
      <c r="T282" s="154">
        <v>7.3560580203795114</v>
      </c>
      <c r="U282" s="154">
        <f t="shared" si="36"/>
        <v>11.595258450379511</v>
      </c>
      <c r="V282" s="155"/>
      <c r="W282" s="155"/>
    </row>
    <row r="283" spans="1:23" s="25" customFormat="1" ht="18" customHeight="1" thickBot="1" x14ac:dyDescent="0.3">
      <c r="A283" s="156">
        <v>350</v>
      </c>
      <c r="B283" s="157" t="s">
        <v>230</v>
      </c>
      <c r="C283" s="156" t="s">
        <v>410</v>
      </c>
      <c r="D283" s="158">
        <v>625.67614099999992</v>
      </c>
      <c r="E283" s="158">
        <f t="shared" si="33"/>
        <v>74.011363000000003</v>
      </c>
      <c r="F283" s="158">
        <v>0</v>
      </c>
      <c r="G283" s="158">
        <v>75.262953999999993</v>
      </c>
      <c r="H283" s="159">
        <f t="shared" si="30"/>
        <v>476.40182399999998</v>
      </c>
      <c r="I283" s="159"/>
      <c r="J283" s="158">
        <v>142.73967756797779</v>
      </c>
      <c r="K283" s="158">
        <f t="shared" si="34"/>
        <v>69.960361630762549</v>
      </c>
      <c r="L283" s="158">
        <v>0</v>
      </c>
      <c r="M283" s="158">
        <v>69.980498730000022</v>
      </c>
      <c r="N283" s="159">
        <f>J283-K283-M283</f>
        <v>2.7988172072152224</v>
      </c>
      <c r="O283" s="159">
        <f t="shared" si="32"/>
        <v>-99.412509132791399</v>
      </c>
      <c r="P283" s="154">
        <v>56.194322</v>
      </c>
      <c r="Q283" s="154">
        <v>17.817041</v>
      </c>
      <c r="R283" s="154">
        <f t="shared" si="35"/>
        <v>74.011363000000003</v>
      </c>
      <c r="S283" s="154">
        <v>53.241676429999998</v>
      </c>
      <c r="T283" s="154">
        <v>16.71868520076255</v>
      </c>
      <c r="U283" s="154">
        <f t="shared" si="36"/>
        <v>69.960361630762549</v>
      </c>
      <c r="V283" s="155"/>
      <c r="W283" s="155"/>
    </row>
    <row r="284" spans="1:23" x14ac:dyDescent="0.25">
      <c r="A284" s="160" t="s">
        <v>908</v>
      </c>
      <c r="B284" s="161"/>
      <c r="C284" s="89"/>
      <c r="D284" s="89"/>
      <c r="E284" s="89"/>
      <c r="F284" s="89"/>
      <c r="G284" s="89"/>
      <c r="H284" s="89"/>
      <c r="I284" s="89"/>
      <c r="J284" s="89"/>
      <c r="K284" s="89"/>
      <c r="L284" s="89"/>
      <c r="M284" s="89"/>
      <c r="N284" s="89"/>
      <c r="O284" s="89"/>
      <c r="P284" s="162"/>
      <c r="Q284" s="162"/>
      <c r="R284" s="162"/>
      <c r="S284" s="162"/>
      <c r="T284" s="162"/>
      <c r="U284" s="162"/>
      <c r="V284" s="162"/>
      <c r="W284" s="162"/>
    </row>
    <row r="285" spans="1:23" x14ac:dyDescent="0.25">
      <c r="A285" s="163" t="s">
        <v>412</v>
      </c>
      <c r="B285" s="164"/>
      <c r="C285" s="89"/>
      <c r="D285" s="89"/>
      <c r="E285" s="89"/>
      <c r="F285" s="89"/>
      <c r="G285" s="89"/>
      <c r="H285" s="89"/>
      <c r="I285" s="89"/>
      <c r="J285" s="89"/>
      <c r="K285" s="89"/>
      <c r="L285" s="89"/>
      <c r="M285" s="89"/>
      <c r="N285" s="89"/>
      <c r="O285" s="89"/>
      <c r="P285" s="162"/>
      <c r="Q285" s="162"/>
      <c r="R285" s="162"/>
      <c r="S285" s="162"/>
      <c r="T285" s="162"/>
      <c r="U285" s="162"/>
      <c r="V285" s="162"/>
      <c r="W285" s="162"/>
    </row>
    <row r="286" spans="1:23" x14ac:dyDescent="0.25">
      <c r="A286" s="163" t="s">
        <v>906</v>
      </c>
      <c r="B286" s="165"/>
      <c r="C286" s="89"/>
      <c r="D286" s="89"/>
      <c r="E286" s="89"/>
      <c r="F286" s="89"/>
      <c r="G286" s="89"/>
      <c r="H286" s="89"/>
      <c r="I286" s="89"/>
      <c r="J286" s="89"/>
      <c r="K286" s="89"/>
      <c r="L286" s="89"/>
      <c r="M286" s="89"/>
      <c r="N286" s="89"/>
      <c r="O286" s="89"/>
      <c r="P286" s="162"/>
      <c r="Q286" s="162"/>
      <c r="R286" s="162"/>
      <c r="S286" s="162"/>
      <c r="T286" s="162"/>
      <c r="U286" s="162"/>
      <c r="V286" s="162"/>
      <c r="W286" s="162"/>
    </row>
    <row r="287" spans="1:23" x14ac:dyDescent="0.25">
      <c r="A287" s="163" t="s">
        <v>907</v>
      </c>
      <c r="B287" s="165"/>
      <c r="C287" s="89"/>
      <c r="D287" s="89"/>
      <c r="E287" s="89"/>
      <c r="F287" s="89"/>
      <c r="G287" s="89"/>
      <c r="H287" s="89"/>
      <c r="I287" s="89"/>
      <c r="J287" s="89"/>
      <c r="K287" s="89"/>
      <c r="L287" s="89"/>
      <c r="M287" s="89"/>
      <c r="N287" s="89"/>
      <c r="O287" s="89"/>
      <c r="P287" s="162"/>
      <c r="Q287" s="162"/>
      <c r="R287" s="162"/>
      <c r="S287" s="162"/>
      <c r="T287" s="162"/>
      <c r="U287" s="162"/>
      <c r="V287" s="162"/>
      <c r="W287" s="162"/>
    </row>
    <row r="288" spans="1:23" x14ac:dyDescent="0.25">
      <c r="A288" s="160" t="s">
        <v>411</v>
      </c>
      <c r="B288" s="161"/>
      <c r="C288" s="89"/>
      <c r="D288" s="89"/>
      <c r="E288" s="89"/>
      <c r="F288" s="89"/>
      <c r="G288" s="89"/>
      <c r="H288" s="89"/>
      <c r="I288" s="89"/>
      <c r="J288" s="89"/>
      <c r="K288" s="89"/>
      <c r="L288" s="89"/>
      <c r="M288" s="89"/>
      <c r="N288" s="89"/>
      <c r="O288" s="89"/>
      <c r="P288" s="162"/>
      <c r="Q288" s="162"/>
      <c r="R288" s="162"/>
      <c r="S288" s="162"/>
      <c r="T288" s="162"/>
      <c r="U288" s="162"/>
      <c r="V288" s="162"/>
      <c r="W288" s="162"/>
    </row>
    <row r="289" spans="1:23" x14ac:dyDescent="0.25">
      <c r="A289" s="165" t="s">
        <v>413</v>
      </c>
      <c r="B289" s="166"/>
      <c r="C289" s="89"/>
      <c r="D289" s="89"/>
      <c r="E289" s="89"/>
      <c r="F289" s="89"/>
      <c r="G289" s="89"/>
      <c r="H289" s="89"/>
      <c r="I289" s="89"/>
      <c r="J289" s="89"/>
      <c r="K289" s="89"/>
      <c r="L289" s="89"/>
      <c r="M289" s="89"/>
      <c r="N289" s="89"/>
      <c r="O289" s="89"/>
      <c r="P289" s="162"/>
      <c r="Q289" s="162"/>
      <c r="R289" s="162"/>
      <c r="S289" s="162"/>
      <c r="T289" s="162"/>
      <c r="U289" s="162"/>
      <c r="V289" s="162"/>
      <c r="W289" s="162"/>
    </row>
    <row r="290" spans="1:23" ht="18" x14ac:dyDescent="0.35">
      <c r="A290" s="88"/>
      <c r="B290" s="88"/>
      <c r="C290" s="88"/>
      <c r="D290" s="88"/>
      <c r="E290" s="88"/>
      <c r="F290" s="88"/>
      <c r="G290" s="88"/>
      <c r="H290" s="88"/>
      <c r="I290" s="88"/>
      <c r="J290" s="88"/>
      <c r="K290" s="88"/>
      <c r="L290" s="88"/>
      <c r="M290" s="88"/>
      <c r="N290" s="88"/>
      <c r="O290" s="88"/>
    </row>
  </sheetData>
  <mergeCells count="29">
    <mergeCell ref="P11:P14"/>
    <mergeCell ref="Q11:Q14"/>
    <mergeCell ref="R11:R14"/>
    <mergeCell ref="A4:M4"/>
    <mergeCell ref="A5:M5"/>
    <mergeCell ref="A6:M6"/>
    <mergeCell ref="A7:M7"/>
    <mergeCell ref="A8:M8"/>
    <mergeCell ref="A9:C15"/>
    <mergeCell ref="D9:H9"/>
    <mergeCell ref="J9:N9"/>
    <mergeCell ref="E10:G10"/>
    <mergeCell ref="K10:M10"/>
    <mergeCell ref="S11:S14"/>
    <mergeCell ref="T11:T14"/>
    <mergeCell ref="U11:U14"/>
    <mergeCell ref="A1:D1"/>
    <mergeCell ref="E1:O1"/>
    <mergeCell ref="A2:O2"/>
    <mergeCell ref="A3:F3"/>
    <mergeCell ref="G3:L3"/>
    <mergeCell ref="M3:O3"/>
    <mergeCell ref="P10:R10"/>
    <mergeCell ref="S10:U10"/>
    <mergeCell ref="D11:D14"/>
    <mergeCell ref="H11:H14"/>
    <mergeCell ref="J11:J14"/>
    <mergeCell ref="N11:N14"/>
    <mergeCell ref="O11:O14"/>
  </mergeCells>
  <printOptions horizontalCentered="1"/>
  <pageMargins left="0.39370078740157483" right="0.39370078740157483" top="0.59055118110236227" bottom="0.39370078740157483" header="0" footer="0"/>
  <pageSetup scale="54" orientation="landscape" verticalDpi="0" r:id="rId1"/>
  <colBreaks count="1" manualBreakCount="1">
    <brk id="21" max="1048575" man="1"/>
  </colBreaks>
  <ignoredErrors>
    <ignoredError sqref="J15:L15 D15:H15 M15:O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topLeftCell="B1" zoomScale="80" zoomScaleNormal="80" workbookViewId="0">
      <selection activeCell="B8" sqref="B8"/>
    </sheetView>
  </sheetViews>
  <sheetFormatPr baseColWidth="10" defaultColWidth="11.42578125" defaultRowHeight="14.25" x14ac:dyDescent="0.25"/>
  <cols>
    <col min="1" max="1" width="11.42578125" style="26" hidden="1" customWidth="1"/>
    <col min="2" max="2" width="4.5703125" style="26" customWidth="1"/>
    <col min="3" max="3" width="39.5703125" style="26" customWidth="1"/>
    <col min="4" max="4" width="15.7109375" style="26" customWidth="1"/>
    <col min="5" max="5" width="14.140625" style="26" customWidth="1"/>
    <col min="6" max="6" width="14.5703125" style="26" customWidth="1"/>
    <col min="7" max="7" width="17.140625" style="26" bestFit="1" customWidth="1"/>
    <col min="8" max="8" width="15.140625" style="26" customWidth="1"/>
    <col min="9" max="9" width="13.7109375" style="26" customWidth="1"/>
    <col min="10" max="10" width="14.28515625" style="26" customWidth="1"/>
    <col min="11" max="12" width="13.85546875" style="26" customWidth="1"/>
    <col min="13" max="14" width="19.7109375" style="26" bestFit="1" customWidth="1"/>
    <col min="15" max="16384" width="11.42578125" style="26"/>
  </cols>
  <sheetData>
    <row r="1" spans="1:13" s="167" customFormat="1" ht="48" customHeight="1" x14ac:dyDescent="0.2">
      <c r="A1" s="352" t="s">
        <v>913</v>
      </c>
      <c r="B1" s="352"/>
      <c r="C1" s="352"/>
      <c r="D1" s="352"/>
      <c r="E1" s="367" t="s">
        <v>915</v>
      </c>
      <c r="F1" s="367"/>
      <c r="G1" s="367"/>
      <c r="H1" s="367"/>
      <c r="I1" s="367"/>
      <c r="J1" s="367"/>
      <c r="K1" s="367"/>
      <c r="L1" s="367"/>
    </row>
    <row r="2" spans="1:13" s="1" customFormat="1" ht="36" customHeight="1" thickBot="1" x14ac:dyDescent="0.45">
      <c r="A2" s="368" t="s">
        <v>914</v>
      </c>
      <c r="B2" s="368"/>
      <c r="C2" s="368"/>
      <c r="D2" s="368"/>
      <c r="E2" s="368"/>
      <c r="F2" s="368"/>
      <c r="G2" s="368"/>
      <c r="H2" s="368"/>
      <c r="I2" s="368"/>
      <c r="J2" s="368"/>
      <c r="K2" s="368"/>
      <c r="L2" s="368"/>
    </row>
    <row r="3" spans="1:13" customFormat="1" ht="6" customHeight="1" x14ac:dyDescent="0.4">
      <c r="A3" s="354"/>
      <c r="B3" s="354"/>
      <c r="C3" s="354"/>
      <c r="D3" s="354"/>
      <c r="E3" s="354"/>
      <c r="F3" s="354"/>
      <c r="G3" s="354"/>
      <c r="H3" s="354"/>
      <c r="I3" s="354"/>
      <c r="J3" s="354"/>
      <c r="K3" s="354"/>
      <c r="L3" s="354"/>
    </row>
    <row r="4" spans="1:13" ht="15.75" x14ac:dyDescent="0.25">
      <c r="B4" s="168" t="s">
        <v>415</v>
      </c>
      <c r="C4" s="168"/>
      <c r="D4" s="168"/>
      <c r="E4" s="168"/>
      <c r="F4" s="168"/>
      <c r="G4" s="168"/>
      <c r="H4" s="168"/>
      <c r="I4" s="168"/>
      <c r="J4" s="168"/>
      <c r="K4" s="168"/>
      <c r="L4" s="168"/>
    </row>
    <row r="5" spans="1:13" ht="15.75" x14ac:dyDescent="0.25">
      <c r="A5" s="27" t="s">
        <v>416</v>
      </c>
      <c r="B5" s="168" t="s">
        <v>417</v>
      </c>
      <c r="C5" s="168"/>
      <c r="D5" s="168"/>
      <c r="E5" s="168"/>
      <c r="F5" s="168"/>
      <c r="G5" s="168"/>
      <c r="H5" s="168"/>
      <c r="I5" s="168"/>
      <c r="J5" s="168"/>
      <c r="K5" s="168"/>
      <c r="L5" s="168"/>
    </row>
    <row r="6" spans="1:13" ht="15.75" x14ac:dyDescent="0.25">
      <c r="B6" s="168" t="s">
        <v>2</v>
      </c>
      <c r="C6" s="168"/>
      <c r="D6" s="168"/>
      <c r="E6" s="168"/>
      <c r="F6" s="168"/>
      <c r="G6" s="168"/>
      <c r="H6" s="168"/>
      <c r="I6" s="168"/>
      <c r="J6" s="168"/>
      <c r="K6" s="168"/>
      <c r="L6" s="168"/>
      <c r="M6" s="28"/>
    </row>
    <row r="7" spans="1:13" ht="15.75" x14ac:dyDescent="0.25">
      <c r="B7" s="168" t="s">
        <v>941</v>
      </c>
      <c r="C7" s="168"/>
      <c r="D7" s="168"/>
      <c r="E7" s="168"/>
      <c r="F7" s="168"/>
      <c r="G7" s="168"/>
      <c r="H7" s="168"/>
      <c r="I7" s="168"/>
      <c r="J7" s="168"/>
      <c r="K7" s="168"/>
      <c r="L7" s="168"/>
      <c r="M7" s="29"/>
    </row>
    <row r="8" spans="1:13" ht="15.75" x14ac:dyDescent="0.25">
      <c r="B8" s="169" t="s">
        <v>925</v>
      </c>
      <c r="C8" s="168"/>
      <c r="D8" s="168"/>
      <c r="E8" s="168"/>
      <c r="F8" s="168"/>
      <c r="G8" s="168"/>
      <c r="H8" s="168"/>
      <c r="I8" s="168"/>
      <c r="J8" s="168"/>
      <c r="K8" s="168"/>
      <c r="L8" s="168"/>
      <c r="M8" s="29"/>
    </row>
    <row r="9" spans="1:13" x14ac:dyDescent="0.25">
      <c r="B9" s="381" t="s">
        <v>418</v>
      </c>
      <c r="C9" s="381" t="s">
        <v>5</v>
      </c>
      <c r="D9" s="381" t="s">
        <v>419</v>
      </c>
      <c r="E9" s="381"/>
      <c r="F9" s="381"/>
      <c r="G9" s="381"/>
      <c r="H9" s="381" t="s">
        <v>92</v>
      </c>
      <c r="I9" s="381"/>
      <c r="J9" s="381"/>
      <c r="K9" s="381"/>
      <c r="L9" s="171"/>
    </row>
    <row r="10" spans="1:13" x14ac:dyDescent="0.25">
      <c r="B10" s="381"/>
      <c r="C10" s="381"/>
      <c r="D10" s="172"/>
      <c r="E10" s="382" t="s">
        <v>420</v>
      </c>
      <c r="F10" s="382"/>
      <c r="G10" s="172"/>
      <c r="H10" s="172"/>
      <c r="I10" s="382" t="s">
        <v>420</v>
      </c>
      <c r="J10" s="382"/>
      <c r="K10" s="172"/>
      <c r="L10" s="171"/>
    </row>
    <row r="11" spans="1:13" x14ac:dyDescent="0.25">
      <c r="B11" s="381"/>
      <c r="C11" s="381"/>
      <c r="D11" s="380" t="s">
        <v>421</v>
      </c>
      <c r="E11" s="383" t="s">
        <v>422</v>
      </c>
      <c r="F11" s="385" t="s">
        <v>423</v>
      </c>
      <c r="G11" s="386" t="s">
        <v>424</v>
      </c>
      <c r="H11" s="380" t="s">
        <v>97</v>
      </c>
      <c r="I11" s="383" t="s">
        <v>422</v>
      </c>
      <c r="J11" s="385" t="s">
        <v>423</v>
      </c>
      <c r="K11" s="386" t="s">
        <v>425</v>
      </c>
      <c r="L11" s="380" t="s">
        <v>426</v>
      </c>
    </row>
    <row r="12" spans="1:13" x14ac:dyDescent="0.25">
      <c r="B12" s="381"/>
      <c r="C12" s="381"/>
      <c r="D12" s="380"/>
      <c r="E12" s="384"/>
      <c r="F12" s="380"/>
      <c r="G12" s="381"/>
      <c r="H12" s="380"/>
      <c r="I12" s="384"/>
      <c r="J12" s="380"/>
      <c r="K12" s="381"/>
      <c r="L12" s="380"/>
    </row>
    <row r="13" spans="1:13" ht="15" thickBot="1" x14ac:dyDescent="0.3">
      <c r="B13" s="171"/>
      <c r="C13" s="171"/>
      <c r="D13" s="309" t="s">
        <v>14</v>
      </c>
      <c r="E13" s="309" t="s">
        <v>15</v>
      </c>
      <c r="F13" s="309" t="s">
        <v>16</v>
      </c>
      <c r="G13" s="309" t="s">
        <v>427</v>
      </c>
      <c r="H13" s="309" t="s">
        <v>428</v>
      </c>
      <c r="I13" s="309" t="s">
        <v>429</v>
      </c>
      <c r="J13" s="309" t="s">
        <v>430</v>
      </c>
      <c r="K13" s="172" t="s">
        <v>431</v>
      </c>
      <c r="L13" s="309" t="s">
        <v>432</v>
      </c>
    </row>
    <row r="14" spans="1:13" s="182" customFormat="1" ht="5.25" customHeight="1" thickBot="1" x14ac:dyDescent="0.3">
      <c r="B14" s="183"/>
      <c r="C14" s="183"/>
      <c r="D14" s="184"/>
      <c r="E14" s="184"/>
      <c r="F14" s="184"/>
      <c r="G14" s="184"/>
      <c r="H14" s="184"/>
      <c r="I14" s="184"/>
      <c r="J14" s="185"/>
      <c r="K14" s="184"/>
      <c r="L14" s="186"/>
    </row>
    <row r="15" spans="1:13" x14ac:dyDescent="0.25">
      <c r="B15" s="187"/>
      <c r="C15" s="188" t="s">
        <v>103</v>
      </c>
      <c r="D15" s="189">
        <f>+D16+D17+D18+D19+D20+D21+D22+D23+D24+D25+D26+D27+D28+D29+D30+D31+D32+D33+D34+D35+D36+D37+D38+D39+D40+D41+D42+D43+D44+D45+D46+D47+D48+D49</f>
        <v>128046.80009600001</v>
      </c>
      <c r="E15" s="189">
        <f>+E16+E17+E18+E19+E20+E21+E22+E23+E24+E25+E26+E27+E28+E29+E30+E31+E32+E33+E34+E35+E36+E37+E38+E39+E40+E41+E42+E43+E44+E45+E46+E47+E48+E49</f>
        <v>35064.699986000007</v>
      </c>
      <c r="F15" s="189">
        <f t="shared" ref="F15:G15" si="0">+F16+F17+F18+F19+F20+F21+F22+F23+F24+F25+F26+F27+F28+F29+F30+F31+F32+F33+F34+F35+F36+F37+F38+F39+F40+F41+F42+F43+F44+F45+F46+F47+F48+F49</f>
        <v>43143.000012999997</v>
      </c>
      <c r="G15" s="189">
        <f t="shared" si="0"/>
        <v>49839.100096999995</v>
      </c>
      <c r="H15" s="189">
        <f t="shared" ref="H15" si="1">SUM(H16:H50)</f>
        <v>207203.38378033001</v>
      </c>
      <c r="I15" s="189">
        <f>SUM(I16:I49)</f>
        <v>34818.056951000006</v>
      </c>
      <c r="J15" s="189">
        <f t="shared" ref="J15:K15" si="2">SUM(J16:J49)</f>
        <v>92714.009307</v>
      </c>
      <c r="K15" s="189">
        <f t="shared" si="2"/>
        <v>79671.317522330006</v>
      </c>
      <c r="L15" s="190">
        <f>IF(OR(G15=0,K15=0),"N.A.",IF((((K15-G15)/G15))*100&gt;=ABS(500),"&gt;500",(((K15-G15)/G15))*100))</f>
        <v>59.857054736679984</v>
      </c>
      <c r="M15" s="30"/>
    </row>
    <row r="16" spans="1:13" x14ac:dyDescent="0.25">
      <c r="B16" s="191">
        <v>1</v>
      </c>
      <c r="C16" s="192" t="s">
        <v>433</v>
      </c>
      <c r="D16" s="193">
        <f>VLOOKUP(B16,'[15]INGRESO PRESUP ACUMULADO'!$A$6:$O$40,15,FALSE)/1000000</f>
        <v>642.65361099999996</v>
      </c>
      <c r="E16" s="193">
        <f>VLOOKUP(B16,'[16]PEF2021 FLUJO CFE FIJO'!$A$6:$O$40,15,FALSE)/1000000</f>
        <v>493.68879299999998</v>
      </c>
      <c r="F16" s="193">
        <f>VLOOKUP(B16,'[16]PEF2021 FLUJO CFE VARIABLES'!$A$6:$O$49,15,FALSE)/1000000</f>
        <v>90.541753</v>
      </c>
      <c r="G16" s="194">
        <f t="shared" ref="G16:G50" si="3">D16-E16-F16</f>
        <v>58.42306499999998</v>
      </c>
      <c r="H16" s="193">
        <v>652.07619999999997</v>
      </c>
      <c r="I16" s="193">
        <v>643.13026600000001</v>
      </c>
      <c r="J16" s="193">
        <v>2.4897339999999999</v>
      </c>
      <c r="K16" s="193">
        <f t="shared" ref="K16:K50" si="4">H16-I16-J16</f>
        <v>6.4561999999999653</v>
      </c>
      <c r="L16" s="195">
        <f t="shared" ref="L16:L50" si="5">IF(((K16-G16)/G16)*100&lt;-500,"&lt;-500",IF(((K16-G16)/G16)*100&gt;500,"&gt;500",(((K16-G16)/G16)*100)))</f>
        <v>-88.949227501159058</v>
      </c>
      <c r="M16" s="31"/>
    </row>
    <row r="17" spans="2:13" x14ac:dyDescent="0.25">
      <c r="B17" s="191">
        <v>2</v>
      </c>
      <c r="C17" s="192" t="s">
        <v>434</v>
      </c>
      <c r="D17" s="193">
        <f>VLOOKUP(B17,'[15]INGRESO PRESUP ACUMULADO'!$A$6:$O$40,15,FALSE)/1000000</f>
        <v>3209.3935780000006</v>
      </c>
      <c r="E17" s="193">
        <f>VLOOKUP(B17,'[16]PEF2021 FLUJO CFE FIJO'!$A$6:$O$40,15,FALSE)/1000000</f>
        <v>596.01545699999997</v>
      </c>
      <c r="F17" s="193">
        <f>VLOOKUP(B17,'[16]PEF2021 FLUJO CFE VARIABLES'!$A$6:$O$49,15,FALSE)/1000000</f>
        <v>1868.355579</v>
      </c>
      <c r="G17" s="194">
        <f t="shared" si="3"/>
        <v>745.02254200000061</v>
      </c>
      <c r="H17" s="193">
        <v>6471.5990706830007</v>
      </c>
      <c r="I17" s="193">
        <v>473.01552199999998</v>
      </c>
      <c r="J17" s="193">
        <v>3293.389103</v>
      </c>
      <c r="K17" s="193">
        <f t="shared" si="4"/>
        <v>2705.194445683001</v>
      </c>
      <c r="L17" s="195">
        <f t="shared" si="5"/>
        <v>263.10236176491406</v>
      </c>
      <c r="M17" s="31"/>
    </row>
    <row r="18" spans="2:13" x14ac:dyDescent="0.25">
      <c r="B18" s="191">
        <v>3</v>
      </c>
      <c r="C18" s="192" t="s">
        <v>435</v>
      </c>
      <c r="D18" s="193">
        <f>VLOOKUP(B18,'[15]INGRESO PRESUP ACUMULADO'!$A$6:$O$40,15,FALSE)/1000000</f>
        <v>5321.2606340000002</v>
      </c>
      <c r="E18" s="193">
        <f>VLOOKUP(B18,'[16]PEF2021 FLUJO CFE FIJO'!$A$6:$O$40,15,FALSE)/1000000</f>
        <v>361.810945</v>
      </c>
      <c r="F18" s="193">
        <f>VLOOKUP(B18,'[16]PEF2021 FLUJO CFE VARIABLES'!$A$6:$O$49,15,FALSE)/1000000</f>
        <v>2708.2142199999998</v>
      </c>
      <c r="G18" s="194">
        <f t="shared" si="3"/>
        <v>2251.2354690000002</v>
      </c>
      <c r="H18" s="193">
        <v>8083.2267487379995</v>
      </c>
      <c r="I18" s="193">
        <v>387.02864699999998</v>
      </c>
      <c r="J18" s="193">
        <v>4209.3539970000002</v>
      </c>
      <c r="K18" s="193">
        <f t="shared" si="4"/>
        <v>3486.8441047379993</v>
      </c>
      <c r="L18" s="195">
        <f t="shared" si="5"/>
        <v>54.885801718771646</v>
      </c>
      <c r="M18" s="31"/>
    </row>
    <row r="19" spans="2:13" x14ac:dyDescent="0.25">
      <c r="B19" s="191">
        <v>4</v>
      </c>
      <c r="C19" s="192" t="s">
        <v>436</v>
      </c>
      <c r="D19" s="193">
        <f>VLOOKUP(B19,'[15]INGRESO PRESUP ACUMULADO'!$A$6:$O$40,15,FALSE)/1000000</f>
        <v>1654.9574619999999</v>
      </c>
      <c r="E19" s="193">
        <f>VLOOKUP(B19,'[16]PEF2021 FLUJO CFE FIJO'!$A$6:$O$40,15,FALSE)/1000000</f>
        <v>601.18957399999999</v>
      </c>
      <c r="F19" s="193">
        <f>VLOOKUP(B19,'[16]PEF2021 FLUJO CFE VARIABLES'!$A$6:$O$49,15,FALSE)/1000000</f>
        <v>907.85690399999999</v>
      </c>
      <c r="G19" s="194">
        <f t="shared" si="3"/>
        <v>145.91098399999987</v>
      </c>
      <c r="H19" s="193">
        <v>2311.8948113519996</v>
      </c>
      <c r="I19" s="193">
        <v>451.76994999999999</v>
      </c>
      <c r="J19" s="193">
        <v>1700.964547</v>
      </c>
      <c r="K19" s="193">
        <f t="shared" si="4"/>
        <v>159.16031435199966</v>
      </c>
      <c r="L19" s="195">
        <f t="shared" si="5"/>
        <v>9.0804201224493148</v>
      </c>
      <c r="M19" s="31"/>
    </row>
    <row r="20" spans="2:13" x14ac:dyDescent="0.25">
      <c r="B20" s="191">
        <v>5</v>
      </c>
      <c r="C20" s="192" t="s">
        <v>437</v>
      </c>
      <c r="D20" s="193">
        <f>VLOOKUP(B20,'[15]INGRESO PRESUP ACUMULADO'!$A$6:$O$40,15,FALSE)/1000000</f>
        <v>1825.6081539999998</v>
      </c>
      <c r="E20" s="193">
        <f>VLOOKUP(B20,'[16]PEF2021 FLUJO CFE FIJO'!$A$6:$O$40,15,FALSE)/1000000</f>
        <v>571.86082699999997</v>
      </c>
      <c r="F20" s="193">
        <f>VLOOKUP(B20,'[16]PEF2021 FLUJO CFE VARIABLES'!$A$6:$O$49,15,FALSE)/1000000</f>
        <v>598.93271500000003</v>
      </c>
      <c r="G20" s="194">
        <f t="shared" si="3"/>
        <v>654.81461199999978</v>
      </c>
      <c r="H20" s="193">
        <v>2786.4628495540001</v>
      </c>
      <c r="I20" s="193">
        <v>542.35575800000004</v>
      </c>
      <c r="J20" s="193">
        <v>950.50070200000005</v>
      </c>
      <c r="K20" s="193">
        <f t="shared" si="4"/>
        <v>1293.6063895539999</v>
      </c>
      <c r="L20" s="195">
        <f t="shared" si="5"/>
        <v>97.553073167218855</v>
      </c>
      <c r="M20" s="31"/>
    </row>
    <row r="21" spans="2:13" x14ac:dyDescent="0.25">
      <c r="B21" s="191">
        <v>6</v>
      </c>
      <c r="C21" s="192" t="s">
        <v>438</v>
      </c>
      <c r="D21" s="193">
        <f>VLOOKUP(B21,'[15]INGRESO PRESUP ACUMULADO'!$A$6:$O$40,15,FALSE)/1000000</f>
        <v>2183.2965939999995</v>
      </c>
      <c r="E21" s="193">
        <f>VLOOKUP(B21,'[16]PEF2021 FLUJO CFE FIJO'!$A$6:$O$40,15,FALSE)/1000000</f>
        <v>803.81548499999997</v>
      </c>
      <c r="F21" s="193">
        <f>VLOOKUP(B21,'[16]PEF2021 FLUJO CFE VARIABLES'!$A$6:$O$49,15,FALSE)/1000000</f>
        <v>1343.2134189999999</v>
      </c>
      <c r="G21" s="194">
        <f t="shared" si="3"/>
        <v>36.267689999999448</v>
      </c>
      <c r="H21" s="193">
        <v>5634.2596595760006</v>
      </c>
      <c r="I21" s="193">
        <v>686.29240400000003</v>
      </c>
      <c r="J21" s="193">
        <v>2747.50308</v>
      </c>
      <c r="K21" s="193">
        <f t="shared" si="4"/>
        <v>2200.4641755760008</v>
      </c>
      <c r="L21" s="195" t="str">
        <f t="shared" si="5"/>
        <v>&gt;500</v>
      </c>
      <c r="M21" s="31"/>
    </row>
    <row r="22" spans="2:13" x14ac:dyDescent="0.25">
      <c r="B22" s="191">
        <v>7</v>
      </c>
      <c r="C22" s="192" t="s">
        <v>439</v>
      </c>
      <c r="D22" s="193">
        <f>VLOOKUP(B22,'[15]INGRESO PRESUP ACUMULADO'!$A$6:$O$40,15,FALSE)/1000000</f>
        <v>2334.1541690000004</v>
      </c>
      <c r="E22" s="193">
        <f>VLOOKUP(B22,'[16]PEF2021 FLUJO CFE FIJO'!$A$6:$O$40,15,FALSE)/1000000</f>
        <v>392.58132699999999</v>
      </c>
      <c r="F22" s="193">
        <f>VLOOKUP(B22,'[16]PEF2021 FLUJO CFE VARIABLES'!$A$6:$O$49,15,FALSE)/1000000</f>
        <v>1354.5566819999999</v>
      </c>
      <c r="G22" s="194">
        <f t="shared" si="3"/>
        <v>587.01616000000058</v>
      </c>
      <c r="H22" s="193">
        <v>5058.1983181750002</v>
      </c>
      <c r="I22" s="193">
        <v>380.26791300000002</v>
      </c>
      <c r="J22" s="193">
        <v>2914.4032149999998</v>
      </c>
      <c r="K22" s="193">
        <f t="shared" si="4"/>
        <v>1763.5271901750007</v>
      </c>
      <c r="L22" s="195">
        <f t="shared" si="5"/>
        <v>200.42225586685706</v>
      </c>
      <c r="M22" s="31"/>
    </row>
    <row r="23" spans="2:13" x14ac:dyDescent="0.25">
      <c r="B23" s="191">
        <v>8</v>
      </c>
      <c r="C23" s="192" t="s">
        <v>440</v>
      </c>
      <c r="D23" s="193">
        <f>VLOOKUP(B23,'[15]INGRESO PRESUP ACUMULADO'!$A$6:$O$40,15,FALSE)/1000000</f>
        <v>1952.5196880000001</v>
      </c>
      <c r="E23" s="193">
        <f>VLOOKUP(B23,'[16]PEF2021 FLUJO CFE FIJO'!$A$6:$O$40,15,FALSE)/1000000</f>
        <v>846.16784500000006</v>
      </c>
      <c r="F23" s="193">
        <f>VLOOKUP(B23,'[16]PEF2021 FLUJO CFE VARIABLES'!$A$6:$O$49,15,FALSE)/1000000</f>
        <v>768.84099100000003</v>
      </c>
      <c r="G23" s="194">
        <f t="shared" si="3"/>
        <v>337.51085199999989</v>
      </c>
      <c r="H23" s="193">
        <v>2556.6158235810003</v>
      </c>
      <c r="I23" s="193">
        <v>809.32400399999995</v>
      </c>
      <c r="J23" s="193">
        <v>903.09958300000005</v>
      </c>
      <c r="K23" s="193">
        <f t="shared" si="4"/>
        <v>844.1922365810002</v>
      </c>
      <c r="L23" s="195">
        <f t="shared" si="5"/>
        <v>150.12299058787019</v>
      </c>
      <c r="M23" s="31"/>
    </row>
    <row r="24" spans="2:13" x14ac:dyDescent="0.25">
      <c r="B24" s="191">
        <v>9</v>
      </c>
      <c r="C24" s="192" t="s">
        <v>441</v>
      </c>
      <c r="D24" s="193">
        <f>VLOOKUP(B24,'[15]INGRESO PRESUP ACUMULADO'!$A$6:$O$40,15,FALSE)/1000000</f>
        <v>3755.5691040000002</v>
      </c>
      <c r="E24" s="193">
        <f>VLOOKUP(B24,'[16]PEF2021 FLUJO CFE FIJO'!$A$6:$O$40,15,FALSE)/1000000</f>
        <v>832.35219900000004</v>
      </c>
      <c r="F24" s="193">
        <f>VLOOKUP(B24,'[16]PEF2021 FLUJO CFE VARIABLES'!$A$6:$O$49,15,FALSE)/1000000</f>
        <v>1304.173605</v>
      </c>
      <c r="G24" s="194">
        <f t="shared" si="3"/>
        <v>1619.0433000000003</v>
      </c>
      <c r="H24" s="193">
        <v>3548.0975083339995</v>
      </c>
      <c r="I24" s="193">
        <v>735.30150100000003</v>
      </c>
      <c r="J24" s="193">
        <v>1517.0466100000001</v>
      </c>
      <c r="K24" s="193">
        <f t="shared" si="4"/>
        <v>1295.7493973339995</v>
      </c>
      <c r="L24" s="195">
        <f t="shared" si="5"/>
        <v>-19.968206079849796</v>
      </c>
      <c r="M24" s="31"/>
    </row>
    <row r="25" spans="2:13" x14ac:dyDescent="0.25">
      <c r="B25" s="191">
        <v>10</v>
      </c>
      <c r="C25" s="192" t="s">
        <v>442</v>
      </c>
      <c r="D25" s="193">
        <f>VLOOKUP(B25,'[15]INGRESO PRESUP ACUMULADO'!$A$6:$O$40,15,FALSE)/1000000</f>
        <v>4016.6748070000003</v>
      </c>
      <c r="E25" s="193">
        <f>VLOOKUP(B25,'[16]PEF2021 FLUJO CFE FIJO'!$A$6:$O$40,15,FALSE)/1000000</f>
        <v>587.01067699999999</v>
      </c>
      <c r="F25" s="193">
        <f>VLOOKUP(B25,'[16]PEF2021 FLUJO CFE VARIABLES'!$A$6:$O$49,15,FALSE)/1000000</f>
        <v>1846.1431729999999</v>
      </c>
      <c r="G25" s="194">
        <f t="shared" si="3"/>
        <v>1583.5209570000002</v>
      </c>
      <c r="H25" s="193">
        <v>6061.5349803459985</v>
      </c>
      <c r="I25" s="193">
        <v>542.79255699999999</v>
      </c>
      <c r="J25" s="193">
        <v>2211.691797</v>
      </c>
      <c r="K25" s="193">
        <f t="shared" si="4"/>
        <v>3307.0506263459988</v>
      </c>
      <c r="L25" s="195">
        <f t="shared" si="5"/>
        <v>108.84160779351141</v>
      </c>
      <c r="M25" s="31"/>
    </row>
    <row r="26" spans="2:13" x14ac:dyDescent="0.25">
      <c r="B26" s="191">
        <v>11</v>
      </c>
      <c r="C26" s="192" t="s">
        <v>443</v>
      </c>
      <c r="D26" s="193">
        <f>VLOOKUP(B26,'[15]INGRESO PRESUP ACUMULADO'!$A$6:$O$40,15,FALSE)/1000000</f>
        <v>1429.3698910000001</v>
      </c>
      <c r="E26" s="193">
        <f>VLOOKUP(B26,'[16]PEF2021 FLUJO CFE FIJO'!$A$6:$O$40,15,FALSE)/1000000</f>
        <v>479.923744</v>
      </c>
      <c r="F26" s="193">
        <f>VLOOKUP(B26,'[16]PEF2021 FLUJO CFE VARIABLES'!$A$6:$O$49,15,FALSE)/1000000</f>
        <v>481.23119400000002</v>
      </c>
      <c r="G26" s="194">
        <f t="shared" si="3"/>
        <v>468.21495300000009</v>
      </c>
      <c r="H26" s="193">
        <v>1787.4582480309998</v>
      </c>
      <c r="I26" s="193">
        <v>388.26173199999999</v>
      </c>
      <c r="J26" s="193">
        <v>724.45550200000002</v>
      </c>
      <c r="K26" s="193">
        <f t="shared" si="4"/>
        <v>674.74101403099985</v>
      </c>
      <c r="L26" s="195">
        <f t="shared" si="5"/>
        <v>44.109240789454176</v>
      </c>
      <c r="M26" s="31"/>
    </row>
    <row r="27" spans="2:13" x14ac:dyDescent="0.25">
      <c r="B27" s="191">
        <v>12</v>
      </c>
      <c r="C27" s="192" t="s">
        <v>444</v>
      </c>
      <c r="D27" s="193">
        <f>VLOOKUP(B27,'[15]INGRESO PRESUP ACUMULADO'!$A$6:$O$40,15,FALSE)/1000000</f>
        <v>4302.3694320000004</v>
      </c>
      <c r="E27" s="193">
        <f>VLOOKUP(B27,'[16]PEF2021 FLUJO CFE FIJO'!$A$6:$O$40,15,FALSE)/1000000</f>
        <v>376.35303099999999</v>
      </c>
      <c r="F27" s="193">
        <f>VLOOKUP(B27,'[16]PEF2021 FLUJO CFE VARIABLES'!$A$6:$O$49,15,FALSE)/1000000</f>
        <v>1683.1248760000001</v>
      </c>
      <c r="G27" s="194">
        <f t="shared" si="3"/>
        <v>2242.891525</v>
      </c>
      <c r="H27" s="193">
        <v>4900.8522227969988</v>
      </c>
      <c r="I27" s="193">
        <v>283.504885</v>
      </c>
      <c r="J27" s="193">
        <v>2323.0794230000001</v>
      </c>
      <c r="K27" s="193">
        <f t="shared" si="4"/>
        <v>2294.2679147969984</v>
      </c>
      <c r="L27" s="195">
        <f t="shared" si="5"/>
        <v>2.2906319465003286</v>
      </c>
      <c r="M27" s="31"/>
    </row>
    <row r="28" spans="2:13" x14ac:dyDescent="0.25">
      <c r="B28" s="191">
        <v>13</v>
      </c>
      <c r="C28" s="192" t="s">
        <v>445</v>
      </c>
      <c r="D28" s="193">
        <f>VLOOKUP(B28,'[15]INGRESO PRESUP ACUMULADO'!$A$6:$O$40,15,FALSE)/1000000</f>
        <v>527.20115799999996</v>
      </c>
      <c r="E28" s="193">
        <f>VLOOKUP(B28,'[16]PEF2021 FLUJO CFE FIJO'!$A$6:$O$40,15,FALSE)/1000000</f>
        <v>386.16985</v>
      </c>
      <c r="F28" s="193">
        <f>VLOOKUP(B28,'[16]PEF2021 FLUJO CFE VARIABLES'!$A$6:$O$49,15,FALSE)/1000000</f>
        <v>93.103947000000005</v>
      </c>
      <c r="G28" s="194">
        <f t="shared" si="3"/>
        <v>47.927360999999962</v>
      </c>
      <c r="H28" s="193">
        <v>189.77229057000002</v>
      </c>
      <c r="I28" s="193">
        <v>48.988906999999998</v>
      </c>
      <c r="J28" s="193">
        <v>79.518878000000001</v>
      </c>
      <c r="K28" s="193">
        <f t="shared" si="4"/>
        <v>61.264505570000011</v>
      </c>
      <c r="L28" s="195">
        <f t="shared" si="5"/>
        <v>27.827830057240288</v>
      </c>
      <c r="M28" s="31"/>
    </row>
    <row r="29" spans="2:13" x14ac:dyDescent="0.25">
      <c r="B29" s="191">
        <v>15</v>
      </c>
      <c r="C29" s="192" t="s">
        <v>446</v>
      </c>
      <c r="D29" s="193">
        <f>VLOOKUP(B29,'[15]INGRESO PRESUP ACUMULADO'!$A$6:$O$40,15,FALSE)/1000000</f>
        <v>8712.9718629999988</v>
      </c>
      <c r="E29" s="193">
        <f>VLOOKUP(B29,'[16]PEF2021 FLUJO CFE FIJO'!$A$6:$O$40,15,FALSE)/1000000</f>
        <v>2116.416174</v>
      </c>
      <c r="F29" s="193">
        <f>VLOOKUP(B29,'[16]PEF2021 FLUJO CFE VARIABLES'!$A$6:$O$49,15,FALSE)/1000000</f>
        <v>1972.7414209999999</v>
      </c>
      <c r="G29" s="194">
        <f t="shared" si="3"/>
        <v>4623.8142679999992</v>
      </c>
      <c r="H29" s="193">
        <v>15700.114306972999</v>
      </c>
      <c r="I29" s="193">
        <v>2984.5104999999999</v>
      </c>
      <c r="J29" s="193">
        <v>8179.5244730000004</v>
      </c>
      <c r="K29" s="193">
        <f t="shared" si="4"/>
        <v>4536.079333972998</v>
      </c>
      <c r="L29" s="195">
        <f t="shared" si="5"/>
        <v>-1.897458006351763</v>
      </c>
      <c r="M29" s="31"/>
    </row>
    <row r="30" spans="2:13" x14ac:dyDescent="0.25">
      <c r="B30" s="191">
        <v>16</v>
      </c>
      <c r="C30" s="192" t="s">
        <v>447</v>
      </c>
      <c r="D30" s="193">
        <f>VLOOKUP(B30,'[15]INGRESO PRESUP ACUMULADO'!$A$6:$O$40,15,FALSE)/1000000</f>
        <v>1681.1406789999999</v>
      </c>
      <c r="E30" s="193">
        <f>VLOOKUP(B30,'[16]PEF2021 FLUJO CFE FIJO'!$A$6:$O$40,15,FALSE)/1000000</f>
        <v>537.92789800000003</v>
      </c>
      <c r="F30" s="193">
        <f>VLOOKUP(B30,'[16]PEF2021 FLUJO CFE VARIABLES'!$A$6:$O$49,15,FALSE)/1000000</f>
        <v>906.09426299999996</v>
      </c>
      <c r="G30" s="194">
        <f t="shared" si="3"/>
        <v>237.11851799999977</v>
      </c>
      <c r="H30" s="193">
        <v>3307.6378140220004</v>
      </c>
      <c r="I30" s="193">
        <v>544.19222000000002</v>
      </c>
      <c r="J30" s="193">
        <v>1399.2940630000001</v>
      </c>
      <c r="K30" s="193">
        <f t="shared" si="4"/>
        <v>1364.1515310220004</v>
      </c>
      <c r="L30" s="195">
        <f t="shared" si="5"/>
        <v>475.30366777258689</v>
      </c>
      <c r="M30" s="31"/>
    </row>
    <row r="31" spans="2:13" x14ac:dyDescent="0.25">
      <c r="B31" s="191">
        <v>17</v>
      </c>
      <c r="C31" s="192" t="s">
        <v>448</v>
      </c>
      <c r="D31" s="193">
        <f>VLOOKUP(B31,'[15]INGRESO PRESUP ACUMULADO'!$A$6:$O$40,15,FALSE)/1000000</f>
        <v>4526.3355769999989</v>
      </c>
      <c r="E31" s="193">
        <f>VLOOKUP(B31,'[16]PEF2021 FLUJO CFE FIJO'!$A$6:$O$40,15,FALSE)/1000000</f>
        <v>1886.1601459999999</v>
      </c>
      <c r="F31" s="193">
        <f>VLOOKUP(B31,'[16]PEF2021 FLUJO CFE VARIABLES'!$A$6:$O$49,15,FALSE)/1000000</f>
        <v>1350.107291</v>
      </c>
      <c r="G31" s="194">
        <f t="shared" si="3"/>
        <v>1290.0681399999987</v>
      </c>
      <c r="H31" s="193">
        <v>8613.7202169440006</v>
      </c>
      <c r="I31" s="193">
        <v>1895.340952</v>
      </c>
      <c r="J31" s="193">
        <v>4461.1958889999996</v>
      </c>
      <c r="K31" s="193">
        <f t="shared" si="4"/>
        <v>2257.1833759440005</v>
      </c>
      <c r="L31" s="195">
        <f t="shared" si="5"/>
        <v>74.966213485746792</v>
      </c>
      <c r="M31" s="31"/>
    </row>
    <row r="32" spans="2:13" x14ac:dyDescent="0.25">
      <c r="B32" s="191">
        <v>18</v>
      </c>
      <c r="C32" s="192" t="s">
        <v>449</v>
      </c>
      <c r="D32" s="193">
        <f>VLOOKUP(B32,'[15]INGRESO PRESUP ACUMULADO'!$A$6:$O$40,15,FALSE)/1000000</f>
        <v>3751.9804369999997</v>
      </c>
      <c r="E32" s="193">
        <f>VLOOKUP(B32,'[16]PEF2021 FLUJO CFE FIJO'!$A$6:$O$40,15,FALSE)/1000000</f>
        <v>1151.1530600000001</v>
      </c>
      <c r="F32" s="193">
        <f>VLOOKUP(B32,'[16]PEF2021 FLUJO CFE VARIABLES'!$A$6:$O$49,15,FALSE)/1000000</f>
        <v>1452.0265179999999</v>
      </c>
      <c r="G32" s="194">
        <f t="shared" si="3"/>
        <v>1148.8008589999997</v>
      </c>
      <c r="H32" s="193">
        <v>6068.6131528959995</v>
      </c>
      <c r="I32" s="193">
        <v>1123.022541</v>
      </c>
      <c r="J32" s="193">
        <v>2382.5765959999999</v>
      </c>
      <c r="K32" s="193">
        <f t="shared" si="4"/>
        <v>2563.0140158959994</v>
      </c>
      <c r="L32" s="195">
        <f t="shared" si="5"/>
        <v>123.10342091204861</v>
      </c>
      <c r="M32" s="31"/>
    </row>
    <row r="33" spans="2:13" x14ac:dyDescent="0.25">
      <c r="B33" s="191">
        <v>19</v>
      </c>
      <c r="C33" s="192" t="s">
        <v>450</v>
      </c>
      <c r="D33" s="193">
        <f>VLOOKUP(B33,'[15]INGRESO PRESUP ACUMULADO'!$A$6:$O$40,15,FALSE)/1000000</f>
        <v>9823.029235</v>
      </c>
      <c r="E33" s="193">
        <f>VLOOKUP(B33,'[16]PEF2021 FLUJO CFE FIJO'!$A$6:$O$40,15,FALSE)/1000000</f>
        <v>3199.4627989999999</v>
      </c>
      <c r="F33" s="193">
        <f>VLOOKUP(B33,'[16]PEF2021 FLUJO CFE VARIABLES'!$A$6:$O$49,15,FALSE)/1000000</f>
        <v>2023.3230860000001</v>
      </c>
      <c r="G33" s="194">
        <f t="shared" si="3"/>
        <v>4600.2433499999997</v>
      </c>
      <c r="H33" s="193">
        <v>17094.194879108003</v>
      </c>
      <c r="I33" s="193">
        <v>3658.5416690000002</v>
      </c>
      <c r="J33" s="193">
        <v>8237.7060579999998</v>
      </c>
      <c r="K33" s="193">
        <f t="shared" si="4"/>
        <v>5197.9471521080031</v>
      </c>
      <c r="L33" s="195">
        <f t="shared" si="5"/>
        <v>12.992873564134458</v>
      </c>
      <c r="M33" s="31"/>
    </row>
    <row r="34" spans="2:13" x14ac:dyDescent="0.25">
      <c r="B34" s="191">
        <v>20</v>
      </c>
      <c r="C34" s="192" t="s">
        <v>451</v>
      </c>
      <c r="D34" s="193">
        <f>VLOOKUP(B34,'[15]INGRESO PRESUP ACUMULADO'!$A$6:$O$40,15,FALSE)/1000000</f>
        <v>9463.6500120000001</v>
      </c>
      <c r="E34" s="193">
        <f>VLOOKUP(B34,'[16]PEF2021 FLUJO CFE FIJO'!$A$6:$O$40,15,FALSE)/1000000</f>
        <v>3285.3223720000001</v>
      </c>
      <c r="F34" s="193">
        <f>VLOOKUP(B34,'[16]PEF2021 FLUJO CFE VARIABLES'!$A$6:$O$49,15,FALSE)/1000000</f>
        <v>1866.258992</v>
      </c>
      <c r="G34" s="194">
        <f t="shared" si="3"/>
        <v>4312.0686479999995</v>
      </c>
      <c r="H34" s="193">
        <v>17413.191590351998</v>
      </c>
      <c r="I34" s="193">
        <v>3503.7180020000001</v>
      </c>
      <c r="J34" s="193">
        <v>8501.7562870000002</v>
      </c>
      <c r="K34" s="193">
        <f t="shared" si="4"/>
        <v>5407.7173013519987</v>
      </c>
      <c r="L34" s="195">
        <f t="shared" si="5"/>
        <v>25.408887074656779</v>
      </c>
      <c r="M34" s="31"/>
    </row>
    <row r="35" spans="2:13" x14ac:dyDescent="0.25">
      <c r="B35" s="191">
        <v>21</v>
      </c>
      <c r="C35" s="192" t="s">
        <v>452</v>
      </c>
      <c r="D35" s="193">
        <f>VLOOKUP(B35,'[15]INGRESO PRESUP ACUMULADO'!$A$6:$O$40,15,FALSE)/1000000</f>
        <v>10697.300122000001</v>
      </c>
      <c r="E35" s="193">
        <f>VLOOKUP(B35,'[16]PEF2021 FLUJO CFE FIJO'!$A$6:$O$40,15,FALSE)/1000000</f>
        <v>3029.7667489999999</v>
      </c>
      <c r="F35" s="193">
        <f>VLOOKUP(B35,'[16]PEF2021 FLUJO CFE VARIABLES'!$A$6:$O$49,15,FALSE)/1000000</f>
        <v>1286.0749530000001</v>
      </c>
      <c r="G35" s="194">
        <f t="shared" si="3"/>
        <v>6381.4584199999999</v>
      </c>
      <c r="H35" s="193">
        <v>10743.749965913999</v>
      </c>
      <c r="I35" s="193">
        <v>2959.5992470000001</v>
      </c>
      <c r="J35" s="193">
        <v>3075.2350510000001</v>
      </c>
      <c r="K35" s="193">
        <f t="shared" si="4"/>
        <v>4708.9156679139996</v>
      </c>
      <c r="L35" s="195">
        <f t="shared" si="5"/>
        <v>-26.209412363232172</v>
      </c>
      <c r="M35" s="31"/>
    </row>
    <row r="36" spans="2:13" x14ac:dyDescent="0.25">
      <c r="B36" s="191">
        <v>24</v>
      </c>
      <c r="C36" s="192" t="s">
        <v>453</v>
      </c>
      <c r="D36" s="193">
        <f>VLOOKUP(B36,'[15]INGRESO PRESUP ACUMULADO'!$A$6:$O$40,15,FALSE)/1000000</f>
        <v>4177.8404209999999</v>
      </c>
      <c r="E36" s="193">
        <f>VLOOKUP(B36,'[16]PEF2021 FLUJO CFE FIJO'!$A$6:$O$40,15,FALSE)/1000000</f>
        <v>1117.7687960000001</v>
      </c>
      <c r="F36" s="193">
        <f>VLOOKUP(B36,'[16]PEF2021 FLUJO CFE VARIABLES'!$A$6:$O$49,15,FALSE)/1000000</f>
        <v>1356.568941</v>
      </c>
      <c r="G36" s="194">
        <f t="shared" si="3"/>
        <v>1703.5026839999996</v>
      </c>
      <c r="H36" s="193">
        <v>6190.3028349289998</v>
      </c>
      <c r="I36" s="193">
        <v>988.58392100000003</v>
      </c>
      <c r="J36" s="193">
        <v>2530.5532840000001</v>
      </c>
      <c r="K36" s="193">
        <f t="shared" si="4"/>
        <v>2671.1656299289994</v>
      </c>
      <c r="L36" s="195">
        <f t="shared" si="5"/>
        <v>56.804310026493624</v>
      </c>
      <c r="M36" s="31"/>
    </row>
    <row r="37" spans="2:13" x14ac:dyDescent="0.25">
      <c r="B37" s="191">
        <v>25</v>
      </c>
      <c r="C37" s="192" t="s">
        <v>454</v>
      </c>
      <c r="D37" s="193">
        <f>VLOOKUP(B37,'[15]INGRESO PRESUP ACUMULADO'!$A$6:$O$40,15,FALSE)/1000000</f>
        <v>4485.8044729999992</v>
      </c>
      <c r="E37" s="193">
        <f>VLOOKUP(B37,'[16]PEF2021 FLUJO CFE FIJO'!$A$6:$O$40,15,FALSE)/1000000</f>
        <v>1189.097182</v>
      </c>
      <c r="F37" s="193">
        <f>VLOOKUP(B37,'[16]PEF2021 FLUJO CFE VARIABLES'!$A$6:$O$49,15,FALSE)/1000000</f>
        <v>951.107214</v>
      </c>
      <c r="G37" s="194">
        <f t="shared" si="3"/>
        <v>2345.6000769999991</v>
      </c>
      <c r="H37" s="193">
        <v>8653.1468247719986</v>
      </c>
      <c r="I37" s="193">
        <v>1146.414113</v>
      </c>
      <c r="J37" s="193">
        <v>3958.2203519999998</v>
      </c>
      <c r="K37" s="193">
        <f t="shared" si="4"/>
        <v>3548.5123597719989</v>
      </c>
      <c r="L37" s="195">
        <f t="shared" si="5"/>
        <v>51.283775719794214</v>
      </c>
      <c r="M37" s="31"/>
    </row>
    <row r="38" spans="2:13" x14ac:dyDescent="0.25">
      <c r="B38" s="191">
        <v>26</v>
      </c>
      <c r="C38" s="192" t="s">
        <v>455</v>
      </c>
      <c r="D38" s="193">
        <f>VLOOKUP(B38,'[15]INGRESO PRESUP ACUMULADO'!$A$6:$O$40,15,FALSE)/1000000</f>
        <v>6189.6104859999987</v>
      </c>
      <c r="E38" s="193">
        <f>VLOOKUP(B38,'[16]PEF2021 FLUJO CFE FIJO'!$A$6:$O$40,15,FALSE)/1000000</f>
        <v>1439.629719</v>
      </c>
      <c r="F38" s="193">
        <f>VLOOKUP(B38,'[16]PEF2021 FLUJO CFE VARIABLES'!$A$6:$O$49,15,FALSE)/1000000</f>
        <v>837.18654500000002</v>
      </c>
      <c r="G38" s="194">
        <f t="shared" si="3"/>
        <v>3912.7942219999991</v>
      </c>
      <c r="H38" s="193">
        <v>9941.6260731199982</v>
      </c>
      <c r="I38" s="193">
        <v>1835.4332919999999</v>
      </c>
      <c r="J38" s="193">
        <v>3926.562778</v>
      </c>
      <c r="K38" s="193">
        <f t="shared" si="4"/>
        <v>4179.6300031199989</v>
      </c>
      <c r="L38" s="195">
        <f t="shared" si="5"/>
        <v>6.8195710272647174</v>
      </c>
      <c r="M38" s="31"/>
    </row>
    <row r="39" spans="2:13" x14ac:dyDescent="0.25">
      <c r="B39" s="191">
        <v>28</v>
      </c>
      <c r="C39" s="192" t="s">
        <v>456</v>
      </c>
      <c r="D39" s="193">
        <f>VLOOKUP(B39,'[15]INGRESO PRESUP ACUMULADO'!$A$6:$O$40,15,FALSE)/1000000</f>
        <v>3302.6161750000006</v>
      </c>
      <c r="E39" s="193">
        <f>VLOOKUP(B39,'[16]PEF2021 FLUJO CFE FIJO'!$A$6:$O$40,15,FALSE)/1000000</f>
        <v>1452.7888929999999</v>
      </c>
      <c r="F39" s="193">
        <f>VLOOKUP(B39,'[16]PEF2021 FLUJO CFE VARIABLES'!$A$6:$O$49,15,FALSE)/1000000</f>
        <v>1142.8039490000001</v>
      </c>
      <c r="G39" s="194">
        <f t="shared" si="3"/>
        <v>707.02333300000055</v>
      </c>
      <c r="H39" s="193">
        <v>5838.0714317880002</v>
      </c>
      <c r="I39" s="193">
        <v>1346.6424549999999</v>
      </c>
      <c r="J39" s="193">
        <v>2162.9036379999998</v>
      </c>
      <c r="K39" s="193">
        <f t="shared" si="4"/>
        <v>2328.5253387880002</v>
      </c>
      <c r="L39" s="195">
        <f t="shared" si="5"/>
        <v>229.34207827452258</v>
      </c>
      <c r="M39" s="31"/>
    </row>
    <row r="40" spans="2:13" x14ac:dyDescent="0.25">
      <c r="B40" s="191">
        <v>29</v>
      </c>
      <c r="C40" s="192" t="s">
        <v>457</v>
      </c>
      <c r="D40" s="193">
        <f>VLOOKUP(B40,'[15]INGRESO PRESUP ACUMULADO'!$A$6:$O$40,15,FALSE)/1000000</f>
        <v>4345.3468870000006</v>
      </c>
      <c r="E40" s="193">
        <f>VLOOKUP(B40,'[16]PEF2021 FLUJO CFE FIJO'!$A$6:$O$40,15,FALSE)/1000000</f>
        <v>1938.592836</v>
      </c>
      <c r="F40" s="193">
        <f>VLOOKUP(B40,'[16]PEF2021 FLUJO CFE VARIABLES'!$A$6:$O$49,15,FALSE)/1000000</f>
        <v>1212.5263440000001</v>
      </c>
      <c r="G40" s="194">
        <f t="shared" si="3"/>
        <v>1194.2277070000007</v>
      </c>
      <c r="H40" s="193">
        <v>8745.7274107659996</v>
      </c>
      <c r="I40" s="193">
        <v>2098.9660990000002</v>
      </c>
      <c r="J40" s="193">
        <v>3643.5338980000001</v>
      </c>
      <c r="K40" s="193">
        <f t="shared" si="4"/>
        <v>3003.2274137659992</v>
      </c>
      <c r="L40" s="195">
        <f t="shared" si="5"/>
        <v>151.47862473483858</v>
      </c>
      <c r="M40" s="31"/>
    </row>
    <row r="41" spans="2:13" x14ac:dyDescent="0.25">
      <c r="B41" s="191">
        <v>31</v>
      </c>
      <c r="C41" s="192" t="s">
        <v>458</v>
      </c>
      <c r="D41" s="193">
        <f>VLOOKUP(B41,'[15]INGRESO PRESUP ACUMULADO'!$A$6:$O$40,15,FALSE)/1000000</f>
        <v>1615.9153100000003</v>
      </c>
      <c r="E41" s="193">
        <f>VLOOKUP(B41,'[16]PEF2021 FLUJO CFE FIJO'!$A$6:$O$40,15,FALSE)/1000000</f>
        <v>0</v>
      </c>
      <c r="F41" s="193">
        <f>VLOOKUP(B41,'[16]PEF2021 FLUJO CFE VARIABLES'!$A$6:$O$49,15,FALSE)/1000000</f>
        <v>640.13942099999997</v>
      </c>
      <c r="G41" s="194">
        <f t="shared" si="3"/>
        <v>975.77588900000035</v>
      </c>
      <c r="H41" s="193">
        <v>1116.6443325499999</v>
      </c>
      <c r="I41" s="193">
        <v>0</v>
      </c>
      <c r="J41" s="193">
        <v>609.49766299999999</v>
      </c>
      <c r="K41" s="193">
        <f t="shared" si="4"/>
        <v>507.14666954999996</v>
      </c>
      <c r="L41" s="195">
        <f t="shared" si="5"/>
        <v>-48.026316773441017</v>
      </c>
      <c r="M41" s="31"/>
    </row>
    <row r="42" spans="2:13" x14ac:dyDescent="0.25">
      <c r="B42" s="191">
        <v>33</v>
      </c>
      <c r="C42" s="192" t="s">
        <v>459</v>
      </c>
      <c r="D42" s="193">
        <f>VLOOKUP(B42,'[15]INGRESO PRESUP ACUMULADO'!$A$6:$O$40,15,FALSE)/1000000</f>
        <v>716.0215750000001</v>
      </c>
      <c r="E42" s="193">
        <f>VLOOKUP(B42,'[16]PEF2021 FLUJO CFE FIJO'!$A$6:$O$40,15,FALSE)/1000000</f>
        <v>0</v>
      </c>
      <c r="F42" s="193">
        <f>VLOOKUP(B42,'[16]PEF2021 FLUJO CFE VARIABLES'!$A$6:$O$49,15,FALSE)/1000000</f>
        <v>477.14319999999998</v>
      </c>
      <c r="G42" s="194">
        <f t="shared" si="3"/>
        <v>238.87837500000012</v>
      </c>
      <c r="H42" s="193">
        <v>783.87047064000012</v>
      </c>
      <c r="I42" s="193">
        <v>0</v>
      </c>
      <c r="J42" s="193">
        <v>456.49281300000001</v>
      </c>
      <c r="K42" s="193">
        <f t="shared" si="4"/>
        <v>327.37765764000011</v>
      </c>
      <c r="L42" s="195">
        <f t="shared" si="5"/>
        <v>37.047841873505689</v>
      </c>
      <c r="M42" s="31"/>
    </row>
    <row r="43" spans="2:13" x14ac:dyDescent="0.25">
      <c r="B43" s="191">
        <v>34</v>
      </c>
      <c r="C43" s="192" t="s">
        <v>460</v>
      </c>
      <c r="D43" s="193">
        <f>VLOOKUP(B43,'[15]INGRESO PRESUP ACUMULADO'!$A$6:$O$40,15,FALSE)/1000000</f>
        <v>2846.1776110000001</v>
      </c>
      <c r="E43" s="193">
        <v>0</v>
      </c>
      <c r="F43" s="193">
        <f>VLOOKUP(B43,'[16]PEF2021 FLUJO CFE VARIABLES'!$A$6:$O$49,15,FALSE)/1000000</f>
        <v>1517.7962259999999</v>
      </c>
      <c r="G43" s="194">
        <f t="shared" si="3"/>
        <v>1328.3813850000001</v>
      </c>
      <c r="H43" s="193">
        <v>3159.1002072100005</v>
      </c>
      <c r="I43" s="193">
        <v>0</v>
      </c>
      <c r="J43" s="193">
        <v>1945.511739</v>
      </c>
      <c r="K43" s="193">
        <f t="shared" si="4"/>
        <v>1213.5884682100004</v>
      </c>
      <c r="L43" s="195">
        <f t="shared" si="5"/>
        <v>-8.6415631900773509</v>
      </c>
      <c r="M43" s="31"/>
    </row>
    <row r="44" spans="2:13" x14ac:dyDescent="0.25">
      <c r="B44" s="191">
        <v>36</v>
      </c>
      <c r="C44" s="192" t="s">
        <v>461</v>
      </c>
      <c r="D44" s="193">
        <f>VLOOKUP(B44,'[15]INGRESO PRESUP ACUMULADO'!$A$6:$O$40,15,FALSE)/1000000</f>
        <v>2388.4619899999998</v>
      </c>
      <c r="E44" s="193">
        <f>VLOOKUP(B44,'[16]PEF2021 FLUJO CFE FIJO'!$A$6:$O$40,15,FALSE)/1000000</f>
        <v>879.79904799999997</v>
      </c>
      <c r="F44" s="193">
        <f>VLOOKUP(B44,'[16]PEF2021 FLUJO CFE VARIABLES'!$A$6:$O$49,15,FALSE)/1000000</f>
        <v>793.56256399999995</v>
      </c>
      <c r="G44" s="194">
        <f t="shared" si="3"/>
        <v>715.10037799999998</v>
      </c>
      <c r="H44" s="193">
        <v>4061.9210944030001</v>
      </c>
      <c r="I44" s="193">
        <v>835.83240799999999</v>
      </c>
      <c r="J44" s="193">
        <v>1337.4808069999999</v>
      </c>
      <c r="K44" s="193">
        <f t="shared" si="4"/>
        <v>1888.607879403</v>
      </c>
      <c r="L44" s="195">
        <f t="shared" si="5"/>
        <v>164.10388492383092</v>
      </c>
      <c r="M44" s="31"/>
    </row>
    <row r="45" spans="2:13" x14ac:dyDescent="0.25">
      <c r="B45" s="191">
        <v>38</v>
      </c>
      <c r="C45" s="192" t="s">
        <v>462</v>
      </c>
      <c r="D45" s="193">
        <f>VLOOKUP(B45,'[15]INGRESO PRESUP ACUMULADO'!$A$6:$O$40,15,FALSE)/1000000</f>
        <v>3850.1936929999997</v>
      </c>
      <c r="E45" s="193">
        <f>VLOOKUP(B45,'[16]PEF2021 FLUJO CFE FIJO'!$A$6:$O$40,15,FALSE)/1000000</f>
        <v>0</v>
      </c>
      <c r="F45" s="193">
        <f>VLOOKUP(B45,'[16]PEF2021 FLUJO CFE VARIABLES'!$A$6:$O$49,15,FALSE)/1000000</f>
        <v>0</v>
      </c>
      <c r="G45" s="194">
        <f t="shared" si="3"/>
        <v>3850.1936929999997</v>
      </c>
      <c r="H45" s="193">
        <v>8896.3777425750013</v>
      </c>
      <c r="I45" s="193">
        <v>1123.7828870000001</v>
      </c>
      <c r="J45" s="193">
        <v>3917.6135720000002</v>
      </c>
      <c r="K45" s="193">
        <f t="shared" si="4"/>
        <v>3854.9812835750008</v>
      </c>
      <c r="L45" s="195">
        <f t="shared" si="5"/>
        <v>0.1243467460794343</v>
      </c>
      <c r="M45" s="31"/>
    </row>
    <row r="46" spans="2:13" x14ac:dyDescent="0.25">
      <c r="B46" s="191">
        <v>40</v>
      </c>
      <c r="C46" s="192" t="s">
        <v>463</v>
      </c>
      <c r="D46" s="193">
        <f>VLOOKUP(B46,'[15]INGRESO PRESUP ACUMULADO'!$A$6:$O$40,15,FALSE)/1000000</f>
        <v>865.11581299999989</v>
      </c>
      <c r="E46" s="193">
        <f>VLOOKUP(B46,'[16]PEF2021 FLUJO CFE FIJO'!$A$6:$O$40,15,FALSE)/1000000</f>
        <v>0</v>
      </c>
      <c r="F46" s="193">
        <f>VLOOKUP(B46,'[16]PEF2021 FLUJO CFE VARIABLES'!$A$6:$O$49,15,FALSE)/1000000</f>
        <v>365.27356900000001</v>
      </c>
      <c r="G46" s="194">
        <f t="shared" si="3"/>
        <v>499.84224399999988</v>
      </c>
      <c r="H46" s="193">
        <v>897.20263904699993</v>
      </c>
      <c r="I46" s="193">
        <v>0</v>
      </c>
      <c r="J46" s="193">
        <v>402.33795300000003</v>
      </c>
      <c r="K46" s="193">
        <f t="shared" si="4"/>
        <v>494.86468604699991</v>
      </c>
      <c r="L46" s="195">
        <f t="shared" si="5"/>
        <v>-0.99582578558525636</v>
      </c>
      <c r="M46" s="31"/>
    </row>
    <row r="47" spans="2:13" x14ac:dyDescent="0.25">
      <c r="B47" s="191">
        <v>42</v>
      </c>
      <c r="C47" s="192" t="s">
        <v>464</v>
      </c>
      <c r="D47" s="193">
        <f>VLOOKUP(B47,'[15]INGRESO PRESUP ACUMULADO'!$A$6:$O$40,15,FALSE)/1000000</f>
        <v>4108.8365209999993</v>
      </c>
      <c r="E47" s="193">
        <f>VLOOKUP(B47,'[16]PEF2021 FLUJO CFE FIJO'!$A$6:$O$40,15,FALSE)/1000000</f>
        <v>0</v>
      </c>
      <c r="F47" s="193">
        <f>VLOOKUP(B47,'[16]PEF2021 FLUJO CFE VARIABLES'!$A$6:$O$49,15,FALSE)/1000000</f>
        <v>0</v>
      </c>
      <c r="G47" s="194">
        <f t="shared" si="3"/>
        <v>4108.8365209999993</v>
      </c>
      <c r="H47" s="193">
        <v>10283.159448368</v>
      </c>
      <c r="I47" s="193">
        <v>1222.779554</v>
      </c>
      <c r="J47" s="193">
        <v>4008.4897289999999</v>
      </c>
      <c r="K47" s="193">
        <f t="shared" si="4"/>
        <v>5051.8901653679995</v>
      </c>
      <c r="L47" s="195">
        <f t="shared" si="5"/>
        <v>22.951841465293491</v>
      </c>
      <c r="M47" s="31"/>
    </row>
    <row r="48" spans="2:13" x14ac:dyDescent="0.25">
      <c r="B48" s="191">
        <v>43</v>
      </c>
      <c r="C48" s="192" t="s">
        <v>465</v>
      </c>
      <c r="D48" s="193">
        <f>VLOOKUP(B48,'[15]INGRESO PRESUP ACUMULADO'!$A$6:$O$40,15,FALSE)/1000000</f>
        <v>4892.6114639999996</v>
      </c>
      <c r="E48" s="193">
        <f>VLOOKUP(B48,'[16]PEF2021 FLUJO CFE FIJO'!$A$6:$O$40,15,FALSE)/1000000</f>
        <v>4511.8745600000002</v>
      </c>
      <c r="F48" s="193">
        <f>VLOOKUP(B48,'[16]PEF2021 FLUJO CFE VARIABLES'!$A$6:$O$49,15,FALSE)/1000000</f>
        <v>7943.9764580000001</v>
      </c>
      <c r="G48" s="194">
        <f t="shared" si="3"/>
        <v>-7563.2395540000007</v>
      </c>
      <c r="H48" s="193">
        <v>9652.9626122159989</v>
      </c>
      <c r="I48" s="193">
        <v>1178.663045</v>
      </c>
      <c r="J48" s="193">
        <v>4000.0264929999998</v>
      </c>
      <c r="K48" s="193">
        <f t="shared" si="4"/>
        <v>4474.2730742160002</v>
      </c>
      <c r="L48" s="195">
        <f t="shared" si="5"/>
        <v>-159.15815626717355</v>
      </c>
      <c r="M48" s="31"/>
    </row>
    <row r="49" spans="2:13" ht="15" thickBot="1" x14ac:dyDescent="0.3">
      <c r="B49" s="196">
        <v>45</v>
      </c>
      <c r="C49" s="197" t="s">
        <v>466</v>
      </c>
      <c r="D49" s="198">
        <f>VLOOKUP(B49,'[15]INGRESO PRESUP ACUMULADO'!$A$6:$O$40,15,FALSE)/1000000</f>
        <v>2450.8114700000001</v>
      </c>
      <c r="E49" s="198">
        <v>0</v>
      </c>
      <c r="F49" s="198">
        <f>VLOOKUP(B49,'[16]PEF2021 FLUJO CFE VARIABLES'!$A$6:$O$49,15,FALSE)/1000000</f>
        <v>0</v>
      </c>
      <c r="G49" s="199">
        <f t="shared" si="3"/>
        <v>2450.8114700000001</v>
      </c>
      <c r="H49" s="198">
        <v>0</v>
      </c>
      <c r="I49" s="198">
        <v>0</v>
      </c>
      <c r="J49" s="198">
        <v>0</v>
      </c>
      <c r="K49" s="198">
        <f t="shared" si="4"/>
        <v>0</v>
      </c>
      <c r="L49" s="200">
        <f t="shared" si="5"/>
        <v>-100</v>
      </c>
      <c r="M49" s="31"/>
    </row>
    <row r="50" spans="2:13" hidden="1" x14ac:dyDescent="0.25">
      <c r="B50" s="173">
        <v>49</v>
      </c>
      <c r="C50" s="171" t="s">
        <v>85</v>
      </c>
      <c r="D50" s="174" t="e">
        <f>VLOOKUP(B50,#REF!,4,FALSE)/1000000</f>
        <v>#REF!</v>
      </c>
      <c r="E50" s="174">
        <v>0</v>
      </c>
      <c r="F50" s="174">
        <v>0</v>
      </c>
      <c r="G50" s="175" t="e">
        <f t="shared" si="3"/>
        <v>#REF!</v>
      </c>
      <c r="H50" s="174">
        <v>0</v>
      </c>
      <c r="I50" s="177" t="e">
        <f>VLOOKUP(B50,'[17]essbase FIJOS'!$A$8:$O$49,13,FALSE)/1000000</f>
        <v>#N/A</v>
      </c>
      <c r="J50" s="177" t="e">
        <f>VLOOKUP(B50,'[17]essbase VARIABLES'!$A$8:$O$49,13,FALSE)/1000000</f>
        <v>#N/A</v>
      </c>
      <c r="K50" s="175" t="e">
        <f t="shared" si="4"/>
        <v>#N/A</v>
      </c>
      <c r="L50" s="176" t="e">
        <f t="shared" si="5"/>
        <v>#N/A</v>
      </c>
      <c r="M50" s="31"/>
    </row>
    <row r="51" spans="2:13" s="32" customFormat="1" ht="13.5" x14ac:dyDescent="0.25">
      <c r="B51" s="170" t="s">
        <v>908</v>
      </c>
      <c r="C51" s="171"/>
      <c r="D51" s="171"/>
      <c r="E51" s="175"/>
      <c r="F51" s="178"/>
      <c r="G51" s="179"/>
      <c r="H51" s="179"/>
      <c r="I51" s="179"/>
      <c r="J51" s="179"/>
      <c r="K51" s="179"/>
      <c r="L51" s="171"/>
    </row>
    <row r="52" spans="2:13" s="32" customFormat="1" ht="13.5" x14ac:dyDescent="0.25">
      <c r="B52" s="170" t="s">
        <v>909</v>
      </c>
      <c r="C52" s="171"/>
      <c r="D52" s="171"/>
      <c r="E52" s="180"/>
      <c r="F52" s="181"/>
      <c r="G52" s="171"/>
      <c r="H52" s="171"/>
      <c r="I52" s="171"/>
      <c r="J52" s="180"/>
      <c r="K52" s="171"/>
      <c r="L52" s="180"/>
    </row>
    <row r="53" spans="2:13" x14ac:dyDescent="0.25">
      <c r="B53" s="170" t="s">
        <v>88</v>
      </c>
      <c r="C53" s="171"/>
      <c r="D53" s="171"/>
      <c r="E53" s="180"/>
      <c r="F53" s="171"/>
      <c r="G53" s="171"/>
      <c r="H53" s="171"/>
      <c r="I53" s="171"/>
      <c r="J53" s="171"/>
      <c r="K53" s="171"/>
      <c r="L53" s="171"/>
    </row>
    <row r="54" spans="2:13" x14ac:dyDescent="0.25">
      <c r="B54" s="171"/>
      <c r="C54" s="171"/>
      <c r="D54" s="171"/>
      <c r="E54" s="171"/>
      <c r="F54" s="171"/>
      <c r="G54" s="171"/>
      <c r="H54" s="171"/>
      <c r="I54" s="171"/>
      <c r="J54" s="171"/>
      <c r="K54" s="171"/>
      <c r="L54" s="171"/>
    </row>
    <row r="55" spans="2:13" x14ac:dyDescent="0.25">
      <c r="B55" s="171"/>
      <c r="C55" s="171"/>
      <c r="D55" s="171"/>
      <c r="E55" s="171"/>
      <c r="F55" s="171"/>
      <c r="G55" s="171"/>
      <c r="H55" s="171"/>
      <c r="I55" s="171"/>
      <c r="J55" s="171"/>
      <c r="K55" s="171"/>
      <c r="L55" s="171"/>
    </row>
  </sheetData>
  <mergeCells count="20">
    <mergeCell ref="H11:H12"/>
    <mergeCell ref="I11:I12"/>
    <mergeCell ref="J11:J12"/>
    <mergeCell ref="K11:K12"/>
    <mergeCell ref="L11:L12"/>
    <mergeCell ref="A1:D1"/>
    <mergeCell ref="E1:L1"/>
    <mergeCell ref="A2:L2"/>
    <mergeCell ref="A3:F3"/>
    <mergeCell ref="G3:L3"/>
    <mergeCell ref="B9:B12"/>
    <mergeCell ref="C9:C12"/>
    <mergeCell ref="D9:G9"/>
    <mergeCell ref="H9:K9"/>
    <mergeCell ref="E10:F10"/>
    <mergeCell ref="I10:J10"/>
    <mergeCell ref="D11:D12"/>
    <mergeCell ref="E11:E12"/>
    <mergeCell ref="F11:F12"/>
    <mergeCell ref="G11:G12"/>
  </mergeCells>
  <pageMargins left="0.7" right="0.7" top="0.75" bottom="0.75" header="0.3" footer="0.3"/>
  <pageSetup orientation="portrait" verticalDpi="0" r:id="rId1"/>
  <ignoredErrors>
    <ignoredError sqref="D13:J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8"/>
  <sheetViews>
    <sheetView showGridLines="0" zoomScale="80" zoomScaleNormal="80" zoomScaleSheetLayoutView="80" workbookViewId="0">
      <selection activeCell="B27" sqref="B27"/>
    </sheetView>
  </sheetViews>
  <sheetFormatPr baseColWidth="10" defaultColWidth="46.42578125" defaultRowHeight="12.75" x14ac:dyDescent="0.25"/>
  <cols>
    <col min="1" max="1" width="8.28515625" style="38" customWidth="1"/>
    <col min="2" max="2" width="64.85546875" style="38" customWidth="1"/>
    <col min="3" max="6" width="13.7109375" style="38" customWidth="1"/>
    <col min="7" max="7" width="3.5703125" style="38" customWidth="1"/>
    <col min="8" max="8" width="10.7109375" style="38" customWidth="1"/>
    <col min="9" max="10" width="13.7109375" style="38" customWidth="1"/>
    <col min="11" max="11" width="1.140625" style="38" customWidth="1"/>
    <col min="12" max="13" width="13.7109375" style="38" customWidth="1"/>
    <col min="14" max="14" width="10" style="38" customWidth="1"/>
    <col min="15" max="15" width="13.85546875" style="38" customWidth="1"/>
    <col min="16" max="16" width="9.42578125" style="38" customWidth="1"/>
    <col min="17" max="16384" width="46.42578125" style="38"/>
  </cols>
  <sheetData>
    <row r="1" spans="1:16" s="167" customFormat="1" ht="44.25" customHeight="1" x14ac:dyDescent="0.2">
      <c r="A1" s="352" t="s">
        <v>913</v>
      </c>
      <c r="B1" s="352"/>
      <c r="C1" s="85" t="s">
        <v>915</v>
      </c>
      <c r="D1" s="85"/>
      <c r="E1" s="85"/>
      <c r="F1" s="201"/>
      <c r="G1" s="201"/>
      <c r="H1" s="201"/>
      <c r="I1" s="201"/>
      <c r="J1" s="201"/>
      <c r="K1" s="201"/>
      <c r="L1" s="201"/>
      <c r="M1" s="201"/>
    </row>
    <row r="2" spans="1:16" s="1" customFormat="1" ht="36" customHeight="1" thickBot="1" x14ac:dyDescent="0.45">
      <c r="A2" s="353" t="s">
        <v>914</v>
      </c>
      <c r="B2" s="353"/>
      <c r="C2" s="353"/>
      <c r="D2" s="353"/>
      <c r="E2" s="353"/>
      <c r="F2" s="353"/>
      <c r="G2" s="353"/>
      <c r="H2" s="353"/>
      <c r="I2" s="353"/>
      <c r="J2" s="353"/>
      <c r="K2" s="353"/>
      <c r="L2" s="353"/>
      <c r="M2" s="353"/>
    </row>
    <row r="3" spans="1:16" customFormat="1" ht="6" customHeight="1" x14ac:dyDescent="0.4">
      <c r="A3" s="354"/>
      <c r="B3" s="354"/>
      <c r="C3" s="354"/>
      <c r="D3" s="354"/>
      <c r="E3" s="354"/>
      <c r="F3" s="354"/>
      <c r="G3" s="354"/>
      <c r="H3" s="354"/>
      <c r="I3" s="354"/>
      <c r="J3" s="354"/>
      <c r="K3" s="354"/>
      <c r="L3" s="354"/>
      <c r="M3" s="202"/>
    </row>
    <row r="4" spans="1:16" s="33" customFormat="1" ht="17.649999999999999" customHeight="1" x14ac:dyDescent="0.35">
      <c r="A4" s="203" t="s">
        <v>931</v>
      </c>
      <c r="B4" s="204"/>
      <c r="C4" s="204"/>
      <c r="D4" s="204"/>
      <c r="E4" s="204"/>
      <c r="F4" s="204"/>
      <c r="G4" s="204"/>
      <c r="H4" s="204"/>
      <c r="I4" s="204"/>
      <c r="J4" s="204"/>
      <c r="K4" s="204"/>
      <c r="L4" s="204"/>
      <c r="M4" s="204"/>
    </row>
    <row r="5" spans="1:16" s="33" customFormat="1" ht="17.649999999999999" customHeight="1" x14ac:dyDescent="0.35">
      <c r="A5" s="203" t="s">
        <v>467</v>
      </c>
      <c r="B5" s="204"/>
      <c r="C5" s="204"/>
      <c r="D5" s="204"/>
      <c r="E5" s="204"/>
      <c r="F5" s="204"/>
      <c r="G5" s="204"/>
      <c r="H5" s="204"/>
      <c r="I5" s="204"/>
      <c r="J5" s="204"/>
      <c r="K5" s="204"/>
      <c r="L5" s="204"/>
      <c r="M5" s="204"/>
    </row>
    <row r="6" spans="1:16" s="33" customFormat="1" ht="17.649999999999999" customHeight="1" x14ac:dyDescent="0.35">
      <c r="A6" s="203" t="s">
        <v>468</v>
      </c>
      <c r="B6" s="204"/>
      <c r="C6" s="204"/>
      <c r="D6" s="204"/>
      <c r="E6" s="204"/>
      <c r="F6" s="204"/>
      <c r="G6" s="204"/>
      <c r="H6" s="204"/>
      <c r="I6" s="204"/>
      <c r="J6" s="204"/>
      <c r="K6" s="204"/>
      <c r="L6" s="204"/>
      <c r="M6" s="204"/>
    </row>
    <row r="7" spans="1:16" s="33" customFormat="1" ht="17.649999999999999" customHeight="1" x14ac:dyDescent="0.35">
      <c r="A7" s="203" t="s">
        <v>941</v>
      </c>
      <c r="B7" s="204"/>
      <c r="C7" s="204"/>
      <c r="D7" s="204"/>
      <c r="E7" s="204"/>
      <c r="F7" s="204"/>
      <c r="G7" s="204"/>
      <c r="H7" s="204"/>
      <c r="I7" s="204"/>
      <c r="J7" s="204"/>
      <c r="K7" s="204"/>
      <c r="L7" s="204"/>
      <c r="M7" s="204"/>
    </row>
    <row r="8" spans="1:16" s="33" customFormat="1" ht="17.649999999999999" customHeight="1" x14ac:dyDescent="0.35">
      <c r="A8" s="203" t="s">
        <v>927</v>
      </c>
      <c r="B8" s="204"/>
      <c r="C8" s="204"/>
      <c r="D8" s="204"/>
      <c r="E8" s="204"/>
      <c r="F8" s="204"/>
      <c r="G8" s="204"/>
      <c r="H8" s="204"/>
      <c r="I8" s="204"/>
      <c r="J8" s="204"/>
      <c r="K8" s="204"/>
      <c r="L8" s="204"/>
      <c r="M8" s="204"/>
      <c r="N8" s="34" t="s">
        <v>469</v>
      </c>
    </row>
    <row r="9" spans="1:16" s="36" customFormat="1" ht="17.649999999999999" customHeight="1" x14ac:dyDescent="0.25">
      <c r="A9" s="360" t="s">
        <v>418</v>
      </c>
      <c r="B9" s="361" t="s">
        <v>470</v>
      </c>
      <c r="C9" s="356" t="s">
        <v>471</v>
      </c>
      <c r="D9" s="357" t="s">
        <v>472</v>
      </c>
      <c r="E9" s="357"/>
      <c r="F9" s="357"/>
      <c r="G9" s="356"/>
      <c r="H9" s="357" t="s">
        <v>473</v>
      </c>
      <c r="I9" s="357"/>
      <c r="J9" s="357"/>
      <c r="K9" s="98"/>
      <c r="L9" s="357" t="s">
        <v>474</v>
      </c>
      <c r="M9" s="357"/>
      <c r="N9" s="205">
        <v>20.583500000000001</v>
      </c>
      <c r="O9" s="35" t="s">
        <v>475</v>
      </c>
    </row>
    <row r="10" spans="1:16" s="36" customFormat="1" ht="17.649999999999999" customHeight="1" x14ac:dyDescent="0.25">
      <c r="A10" s="360"/>
      <c r="B10" s="361"/>
      <c r="C10" s="356"/>
      <c r="D10" s="98" t="str">
        <f>'[18]COMP MILLDDLLS'!E7</f>
        <v>Hasta 2020</v>
      </c>
      <c r="E10" s="98" t="str">
        <f>'[18]COMP MILLDDLLS'!F7</f>
        <v>En 2021</v>
      </c>
      <c r="F10" s="98" t="s">
        <v>476</v>
      </c>
      <c r="G10" s="356"/>
      <c r="H10" s="98" t="s">
        <v>477</v>
      </c>
      <c r="I10" s="98" t="s">
        <v>478</v>
      </c>
      <c r="J10" s="98" t="s">
        <v>476</v>
      </c>
      <c r="K10" s="98"/>
      <c r="L10" s="98" t="s">
        <v>479</v>
      </c>
      <c r="M10" s="98" t="s">
        <v>480</v>
      </c>
      <c r="N10" s="206"/>
    </row>
    <row r="11" spans="1:16" ht="17.649999999999999" customHeight="1" thickBot="1" x14ac:dyDescent="0.3">
      <c r="A11" s="360"/>
      <c r="B11" s="361"/>
      <c r="C11" s="310" t="s">
        <v>110</v>
      </c>
      <c r="D11" s="98" t="s">
        <v>15</v>
      </c>
      <c r="E11" s="98" t="s">
        <v>16</v>
      </c>
      <c r="F11" s="98" t="s">
        <v>481</v>
      </c>
      <c r="G11" s="311"/>
      <c r="H11" s="98" t="s">
        <v>428</v>
      </c>
      <c r="I11" s="98" t="s">
        <v>429</v>
      </c>
      <c r="J11" s="98" t="s">
        <v>482</v>
      </c>
      <c r="K11" s="98"/>
      <c r="L11" s="98" t="s">
        <v>483</v>
      </c>
      <c r="M11" s="98" t="s">
        <v>484</v>
      </c>
      <c r="N11" s="207"/>
    </row>
    <row r="12" spans="1:16" ht="5.25" customHeight="1" thickBot="1" x14ac:dyDescent="0.3">
      <c r="A12" s="217"/>
      <c r="B12" s="113"/>
      <c r="C12" s="218"/>
      <c r="D12" s="113"/>
      <c r="E12" s="113"/>
      <c r="F12" s="113"/>
      <c r="G12" s="113"/>
      <c r="H12" s="113"/>
      <c r="I12" s="113"/>
      <c r="J12" s="113"/>
      <c r="K12" s="113"/>
      <c r="L12" s="113"/>
      <c r="M12" s="113"/>
      <c r="N12" s="219"/>
    </row>
    <row r="13" spans="1:16" ht="13.5" x14ac:dyDescent="0.25">
      <c r="A13" s="220"/>
      <c r="B13" s="221" t="s">
        <v>480</v>
      </c>
      <c r="C13" s="222">
        <f>C14+C249</f>
        <v>466080.21024100622</v>
      </c>
      <c r="D13" s="222">
        <f>D14+D249</f>
        <v>316329.52120548324</v>
      </c>
      <c r="E13" s="222">
        <f>E14+E249</f>
        <v>20897.655919871075</v>
      </c>
      <c r="F13" s="222">
        <f>F14+F249</f>
        <v>337227.17712535436</v>
      </c>
      <c r="G13" s="223"/>
      <c r="H13" s="222">
        <f>H14+H249</f>
        <v>0</v>
      </c>
      <c r="I13" s="222">
        <f>I14+I249</f>
        <v>11147.932750697593</v>
      </c>
      <c r="J13" s="222">
        <f>J14+J249</f>
        <v>11147.932750697593</v>
      </c>
      <c r="K13" s="223"/>
      <c r="L13" s="222">
        <f>L14+L249</f>
        <v>117705.1003649543</v>
      </c>
      <c r="M13" s="222">
        <f>M14+M249</f>
        <v>128853.0331156519</v>
      </c>
      <c r="N13" s="208"/>
      <c r="O13" s="39"/>
      <c r="P13" s="37"/>
    </row>
    <row r="14" spans="1:16" s="40" customFormat="1" ht="13.5" x14ac:dyDescent="0.25">
      <c r="A14" s="224"/>
      <c r="B14" s="225" t="s">
        <v>485</v>
      </c>
      <c r="C14" s="226">
        <f>SUM(C15:C248)</f>
        <v>394034.16628170724</v>
      </c>
      <c r="D14" s="226">
        <f t="shared" ref="D14" si="0">SUM(D15:D248)</f>
        <v>298903.26092533401</v>
      </c>
      <c r="E14" s="226">
        <f>SUM(E15:E248)</f>
        <v>15935.075512502797</v>
      </c>
      <c r="F14" s="226">
        <f>SUM(F15:F248)</f>
        <v>314838.33643783681</v>
      </c>
      <c r="G14" s="226"/>
      <c r="H14" s="226">
        <f>SUM(H15:H248)</f>
        <v>0</v>
      </c>
      <c r="I14" s="226">
        <f>SUM(I15:I248)</f>
        <v>7169.74453369413</v>
      </c>
      <c r="J14" s="226">
        <f>SUM(J15:J248)</f>
        <v>7169.74453369413</v>
      </c>
      <c r="K14" s="226"/>
      <c r="L14" s="226">
        <f>SUM(L15:L248)</f>
        <v>72026.085310176277</v>
      </c>
      <c r="M14" s="226">
        <f>SUM(M15:M248)</f>
        <v>79195.829843870393</v>
      </c>
      <c r="N14" s="207"/>
    </row>
    <row r="15" spans="1:16" s="40" customFormat="1" ht="13.5" x14ac:dyDescent="0.25">
      <c r="A15" s="227">
        <v>1</v>
      </c>
      <c r="B15" s="228" t="s">
        <v>486</v>
      </c>
      <c r="C15" s="229">
        <v>2127.016556</v>
      </c>
      <c r="D15" s="229">
        <v>2127.016556</v>
      </c>
      <c r="E15" s="229">
        <v>0</v>
      </c>
      <c r="F15" s="229">
        <f>+D15+E15</f>
        <v>2127.016556</v>
      </c>
      <c r="G15" s="229"/>
      <c r="H15" s="229">
        <v>0</v>
      </c>
      <c r="I15" s="229">
        <v>0</v>
      </c>
      <c r="J15" s="229">
        <f>+H15+I15</f>
        <v>0</v>
      </c>
      <c r="K15" s="229"/>
      <c r="L15" s="229">
        <f>SUM(C15-F15-J15)</f>
        <v>0</v>
      </c>
      <c r="M15" s="229">
        <f>J15+L15</f>
        <v>0</v>
      </c>
      <c r="N15" s="206"/>
    </row>
    <row r="16" spans="1:16" s="40" customFormat="1" ht="17.649999999999999" customHeight="1" x14ac:dyDescent="0.25">
      <c r="A16" s="227">
        <v>2</v>
      </c>
      <c r="B16" s="228" t="s">
        <v>487</v>
      </c>
      <c r="C16" s="229">
        <v>5709.1623980054628</v>
      </c>
      <c r="D16" s="229">
        <v>5709.1623980054655</v>
      </c>
      <c r="E16" s="229">
        <v>0</v>
      </c>
      <c r="F16" s="229">
        <f t="shared" ref="F16:F79" si="1">+D16+E16</f>
        <v>5709.1623980054655</v>
      </c>
      <c r="G16" s="229"/>
      <c r="H16" s="229">
        <v>0</v>
      </c>
      <c r="I16" s="229">
        <v>0</v>
      </c>
      <c r="J16" s="229">
        <f t="shared" ref="J16:J79" si="2">+H16+I16</f>
        <v>0</v>
      </c>
      <c r="K16" s="229"/>
      <c r="L16" s="229">
        <f t="shared" ref="L16:L79" si="3">SUM(C16-F16-J16)</f>
        <v>-2.7284841053187847E-12</v>
      </c>
      <c r="M16" s="229">
        <f t="shared" ref="M16:M79" si="4">J16+L16</f>
        <v>-2.7284841053187847E-12</v>
      </c>
      <c r="N16" s="206"/>
    </row>
    <row r="17" spans="1:14" s="40" customFormat="1" ht="17.649999999999999" customHeight="1" x14ac:dyDescent="0.25">
      <c r="A17" s="227">
        <v>3</v>
      </c>
      <c r="B17" s="228" t="s">
        <v>488</v>
      </c>
      <c r="C17" s="229">
        <v>565.36423218610469</v>
      </c>
      <c r="D17" s="229">
        <v>565.3642321861048</v>
      </c>
      <c r="E17" s="229">
        <v>0</v>
      </c>
      <c r="F17" s="229">
        <f t="shared" si="1"/>
        <v>565.3642321861048</v>
      </c>
      <c r="G17" s="229"/>
      <c r="H17" s="229">
        <v>0</v>
      </c>
      <c r="I17" s="229">
        <v>0</v>
      </c>
      <c r="J17" s="229">
        <f t="shared" si="2"/>
        <v>0</v>
      </c>
      <c r="K17" s="229"/>
      <c r="L17" s="229">
        <f t="shared" si="3"/>
        <v>-1.1368683772161603E-13</v>
      </c>
      <c r="M17" s="229">
        <f t="shared" si="4"/>
        <v>-1.1368683772161603E-13</v>
      </c>
      <c r="N17" s="206"/>
    </row>
    <row r="18" spans="1:14" s="40" customFormat="1" ht="17.649999999999999" customHeight="1" x14ac:dyDescent="0.25">
      <c r="A18" s="227">
        <v>4</v>
      </c>
      <c r="B18" s="228" t="s">
        <v>489</v>
      </c>
      <c r="C18" s="229">
        <v>5933.0558325805905</v>
      </c>
      <c r="D18" s="229">
        <v>5933.0558325805896</v>
      </c>
      <c r="E18" s="229">
        <v>0</v>
      </c>
      <c r="F18" s="229">
        <f t="shared" si="1"/>
        <v>5933.0558325805896</v>
      </c>
      <c r="G18" s="229"/>
      <c r="H18" s="229">
        <v>0</v>
      </c>
      <c r="I18" s="229">
        <v>0</v>
      </c>
      <c r="J18" s="229">
        <f t="shared" si="2"/>
        <v>0</v>
      </c>
      <c r="K18" s="229"/>
      <c r="L18" s="229">
        <f t="shared" si="3"/>
        <v>9.0949470177292824E-13</v>
      </c>
      <c r="M18" s="229">
        <f t="shared" si="4"/>
        <v>9.0949470177292824E-13</v>
      </c>
      <c r="N18" s="206"/>
    </row>
    <row r="19" spans="1:14" s="40" customFormat="1" ht="17.649999999999999" customHeight="1" x14ac:dyDescent="0.25">
      <c r="A19" s="227">
        <v>5</v>
      </c>
      <c r="B19" s="228" t="s">
        <v>490</v>
      </c>
      <c r="C19" s="229">
        <v>1259.8676637750002</v>
      </c>
      <c r="D19" s="229">
        <v>1259.867663775</v>
      </c>
      <c r="E19" s="229">
        <v>0</v>
      </c>
      <c r="F19" s="229">
        <f t="shared" si="1"/>
        <v>1259.867663775</v>
      </c>
      <c r="G19" s="229"/>
      <c r="H19" s="229">
        <v>0</v>
      </c>
      <c r="I19" s="229">
        <v>0</v>
      </c>
      <c r="J19" s="229">
        <f t="shared" si="2"/>
        <v>0</v>
      </c>
      <c r="K19" s="229"/>
      <c r="L19" s="229">
        <f t="shared" si="3"/>
        <v>2.2737367544323206E-13</v>
      </c>
      <c r="M19" s="229">
        <f t="shared" si="4"/>
        <v>2.2737367544323206E-13</v>
      </c>
      <c r="N19" s="206"/>
    </row>
    <row r="20" spans="1:14" s="40" customFormat="1" ht="17.649999999999999" customHeight="1" x14ac:dyDescent="0.25">
      <c r="A20" s="227">
        <v>6</v>
      </c>
      <c r="B20" s="228" t="s">
        <v>491</v>
      </c>
      <c r="C20" s="229">
        <v>6336.6996378241856</v>
      </c>
      <c r="D20" s="229">
        <v>6336.6996378241856</v>
      </c>
      <c r="E20" s="229">
        <v>0</v>
      </c>
      <c r="F20" s="229">
        <f t="shared" si="1"/>
        <v>6336.6996378241856</v>
      </c>
      <c r="G20" s="229"/>
      <c r="H20" s="229">
        <v>0</v>
      </c>
      <c r="I20" s="229">
        <v>0</v>
      </c>
      <c r="J20" s="229">
        <f t="shared" si="2"/>
        <v>0</v>
      </c>
      <c r="K20" s="229"/>
      <c r="L20" s="229">
        <f t="shared" si="3"/>
        <v>0</v>
      </c>
      <c r="M20" s="229">
        <f t="shared" si="4"/>
        <v>0</v>
      </c>
      <c r="N20" s="206"/>
    </row>
    <row r="21" spans="1:14" s="40" customFormat="1" ht="17.649999999999999" customHeight="1" x14ac:dyDescent="0.25">
      <c r="A21" s="227">
        <v>7</v>
      </c>
      <c r="B21" s="228" t="s">
        <v>492</v>
      </c>
      <c r="C21" s="229">
        <v>14433.558902270968</v>
      </c>
      <c r="D21" s="229">
        <v>14433.558902270968</v>
      </c>
      <c r="E21" s="229">
        <v>0</v>
      </c>
      <c r="F21" s="229">
        <f t="shared" si="1"/>
        <v>14433.558902270968</v>
      </c>
      <c r="G21" s="229"/>
      <c r="H21" s="229">
        <v>0</v>
      </c>
      <c r="I21" s="229">
        <v>0</v>
      </c>
      <c r="J21" s="229">
        <f t="shared" si="2"/>
        <v>0</v>
      </c>
      <c r="K21" s="229"/>
      <c r="L21" s="229">
        <f t="shared" si="3"/>
        <v>0</v>
      </c>
      <c r="M21" s="229">
        <f t="shared" si="4"/>
        <v>0</v>
      </c>
      <c r="N21" s="206"/>
    </row>
    <row r="22" spans="1:14" s="40" customFormat="1" ht="17.649999999999999" customHeight="1" x14ac:dyDescent="0.25">
      <c r="A22" s="227">
        <v>9</v>
      </c>
      <c r="B22" s="228" t="s">
        <v>493</v>
      </c>
      <c r="C22" s="229">
        <v>2058.7395015705001</v>
      </c>
      <c r="D22" s="229">
        <v>2058.7395015705001</v>
      </c>
      <c r="E22" s="229">
        <v>0</v>
      </c>
      <c r="F22" s="229">
        <f t="shared" si="1"/>
        <v>2058.7395015705001</v>
      </c>
      <c r="G22" s="229"/>
      <c r="H22" s="229">
        <v>0</v>
      </c>
      <c r="I22" s="229">
        <v>0</v>
      </c>
      <c r="J22" s="229">
        <f t="shared" si="2"/>
        <v>0</v>
      </c>
      <c r="K22" s="229"/>
      <c r="L22" s="229">
        <f t="shared" si="3"/>
        <v>0</v>
      </c>
      <c r="M22" s="229">
        <f t="shared" si="4"/>
        <v>0</v>
      </c>
      <c r="N22" s="206"/>
    </row>
    <row r="23" spans="1:14" s="40" customFormat="1" ht="17.649999999999999" customHeight="1" x14ac:dyDescent="0.25">
      <c r="A23" s="227">
        <v>10</v>
      </c>
      <c r="B23" s="228" t="s">
        <v>494</v>
      </c>
      <c r="C23" s="229">
        <v>2700.9669457472805</v>
      </c>
      <c r="D23" s="229">
        <v>2700.9669457472805</v>
      </c>
      <c r="E23" s="229">
        <v>0</v>
      </c>
      <c r="F23" s="229">
        <f t="shared" si="1"/>
        <v>2700.9669457472805</v>
      </c>
      <c r="G23" s="229"/>
      <c r="H23" s="229">
        <v>0</v>
      </c>
      <c r="I23" s="229">
        <v>0</v>
      </c>
      <c r="J23" s="229">
        <f t="shared" si="2"/>
        <v>0</v>
      </c>
      <c r="K23" s="229"/>
      <c r="L23" s="229">
        <f t="shared" si="3"/>
        <v>0</v>
      </c>
      <c r="M23" s="229">
        <f t="shared" si="4"/>
        <v>0</v>
      </c>
      <c r="N23" s="206"/>
    </row>
    <row r="24" spans="1:14" s="40" customFormat="1" ht="17.649999999999999" customHeight="1" x14ac:dyDescent="0.25">
      <c r="A24" s="227">
        <v>11</v>
      </c>
      <c r="B24" s="228" t="s">
        <v>495</v>
      </c>
      <c r="C24" s="229">
        <v>2190.2808655966351</v>
      </c>
      <c r="D24" s="229">
        <v>2190.2808655966351</v>
      </c>
      <c r="E24" s="229">
        <v>0</v>
      </c>
      <c r="F24" s="229">
        <f t="shared" si="1"/>
        <v>2190.2808655966351</v>
      </c>
      <c r="G24" s="229"/>
      <c r="H24" s="229">
        <v>0</v>
      </c>
      <c r="I24" s="229">
        <v>0</v>
      </c>
      <c r="J24" s="229">
        <f t="shared" si="2"/>
        <v>0</v>
      </c>
      <c r="K24" s="229"/>
      <c r="L24" s="229">
        <f t="shared" si="3"/>
        <v>0</v>
      </c>
      <c r="M24" s="229">
        <f t="shared" si="4"/>
        <v>0</v>
      </c>
      <c r="N24" s="206"/>
    </row>
    <row r="25" spans="1:14" s="40" customFormat="1" ht="17.649999999999999" customHeight="1" x14ac:dyDescent="0.25">
      <c r="A25" s="227">
        <v>12</v>
      </c>
      <c r="B25" s="228" t="s">
        <v>496</v>
      </c>
      <c r="C25" s="229">
        <v>3605.7777989049605</v>
      </c>
      <c r="D25" s="229">
        <v>3605.77779890496</v>
      </c>
      <c r="E25" s="229">
        <v>0</v>
      </c>
      <c r="F25" s="229">
        <f t="shared" si="1"/>
        <v>3605.77779890496</v>
      </c>
      <c r="G25" s="229"/>
      <c r="H25" s="229">
        <v>0</v>
      </c>
      <c r="I25" s="229">
        <v>0</v>
      </c>
      <c r="J25" s="229">
        <f t="shared" si="2"/>
        <v>0</v>
      </c>
      <c r="K25" s="229"/>
      <c r="L25" s="229">
        <f t="shared" si="3"/>
        <v>4.5474735088646412E-13</v>
      </c>
      <c r="M25" s="229">
        <f t="shared" si="4"/>
        <v>4.5474735088646412E-13</v>
      </c>
      <c r="N25" s="206"/>
    </row>
    <row r="26" spans="1:14" s="40" customFormat="1" ht="17.649999999999999" customHeight="1" x14ac:dyDescent="0.25">
      <c r="A26" s="227">
        <v>13</v>
      </c>
      <c r="B26" s="228" t="s">
        <v>497</v>
      </c>
      <c r="C26" s="229">
        <v>1042.6964864015001</v>
      </c>
      <c r="D26" s="229">
        <v>1042.6964864015001</v>
      </c>
      <c r="E26" s="229">
        <v>0</v>
      </c>
      <c r="F26" s="229">
        <f t="shared" si="1"/>
        <v>1042.6964864015001</v>
      </c>
      <c r="G26" s="229"/>
      <c r="H26" s="229">
        <v>0</v>
      </c>
      <c r="I26" s="229">
        <v>0</v>
      </c>
      <c r="J26" s="229">
        <f t="shared" si="2"/>
        <v>0</v>
      </c>
      <c r="K26" s="229"/>
      <c r="L26" s="229">
        <f t="shared" si="3"/>
        <v>0</v>
      </c>
      <c r="M26" s="229">
        <f t="shared" si="4"/>
        <v>0</v>
      </c>
      <c r="N26" s="206"/>
    </row>
    <row r="27" spans="1:14" s="40" customFormat="1" ht="17.649999999999999" customHeight="1" x14ac:dyDescent="0.25">
      <c r="A27" s="227">
        <v>14</v>
      </c>
      <c r="B27" s="228" t="s">
        <v>498</v>
      </c>
      <c r="C27" s="229">
        <v>694.90049779328501</v>
      </c>
      <c r="D27" s="229">
        <v>694.90049779328501</v>
      </c>
      <c r="E27" s="229">
        <v>0</v>
      </c>
      <c r="F27" s="229">
        <f t="shared" si="1"/>
        <v>694.90049779328501</v>
      </c>
      <c r="G27" s="229"/>
      <c r="H27" s="229">
        <v>0</v>
      </c>
      <c r="I27" s="229">
        <v>0</v>
      </c>
      <c r="J27" s="229">
        <f t="shared" si="2"/>
        <v>0</v>
      </c>
      <c r="K27" s="229"/>
      <c r="L27" s="229">
        <f t="shared" si="3"/>
        <v>0</v>
      </c>
      <c r="M27" s="229">
        <f t="shared" si="4"/>
        <v>0</v>
      </c>
      <c r="N27" s="206"/>
    </row>
    <row r="28" spans="1:14" s="40" customFormat="1" ht="17.649999999999999" customHeight="1" x14ac:dyDescent="0.25">
      <c r="A28" s="227">
        <v>15</v>
      </c>
      <c r="B28" s="228" t="s">
        <v>499</v>
      </c>
      <c r="C28" s="229">
        <v>1293.643046591</v>
      </c>
      <c r="D28" s="229">
        <v>1293.643046591</v>
      </c>
      <c r="E28" s="229">
        <v>0</v>
      </c>
      <c r="F28" s="229">
        <f t="shared" si="1"/>
        <v>1293.643046591</v>
      </c>
      <c r="G28" s="229"/>
      <c r="H28" s="229">
        <v>0</v>
      </c>
      <c r="I28" s="229">
        <v>0</v>
      </c>
      <c r="J28" s="229">
        <f t="shared" si="2"/>
        <v>0</v>
      </c>
      <c r="K28" s="229"/>
      <c r="L28" s="229">
        <f t="shared" si="3"/>
        <v>0</v>
      </c>
      <c r="M28" s="229">
        <f t="shared" si="4"/>
        <v>0</v>
      </c>
      <c r="N28" s="206"/>
    </row>
    <row r="29" spans="1:14" s="40" customFormat="1" ht="17.649999999999999" customHeight="1" x14ac:dyDescent="0.25">
      <c r="A29" s="227">
        <v>16</v>
      </c>
      <c r="B29" s="228" t="s">
        <v>500</v>
      </c>
      <c r="C29" s="229">
        <v>1492.5284481310703</v>
      </c>
      <c r="D29" s="229">
        <v>1492.52844813107</v>
      </c>
      <c r="E29" s="229">
        <v>0</v>
      </c>
      <c r="F29" s="229">
        <f t="shared" si="1"/>
        <v>1492.52844813107</v>
      </c>
      <c r="G29" s="229"/>
      <c r="H29" s="229">
        <v>0</v>
      </c>
      <c r="I29" s="229">
        <v>0</v>
      </c>
      <c r="J29" s="229">
        <f t="shared" si="2"/>
        <v>0</v>
      </c>
      <c r="K29" s="229"/>
      <c r="L29" s="229">
        <f t="shared" si="3"/>
        <v>2.2737367544323206E-13</v>
      </c>
      <c r="M29" s="229">
        <f t="shared" si="4"/>
        <v>2.2737367544323206E-13</v>
      </c>
      <c r="N29" s="206"/>
    </row>
    <row r="30" spans="1:14" s="40" customFormat="1" ht="17.649999999999999" customHeight="1" x14ac:dyDescent="0.25">
      <c r="A30" s="227">
        <v>17</v>
      </c>
      <c r="B30" s="228" t="s">
        <v>501</v>
      </c>
      <c r="C30" s="229">
        <v>916.86976579324005</v>
      </c>
      <c r="D30" s="229">
        <v>916.86976579324005</v>
      </c>
      <c r="E30" s="229">
        <v>0</v>
      </c>
      <c r="F30" s="229">
        <f t="shared" si="1"/>
        <v>916.86976579324005</v>
      </c>
      <c r="G30" s="229"/>
      <c r="H30" s="229">
        <v>0</v>
      </c>
      <c r="I30" s="229">
        <v>0</v>
      </c>
      <c r="J30" s="229">
        <f t="shared" si="2"/>
        <v>0</v>
      </c>
      <c r="K30" s="229"/>
      <c r="L30" s="229">
        <f t="shared" si="3"/>
        <v>0</v>
      </c>
      <c r="M30" s="229">
        <f t="shared" si="4"/>
        <v>0</v>
      </c>
      <c r="N30" s="206"/>
    </row>
    <row r="31" spans="1:14" s="40" customFormat="1" ht="17.649999999999999" customHeight="1" x14ac:dyDescent="0.25">
      <c r="A31" s="227">
        <v>18</v>
      </c>
      <c r="B31" s="228" t="s">
        <v>502</v>
      </c>
      <c r="C31" s="229">
        <v>847.14805574038508</v>
      </c>
      <c r="D31" s="229">
        <v>847.14805574038485</v>
      </c>
      <c r="E31" s="229">
        <v>0</v>
      </c>
      <c r="F31" s="229">
        <f t="shared" si="1"/>
        <v>847.14805574038485</v>
      </c>
      <c r="G31" s="229"/>
      <c r="H31" s="229">
        <v>0</v>
      </c>
      <c r="I31" s="229">
        <v>0</v>
      </c>
      <c r="J31" s="229">
        <f t="shared" si="2"/>
        <v>0</v>
      </c>
      <c r="K31" s="229"/>
      <c r="L31" s="229">
        <f t="shared" si="3"/>
        <v>2.2737367544323206E-13</v>
      </c>
      <c r="M31" s="229">
        <f t="shared" si="4"/>
        <v>2.2737367544323206E-13</v>
      </c>
      <c r="N31" s="206"/>
    </row>
    <row r="32" spans="1:14" s="40" customFormat="1" ht="17.649999999999999" customHeight="1" x14ac:dyDescent="0.25">
      <c r="A32" s="227">
        <v>19</v>
      </c>
      <c r="B32" s="228" t="s">
        <v>503</v>
      </c>
      <c r="C32" s="229">
        <v>569.74133096527498</v>
      </c>
      <c r="D32" s="229">
        <v>569.74133096527498</v>
      </c>
      <c r="E32" s="229">
        <v>0</v>
      </c>
      <c r="F32" s="229">
        <f t="shared" si="1"/>
        <v>569.74133096527498</v>
      </c>
      <c r="G32" s="229"/>
      <c r="H32" s="229">
        <v>0</v>
      </c>
      <c r="I32" s="229">
        <v>0</v>
      </c>
      <c r="J32" s="229">
        <f t="shared" si="2"/>
        <v>0</v>
      </c>
      <c r="K32" s="229"/>
      <c r="L32" s="229">
        <f t="shared" si="3"/>
        <v>0</v>
      </c>
      <c r="M32" s="229">
        <f t="shared" si="4"/>
        <v>0</v>
      </c>
      <c r="N32" s="206"/>
    </row>
    <row r="33" spans="1:14" s="40" customFormat="1" ht="17.649999999999999" customHeight="1" x14ac:dyDescent="0.25">
      <c r="A33" s="227">
        <v>20</v>
      </c>
      <c r="B33" s="228" t="s">
        <v>504</v>
      </c>
      <c r="C33" s="229">
        <v>580.87484752030991</v>
      </c>
      <c r="D33" s="229">
        <v>580.87484752031003</v>
      </c>
      <c r="E33" s="229">
        <v>0</v>
      </c>
      <c r="F33" s="229">
        <f t="shared" si="1"/>
        <v>580.87484752031003</v>
      </c>
      <c r="G33" s="229"/>
      <c r="H33" s="229">
        <v>0</v>
      </c>
      <c r="I33" s="229">
        <v>0</v>
      </c>
      <c r="J33" s="229">
        <f t="shared" si="2"/>
        <v>0</v>
      </c>
      <c r="K33" s="229"/>
      <c r="L33" s="229">
        <f t="shared" si="3"/>
        <v>-1.1368683772161603E-13</v>
      </c>
      <c r="M33" s="229">
        <f t="shared" si="4"/>
        <v>-1.1368683772161603E-13</v>
      </c>
      <c r="N33" s="206"/>
    </row>
    <row r="34" spans="1:14" s="40" customFormat="1" ht="17.649999999999999" customHeight="1" x14ac:dyDescent="0.25">
      <c r="A34" s="227">
        <v>21</v>
      </c>
      <c r="B34" s="228" t="s">
        <v>505</v>
      </c>
      <c r="C34" s="229">
        <v>750.85798269916006</v>
      </c>
      <c r="D34" s="229">
        <v>750.85798269915995</v>
      </c>
      <c r="E34" s="229">
        <v>0</v>
      </c>
      <c r="F34" s="229">
        <f t="shared" si="1"/>
        <v>750.85798269915995</v>
      </c>
      <c r="G34" s="229"/>
      <c r="H34" s="229">
        <v>0</v>
      </c>
      <c r="I34" s="229">
        <v>0</v>
      </c>
      <c r="J34" s="229">
        <f t="shared" si="2"/>
        <v>0</v>
      </c>
      <c r="K34" s="229"/>
      <c r="L34" s="229">
        <f t="shared" si="3"/>
        <v>1.1368683772161603E-13</v>
      </c>
      <c r="M34" s="229">
        <f t="shared" si="4"/>
        <v>1.1368683772161603E-13</v>
      </c>
      <c r="N34" s="206"/>
    </row>
    <row r="35" spans="1:14" s="40" customFormat="1" ht="17.649999999999999" customHeight="1" x14ac:dyDescent="0.25">
      <c r="A35" s="227">
        <v>22</v>
      </c>
      <c r="B35" s="228" t="s">
        <v>506</v>
      </c>
      <c r="C35" s="229">
        <v>926.03108129416512</v>
      </c>
      <c r="D35" s="229">
        <v>926.03108129416512</v>
      </c>
      <c r="E35" s="229">
        <v>0</v>
      </c>
      <c r="F35" s="229">
        <f t="shared" si="1"/>
        <v>926.03108129416512</v>
      </c>
      <c r="G35" s="229"/>
      <c r="H35" s="229">
        <v>0</v>
      </c>
      <c r="I35" s="229">
        <v>0</v>
      </c>
      <c r="J35" s="229">
        <f t="shared" si="2"/>
        <v>0</v>
      </c>
      <c r="K35" s="229"/>
      <c r="L35" s="229">
        <f t="shared" si="3"/>
        <v>0</v>
      </c>
      <c r="M35" s="229">
        <f t="shared" si="4"/>
        <v>0</v>
      </c>
      <c r="N35" s="206"/>
    </row>
    <row r="36" spans="1:14" s="40" customFormat="1" ht="17.649999999999999" customHeight="1" x14ac:dyDescent="0.25">
      <c r="A36" s="227">
        <v>23</v>
      </c>
      <c r="B36" s="228" t="s">
        <v>507</v>
      </c>
      <c r="C36" s="229">
        <v>500.98735560576506</v>
      </c>
      <c r="D36" s="229">
        <v>500.98735560576495</v>
      </c>
      <c r="E36" s="229">
        <v>0</v>
      </c>
      <c r="F36" s="229">
        <f t="shared" si="1"/>
        <v>500.98735560576495</v>
      </c>
      <c r="G36" s="229"/>
      <c r="H36" s="229">
        <v>0</v>
      </c>
      <c r="I36" s="229">
        <v>0</v>
      </c>
      <c r="J36" s="229">
        <f t="shared" si="2"/>
        <v>0</v>
      </c>
      <c r="K36" s="229"/>
      <c r="L36" s="229">
        <f t="shared" si="3"/>
        <v>1.1368683772161603E-13</v>
      </c>
      <c r="M36" s="229">
        <f t="shared" si="4"/>
        <v>1.1368683772161603E-13</v>
      </c>
      <c r="N36" s="206"/>
    </row>
    <row r="37" spans="1:14" s="40" customFormat="1" ht="17.649999999999999" customHeight="1" x14ac:dyDescent="0.25">
      <c r="A37" s="227">
        <v>24</v>
      </c>
      <c r="B37" s="228" t="s">
        <v>508</v>
      </c>
      <c r="C37" s="229">
        <v>908.36164687548012</v>
      </c>
      <c r="D37" s="229">
        <v>908.36164687548012</v>
      </c>
      <c r="E37" s="229">
        <v>0</v>
      </c>
      <c r="F37" s="229">
        <f t="shared" si="1"/>
        <v>908.36164687548012</v>
      </c>
      <c r="G37" s="229"/>
      <c r="H37" s="229">
        <v>0</v>
      </c>
      <c r="I37" s="229">
        <v>0</v>
      </c>
      <c r="J37" s="229">
        <f t="shared" si="2"/>
        <v>0</v>
      </c>
      <c r="K37" s="229"/>
      <c r="L37" s="229">
        <f t="shared" si="3"/>
        <v>0</v>
      </c>
      <c r="M37" s="229">
        <f t="shared" si="4"/>
        <v>0</v>
      </c>
      <c r="N37" s="206"/>
    </row>
    <row r="38" spans="1:14" s="40" customFormat="1" ht="17.649999999999999" customHeight="1" x14ac:dyDescent="0.25">
      <c r="A38" s="227">
        <v>25</v>
      </c>
      <c r="B38" s="228" t="s">
        <v>509</v>
      </c>
      <c r="C38" s="229">
        <v>2705.1093998517945</v>
      </c>
      <c r="D38" s="229">
        <v>2705.1093998517945</v>
      </c>
      <c r="E38" s="229">
        <v>0</v>
      </c>
      <c r="F38" s="229">
        <f t="shared" si="1"/>
        <v>2705.1093998517945</v>
      </c>
      <c r="G38" s="229"/>
      <c r="H38" s="229">
        <v>0</v>
      </c>
      <c r="I38" s="229">
        <v>0</v>
      </c>
      <c r="J38" s="229">
        <f t="shared" si="2"/>
        <v>0</v>
      </c>
      <c r="K38" s="229"/>
      <c r="L38" s="229">
        <f t="shared" si="3"/>
        <v>0</v>
      </c>
      <c r="M38" s="229">
        <f t="shared" si="4"/>
        <v>0</v>
      </c>
      <c r="N38" s="206"/>
    </row>
    <row r="39" spans="1:14" s="40" customFormat="1" ht="17.649999999999999" customHeight="1" x14ac:dyDescent="0.25">
      <c r="A39" s="227">
        <v>26</v>
      </c>
      <c r="B39" s="228" t="s">
        <v>510</v>
      </c>
      <c r="C39" s="229">
        <v>2363.3109239039491</v>
      </c>
      <c r="D39" s="229">
        <v>2363.3109239039491</v>
      </c>
      <c r="E39" s="229">
        <v>0</v>
      </c>
      <c r="F39" s="229">
        <f t="shared" si="1"/>
        <v>2363.3109239039491</v>
      </c>
      <c r="G39" s="229"/>
      <c r="H39" s="229">
        <v>0</v>
      </c>
      <c r="I39" s="229">
        <v>0</v>
      </c>
      <c r="J39" s="229">
        <f t="shared" si="2"/>
        <v>0</v>
      </c>
      <c r="K39" s="229"/>
      <c r="L39" s="229">
        <f t="shared" si="3"/>
        <v>0</v>
      </c>
      <c r="M39" s="229">
        <f t="shared" si="4"/>
        <v>0</v>
      </c>
      <c r="N39" s="206"/>
    </row>
    <row r="40" spans="1:14" s="40" customFormat="1" ht="17.649999999999999" customHeight="1" x14ac:dyDescent="0.25">
      <c r="A40" s="227">
        <v>27</v>
      </c>
      <c r="B40" s="228" t="s">
        <v>511</v>
      </c>
      <c r="C40" s="229">
        <v>2509.8832820724342</v>
      </c>
      <c r="D40" s="229">
        <v>2509.8832820724338</v>
      </c>
      <c r="E40" s="229">
        <v>0</v>
      </c>
      <c r="F40" s="229">
        <f t="shared" si="1"/>
        <v>2509.8832820724338</v>
      </c>
      <c r="G40" s="229"/>
      <c r="H40" s="229">
        <v>0</v>
      </c>
      <c r="I40" s="229">
        <v>0</v>
      </c>
      <c r="J40" s="229">
        <f t="shared" si="2"/>
        <v>0</v>
      </c>
      <c r="K40" s="229"/>
      <c r="L40" s="229">
        <f t="shared" si="3"/>
        <v>4.5474735088646412E-13</v>
      </c>
      <c r="M40" s="229">
        <f t="shared" si="4"/>
        <v>4.5474735088646412E-13</v>
      </c>
      <c r="N40" s="206"/>
    </row>
    <row r="41" spans="1:14" s="40" customFormat="1" ht="17.649999999999999" customHeight="1" x14ac:dyDescent="0.25">
      <c r="A41" s="227">
        <v>28</v>
      </c>
      <c r="B41" s="228" t="s">
        <v>512</v>
      </c>
      <c r="C41" s="229">
        <v>6869.9901537622172</v>
      </c>
      <c r="D41" s="229">
        <v>6869.9901537622181</v>
      </c>
      <c r="E41" s="229">
        <v>0</v>
      </c>
      <c r="F41" s="229">
        <f t="shared" si="1"/>
        <v>6869.9901537622181</v>
      </c>
      <c r="G41" s="229"/>
      <c r="H41" s="229">
        <v>0</v>
      </c>
      <c r="I41" s="229">
        <v>0</v>
      </c>
      <c r="J41" s="229">
        <f t="shared" si="2"/>
        <v>0</v>
      </c>
      <c r="K41" s="229"/>
      <c r="L41" s="229">
        <f t="shared" si="3"/>
        <v>-9.0949470177292824E-13</v>
      </c>
      <c r="M41" s="229">
        <f t="shared" si="4"/>
        <v>-9.0949470177292824E-13</v>
      </c>
      <c r="N41" s="206"/>
    </row>
    <row r="42" spans="1:14" s="40" customFormat="1" ht="17.649999999999999" customHeight="1" x14ac:dyDescent="0.25">
      <c r="A42" s="227">
        <v>29</v>
      </c>
      <c r="B42" s="228" t="s">
        <v>513</v>
      </c>
      <c r="C42" s="229">
        <v>918.56374791124995</v>
      </c>
      <c r="D42" s="229">
        <v>918.56374791125029</v>
      </c>
      <c r="E42" s="229">
        <v>0</v>
      </c>
      <c r="F42" s="229">
        <f t="shared" si="1"/>
        <v>918.56374791125029</v>
      </c>
      <c r="G42" s="229"/>
      <c r="H42" s="229">
        <v>0</v>
      </c>
      <c r="I42" s="229">
        <v>0</v>
      </c>
      <c r="J42" s="229">
        <f t="shared" si="2"/>
        <v>0</v>
      </c>
      <c r="K42" s="229"/>
      <c r="L42" s="229">
        <f t="shared" si="3"/>
        <v>-3.4106051316484809E-13</v>
      </c>
      <c r="M42" s="229">
        <f t="shared" si="4"/>
        <v>-3.4106051316484809E-13</v>
      </c>
      <c r="N42" s="206"/>
    </row>
    <row r="43" spans="1:14" s="40" customFormat="1" ht="17.649999999999999" customHeight="1" x14ac:dyDescent="0.25">
      <c r="A43" s="227">
        <v>30</v>
      </c>
      <c r="B43" s="228" t="s">
        <v>514</v>
      </c>
      <c r="C43" s="229">
        <v>2710.6571830980615</v>
      </c>
      <c r="D43" s="229">
        <v>2710.6571830980615</v>
      </c>
      <c r="E43" s="229">
        <v>0</v>
      </c>
      <c r="F43" s="229">
        <f t="shared" si="1"/>
        <v>2710.6571830980615</v>
      </c>
      <c r="G43" s="229"/>
      <c r="H43" s="229">
        <v>0</v>
      </c>
      <c r="I43" s="229">
        <v>0</v>
      </c>
      <c r="J43" s="229">
        <f t="shared" si="2"/>
        <v>0</v>
      </c>
      <c r="K43" s="229"/>
      <c r="L43" s="229">
        <f t="shared" si="3"/>
        <v>0</v>
      </c>
      <c r="M43" s="229">
        <f t="shared" si="4"/>
        <v>0</v>
      </c>
      <c r="N43" s="206"/>
    </row>
    <row r="44" spans="1:14" s="40" customFormat="1" ht="17.649999999999999" customHeight="1" x14ac:dyDescent="0.25">
      <c r="A44" s="227">
        <v>31</v>
      </c>
      <c r="B44" s="228" t="s">
        <v>515</v>
      </c>
      <c r="C44" s="229">
        <v>5671.3999467036383</v>
      </c>
      <c r="D44" s="229">
        <v>5671.3999467036383</v>
      </c>
      <c r="E44" s="229">
        <v>0</v>
      </c>
      <c r="F44" s="229">
        <f t="shared" si="1"/>
        <v>5671.3999467036383</v>
      </c>
      <c r="G44" s="229"/>
      <c r="H44" s="229">
        <v>0</v>
      </c>
      <c r="I44" s="229">
        <v>0</v>
      </c>
      <c r="J44" s="229">
        <f t="shared" si="2"/>
        <v>0</v>
      </c>
      <c r="K44" s="229"/>
      <c r="L44" s="229">
        <f t="shared" si="3"/>
        <v>0</v>
      </c>
      <c r="M44" s="229">
        <f t="shared" si="4"/>
        <v>0</v>
      </c>
      <c r="N44" s="206"/>
    </row>
    <row r="45" spans="1:14" s="40" customFormat="1" ht="17.649999999999999" customHeight="1" x14ac:dyDescent="0.25">
      <c r="A45" s="227">
        <v>32</v>
      </c>
      <c r="B45" s="228" t="s">
        <v>516</v>
      </c>
      <c r="C45" s="229">
        <v>1323.5178715946251</v>
      </c>
      <c r="D45" s="229">
        <v>1323.5178715946251</v>
      </c>
      <c r="E45" s="229">
        <v>0</v>
      </c>
      <c r="F45" s="229">
        <f t="shared" si="1"/>
        <v>1323.5178715946251</v>
      </c>
      <c r="G45" s="229"/>
      <c r="H45" s="229">
        <v>0</v>
      </c>
      <c r="I45" s="229">
        <v>0</v>
      </c>
      <c r="J45" s="229">
        <f t="shared" si="2"/>
        <v>0</v>
      </c>
      <c r="K45" s="229"/>
      <c r="L45" s="229">
        <f t="shared" si="3"/>
        <v>0</v>
      </c>
      <c r="M45" s="229">
        <f t="shared" si="4"/>
        <v>0</v>
      </c>
      <c r="N45" s="206"/>
    </row>
    <row r="46" spans="1:14" s="40" customFormat="1" ht="17.649999999999999" customHeight="1" x14ac:dyDescent="0.25">
      <c r="A46" s="227">
        <v>33</v>
      </c>
      <c r="B46" s="228" t="s">
        <v>517</v>
      </c>
      <c r="C46" s="229">
        <v>1597.1429788769256</v>
      </c>
      <c r="D46" s="229">
        <v>1597.1429788769256</v>
      </c>
      <c r="E46" s="229">
        <v>0</v>
      </c>
      <c r="F46" s="229">
        <f t="shared" si="1"/>
        <v>1597.1429788769256</v>
      </c>
      <c r="G46" s="229"/>
      <c r="H46" s="229">
        <v>0</v>
      </c>
      <c r="I46" s="229">
        <v>0</v>
      </c>
      <c r="J46" s="229">
        <f t="shared" si="2"/>
        <v>0</v>
      </c>
      <c r="K46" s="229"/>
      <c r="L46" s="229">
        <f t="shared" si="3"/>
        <v>0</v>
      </c>
      <c r="M46" s="229">
        <f t="shared" si="4"/>
        <v>0</v>
      </c>
      <c r="N46" s="206"/>
    </row>
    <row r="47" spans="1:14" s="40" customFormat="1" ht="17.649999999999999" customHeight="1" x14ac:dyDescent="0.25">
      <c r="A47" s="227">
        <v>34</v>
      </c>
      <c r="B47" s="228" t="s">
        <v>518</v>
      </c>
      <c r="C47" s="229">
        <v>1492.1990322670897</v>
      </c>
      <c r="D47" s="229">
        <v>1492.1990322670902</v>
      </c>
      <c r="E47" s="229">
        <v>0</v>
      </c>
      <c r="F47" s="229">
        <f t="shared" si="1"/>
        <v>1492.1990322670902</v>
      </c>
      <c r="G47" s="229"/>
      <c r="H47" s="229">
        <v>0</v>
      </c>
      <c r="I47" s="229">
        <v>0</v>
      </c>
      <c r="J47" s="229">
        <f t="shared" si="2"/>
        <v>0</v>
      </c>
      <c r="K47" s="229"/>
      <c r="L47" s="229">
        <f t="shared" si="3"/>
        <v>-4.5474735088646412E-13</v>
      </c>
      <c r="M47" s="229">
        <f t="shared" si="4"/>
        <v>-4.5474735088646412E-13</v>
      </c>
      <c r="N47" s="206"/>
    </row>
    <row r="48" spans="1:14" s="40" customFormat="1" ht="17.649999999999999" customHeight="1" x14ac:dyDescent="0.25">
      <c r="A48" s="227">
        <v>35</v>
      </c>
      <c r="B48" s="228" t="s">
        <v>519</v>
      </c>
      <c r="C48" s="229">
        <v>833.57953233635487</v>
      </c>
      <c r="D48" s="229">
        <v>833.57953233635487</v>
      </c>
      <c r="E48" s="229">
        <v>0</v>
      </c>
      <c r="F48" s="229">
        <f t="shared" si="1"/>
        <v>833.57953233635487</v>
      </c>
      <c r="G48" s="229"/>
      <c r="H48" s="229">
        <v>0</v>
      </c>
      <c r="I48" s="229">
        <v>0</v>
      </c>
      <c r="J48" s="229">
        <f t="shared" si="2"/>
        <v>0</v>
      </c>
      <c r="K48" s="229"/>
      <c r="L48" s="229">
        <f t="shared" si="3"/>
        <v>0</v>
      </c>
      <c r="M48" s="229">
        <f t="shared" si="4"/>
        <v>0</v>
      </c>
      <c r="N48" s="206"/>
    </row>
    <row r="49" spans="1:14" s="40" customFormat="1" ht="17.649999999999999" customHeight="1" x14ac:dyDescent="0.25">
      <c r="A49" s="227">
        <v>36</v>
      </c>
      <c r="B49" s="228" t="s">
        <v>520</v>
      </c>
      <c r="C49" s="229">
        <v>176.77766598901505</v>
      </c>
      <c r="D49" s="229">
        <v>176.77766598901502</v>
      </c>
      <c r="E49" s="229">
        <v>0</v>
      </c>
      <c r="F49" s="229">
        <f t="shared" si="1"/>
        <v>176.77766598901502</v>
      </c>
      <c r="G49" s="229"/>
      <c r="H49" s="229">
        <v>0</v>
      </c>
      <c r="I49" s="229">
        <v>0</v>
      </c>
      <c r="J49" s="229">
        <f t="shared" si="2"/>
        <v>0</v>
      </c>
      <c r="K49" s="229"/>
      <c r="L49" s="229">
        <f t="shared" si="3"/>
        <v>2.8421709430404007E-14</v>
      </c>
      <c r="M49" s="229">
        <f t="shared" si="4"/>
        <v>2.8421709430404007E-14</v>
      </c>
      <c r="N49" s="206"/>
    </row>
    <row r="50" spans="1:14" s="40" customFormat="1" ht="17.649999999999999" customHeight="1" x14ac:dyDescent="0.25">
      <c r="A50" s="227">
        <v>37</v>
      </c>
      <c r="B50" s="228" t="s">
        <v>521</v>
      </c>
      <c r="C50" s="229">
        <v>3564.5426041227802</v>
      </c>
      <c r="D50" s="229">
        <v>3564.5426041227802</v>
      </c>
      <c r="E50" s="229">
        <v>0</v>
      </c>
      <c r="F50" s="229">
        <f t="shared" si="1"/>
        <v>3564.5426041227802</v>
      </c>
      <c r="G50" s="229"/>
      <c r="H50" s="229">
        <v>0</v>
      </c>
      <c r="I50" s="229">
        <v>0</v>
      </c>
      <c r="J50" s="229">
        <f t="shared" si="2"/>
        <v>0</v>
      </c>
      <c r="K50" s="229"/>
      <c r="L50" s="229">
        <f t="shared" si="3"/>
        <v>0</v>
      </c>
      <c r="M50" s="229">
        <f t="shared" si="4"/>
        <v>0</v>
      </c>
      <c r="N50" s="206"/>
    </row>
    <row r="51" spans="1:14" s="40" customFormat="1" ht="17.649999999999999" customHeight="1" x14ac:dyDescent="0.25">
      <c r="A51" s="227">
        <v>38</v>
      </c>
      <c r="B51" s="228" t="s">
        <v>522</v>
      </c>
      <c r="C51" s="229">
        <v>2342.7821874311826</v>
      </c>
      <c r="D51" s="229">
        <v>2342.7821874311821</v>
      </c>
      <c r="E51" s="229">
        <v>0</v>
      </c>
      <c r="F51" s="229">
        <f t="shared" si="1"/>
        <v>2342.7821874311821</v>
      </c>
      <c r="G51" s="229"/>
      <c r="H51" s="229">
        <v>0</v>
      </c>
      <c r="I51" s="229">
        <v>0</v>
      </c>
      <c r="J51" s="229">
        <f t="shared" si="2"/>
        <v>0</v>
      </c>
      <c r="K51" s="229"/>
      <c r="L51" s="229">
        <f t="shared" si="3"/>
        <v>4.5474735088646412E-13</v>
      </c>
      <c r="M51" s="229">
        <f t="shared" si="4"/>
        <v>4.5474735088646412E-13</v>
      </c>
      <c r="N51" s="206"/>
    </row>
    <row r="52" spans="1:14" s="40" customFormat="1" ht="17.649999999999999" customHeight="1" x14ac:dyDescent="0.25">
      <c r="A52" s="227">
        <v>39</v>
      </c>
      <c r="B52" s="228" t="s">
        <v>523</v>
      </c>
      <c r="C52" s="229">
        <v>1351.7704854504061</v>
      </c>
      <c r="D52" s="229">
        <v>1351.7704854504061</v>
      </c>
      <c r="E52" s="229">
        <v>0</v>
      </c>
      <c r="F52" s="229">
        <f t="shared" si="1"/>
        <v>1351.7704854504061</v>
      </c>
      <c r="G52" s="229"/>
      <c r="H52" s="229">
        <v>0</v>
      </c>
      <c r="I52" s="229">
        <v>0</v>
      </c>
      <c r="J52" s="229">
        <f t="shared" si="2"/>
        <v>0</v>
      </c>
      <c r="K52" s="229"/>
      <c r="L52" s="229">
        <f t="shared" si="3"/>
        <v>0</v>
      </c>
      <c r="M52" s="229">
        <f t="shared" si="4"/>
        <v>0</v>
      </c>
      <c r="N52" s="206"/>
    </row>
    <row r="53" spans="1:14" s="40" customFormat="1" ht="17.649999999999999" customHeight="1" x14ac:dyDescent="0.25">
      <c r="A53" s="227">
        <v>40</v>
      </c>
      <c r="B53" s="228" t="s">
        <v>524</v>
      </c>
      <c r="C53" s="229">
        <v>304.68951723931633</v>
      </c>
      <c r="D53" s="229">
        <v>304.68951723931633</v>
      </c>
      <c r="E53" s="229">
        <v>0</v>
      </c>
      <c r="F53" s="229">
        <f t="shared" si="1"/>
        <v>304.68951723931633</v>
      </c>
      <c r="G53" s="229"/>
      <c r="H53" s="229">
        <v>0</v>
      </c>
      <c r="I53" s="229">
        <v>0</v>
      </c>
      <c r="J53" s="229">
        <f t="shared" si="2"/>
        <v>0</v>
      </c>
      <c r="K53" s="229"/>
      <c r="L53" s="229">
        <f t="shared" si="3"/>
        <v>0</v>
      </c>
      <c r="M53" s="229">
        <f t="shared" si="4"/>
        <v>0</v>
      </c>
      <c r="N53" s="206"/>
    </row>
    <row r="54" spans="1:14" s="40" customFormat="1" ht="17.649999999999999" customHeight="1" x14ac:dyDescent="0.25">
      <c r="A54" s="227">
        <v>41</v>
      </c>
      <c r="B54" s="228" t="s">
        <v>525</v>
      </c>
      <c r="C54" s="229">
        <v>5090.3907014728557</v>
      </c>
      <c r="D54" s="229">
        <v>5090.3907014728557</v>
      </c>
      <c r="E54" s="229">
        <v>0</v>
      </c>
      <c r="F54" s="229">
        <f t="shared" si="1"/>
        <v>5090.3907014728557</v>
      </c>
      <c r="G54" s="229"/>
      <c r="H54" s="229">
        <v>0</v>
      </c>
      <c r="I54" s="229">
        <v>0</v>
      </c>
      <c r="J54" s="229">
        <f t="shared" si="2"/>
        <v>0</v>
      </c>
      <c r="K54" s="229"/>
      <c r="L54" s="229">
        <f t="shared" si="3"/>
        <v>0</v>
      </c>
      <c r="M54" s="229">
        <f t="shared" si="4"/>
        <v>0</v>
      </c>
      <c r="N54" s="206"/>
    </row>
    <row r="55" spans="1:14" s="40" customFormat="1" ht="17.649999999999999" customHeight="1" x14ac:dyDescent="0.25">
      <c r="A55" s="227">
        <v>42</v>
      </c>
      <c r="B55" s="228" t="s">
        <v>526</v>
      </c>
      <c r="C55" s="229">
        <v>2210.6175579283317</v>
      </c>
      <c r="D55" s="229">
        <v>2210.6175579283313</v>
      </c>
      <c r="E55" s="229">
        <v>0</v>
      </c>
      <c r="F55" s="229">
        <f t="shared" si="1"/>
        <v>2210.6175579283313</v>
      </c>
      <c r="G55" s="229"/>
      <c r="H55" s="229">
        <v>0</v>
      </c>
      <c r="I55" s="229">
        <v>0</v>
      </c>
      <c r="J55" s="229">
        <f t="shared" si="2"/>
        <v>0</v>
      </c>
      <c r="K55" s="229"/>
      <c r="L55" s="229">
        <f t="shared" si="3"/>
        <v>4.5474735088646412E-13</v>
      </c>
      <c r="M55" s="229">
        <f t="shared" si="4"/>
        <v>4.5474735088646412E-13</v>
      </c>
      <c r="N55" s="206"/>
    </row>
    <row r="56" spans="1:14" s="40" customFormat="1" ht="17.649999999999999" customHeight="1" x14ac:dyDescent="0.25">
      <c r="A56" s="227">
        <v>43</v>
      </c>
      <c r="B56" s="228" t="s">
        <v>527</v>
      </c>
      <c r="C56" s="229">
        <v>900.52313535376481</v>
      </c>
      <c r="D56" s="229">
        <v>900.52313535376504</v>
      </c>
      <c r="E56" s="229">
        <v>0</v>
      </c>
      <c r="F56" s="229">
        <f t="shared" si="1"/>
        <v>900.52313535376504</v>
      </c>
      <c r="G56" s="229"/>
      <c r="H56" s="229">
        <v>0</v>
      </c>
      <c r="I56" s="229">
        <v>0</v>
      </c>
      <c r="J56" s="229">
        <f t="shared" si="2"/>
        <v>0</v>
      </c>
      <c r="K56" s="229"/>
      <c r="L56" s="229">
        <f t="shared" si="3"/>
        <v>-2.2737367544323206E-13</v>
      </c>
      <c r="M56" s="229">
        <f t="shared" si="4"/>
        <v>-2.2737367544323206E-13</v>
      </c>
      <c r="N56" s="206"/>
    </row>
    <row r="57" spans="1:14" s="40" customFormat="1" ht="17.649999999999999" customHeight="1" x14ac:dyDescent="0.25">
      <c r="A57" s="227">
        <v>44</v>
      </c>
      <c r="B57" s="228" t="s">
        <v>528</v>
      </c>
      <c r="C57" s="229">
        <v>452.77524950000003</v>
      </c>
      <c r="D57" s="229">
        <v>452.77524950000003</v>
      </c>
      <c r="E57" s="229">
        <v>0</v>
      </c>
      <c r="F57" s="229">
        <f t="shared" si="1"/>
        <v>452.77524950000003</v>
      </c>
      <c r="G57" s="229"/>
      <c r="H57" s="229">
        <v>0</v>
      </c>
      <c r="I57" s="229">
        <v>0</v>
      </c>
      <c r="J57" s="229">
        <f t="shared" si="2"/>
        <v>0</v>
      </c>
      <c r="K57" s="229"/>
      <c r="L57" s="229">
        <f t="shared" si="3"/>
        <v>0</v>
      </c>
      <c r="M57" s="229">
        <f t="shared" si="4"/>
        <v>0</v>
      </c>
      <c r="N57" s="206"/>
    </row>
    <row r="58" spans="1:14" s="40" customFormat="1" ht="17.649999999999999" customHeight="1" x14ac:dyDescent="0.25">
      <c r="A58" s="227">
        <v>45</v>
      </c>
      <c r="B58" s="228" t="s">
        <v>529</v>
      </c>
      <c r="C58" s="229">
        <v>1179.3020077258464</v>
      </c>
      <c r="D58" s="229">
        <v>1179.3020077258461</v>
      </c>
      <c r="E58" s="229">
        <v>0</v>
      </c>
      <c r="F58" s="229">
        <f t="shared" si="1"/>
        <v>1179.3020077258461</v>
      </c>
      <c r="G58" s="229"/>
      <c r="H58" s="229">
        <v>0</v>
      </c>
      <c r="I58" s="229">
        <v>0</v>
      </c>
      <c r="J58" s="229">
        <f t="shared" si="2"/>
        <v>0</v>
      </c>
      <c r="K58" s="229"/>
      <c r="L58" s="229">
        <f t="shared" si="3"/>
        <v>2.2737367544323206E-13</v>
      </c>
      <c r="M58" s="229">
        <f t="shared" si="4"/>
        <v>2.2737367544323206E-13</v>
      </c>
      <c r="N58" s="206"/>
    </row>
    <row r="59" spans="1:14" s="40" customFormat="1" ht="17.649999999999999" customHeight="1" x14ac:dyDescent="0.25">
      <c r="A59" s="227">
        <v>46</v>
      </c>
      <c r="B59" s="228" t="s">
        <v>530</v>
      </c>
      <c r="C59" s="229">
        <v>440.52035950842497</v>
      </c>
      <c r="D59" s="229">
        <v>440.52035950842509</v>
      </c>
      <c r="E59" s="229">
        <v>0</v>
      </c>
      <c r="F59" s="229">
        <f t="shared" si="1"/>
        <v>440.52035950842509</v>
      </c>
      <c r="G59" s="229"/>
      <c r="H59" s="229">
        <v>0</v>
      </c>
      <c r="I59" s="229">
        <v>0</v>
      </c>
      <c r="J59" s="229">
        <f t="shared" si="2"/>
        <v>0</v>
      </c>
      <c r="K59" s="229"/>
      <c r="L59" s="229">
        <f t="shared" si="3"/>
        <v>-1.1368683772161603E-13</v>
      </c>
      <c r="M59" s="229">
        <f t="shared" si="4"/>
        <v>-1.1368683772161603E-13</v>
      </c>
      <c r="N59" s="206"/>
    </row>
    <row r="60" spans="1:14" s="40" customFormat="1" ht="17.649999999999999" customHeight="1" x14ac:dyDescent="0.25">
      <c r="A60" s="227">
        <v>47</v>
      </c>
      <c r="B60" s="228" t="s">
        <v>531</v>
      </c>
      <c r="C60" s="229">
        <v>922.12266708517791</v>
      </c>
      <c r="D60" s="229">
        <v>922.12266708517768</v>
      </c>
      <c r="E60" s="229">
        <v>0</v>
      </c>
      <c r="F60" s="229">
        <f t="shared" si="1"/>
        <v>922.12266708517768</v>
      </c>
      <c r="G60" s="229"/>
      <c r="H60" s="229">
        <v>0</v>
      </c>
      <c r="I60" s="229">
        <v>0</v>
      </c>
      <c r="J60" s="229">
        <f t="shared" si="2"/>
        <v>0</v>
      </c>
      <c r="K60" s="229"/>
      <c r="L60" s="229">
        <f t="shared" si="3"/>
        <v>2.2737367544323206E-13</v>
      </c>
      <c r="M60" s="229">
        <f t="shared" si="4"/>
        <v>2.2737367544323206E-13</v>
      </c>
      <c r="N60" s="206"/>
    </row>
    <row r="61" spans="1:14" s="40" customFormat="1" ht="17.649999999999999" customHeight="1" x14ac:dyDescent="0.25">
      <c r="A61" s="227">
        <v>48</v>
      </c>
      <c r="B61" s="228" t="s">
        <v>532</v>
      </c>
      <c r="C61" s="229">
        <v>1152.7143676729222</v>
      </c>
      <c r="D61" s="229">
        <v>1152.7143676729224</v>
      </c>
      <c r="E61" s="229">
        <v>0</v>
      </c>
      <c r="F61" s="229">
        <f t="shared" si="1"/>
        <v>1152.7143676729224</v>
      </c>
      <c r="G61" s="229"/>
      <c r="H61" s="229">
        <v>0</v>
      </c>
      <c r="I61" s="229">
        <v>0</v>
      </c>
      <c r="J61" s="229">
        <f t="shared" si="2"/>
        <v>0</v>
      </c>
      <c r="K61" s="229"/>
      <c r="L61" s="229">
        <f t="shared" si="3"/>
        <v>-2.2737367544323206E-13</v>
      </c>
      <c r="M61" s="229">
        <f t="shared" si="4"/>
        <v>-2.2737367544323206E-13</v>
      </c>
      <c r="N61" s="206"/>
    </row>
    <row r="62" spans="1:14" s="40" customFormat="1" ht="17.649999999999999" customHeight="1" x14ac:dyDescent="0.25">
      <c r="A62" s="227">
        <v>49</v>
      </c>
      <c r="B62" s="228" t="s">
        <v>533</v>
      </c>
      <c r="C62" s="229">
        <v>2611.1400488177196</v>
      </c>
      <c r="D62" s="229">
        <v>2611.1400488177196</v>
      </c>
      <c r="E62" s="229">
        <v>0</v>
      </c>
      <c r="F62" s="229">
        <f t="shared" si="1"/>
        <v>2611.1400488177196</v>
      </c>
      <c r="G62" s="229"/>
      <c r="H62" s="229">
        <v>0</v>
      </c>
      <c r="I62" s="229">
        <v>0</v>
      </c>
      <c r="J62" s="229">
        <f t="shared" si="2"/>
        <v>0</v>
      </c>
      <c r="K62" s="229"/>
      <c r="L62" s="229">
        <f t="shared" si="3"/>
        <v>0</v>
      </c>
      <c r="M62" s="229">
        <f t="shared" si="4"/>
        <v>0</v>
      </c>
      <c r="N62" s="206"/>
    </row>
    <row r="63" spans="1:14" s="40" customFormat="1" ht="17.649999999999999" customHeight="1" x14ac:dyDescent="0.25">
      <c r="A63" s="227">
        <v>50</v>
      </c>
      <c r="B63" s="228" t="s">
        <v>534</v>
      </c>
      <c r="C63" s="229">
        <v>3138.4129000655048</v>
      </c>
      <c r="D63" s="229">
        <v>3138.4129000655048</v>
      </c>
      <c r="E63" s="229">
        <v>0</v>
      </c>
      <c r="F63" s="229">
        <f t="shared" si="1"/>
        <v>3138.4129000655048</v>
      </c>
      <c r="G63" s="229"/>
      <c r="H63" s="229">
        <v>0</v>
      </c>
      <c r="I63" s="229">
        <v>0</v>
      </c>
      <c r="J63" s="229">
        <f t="shared" si="2"/>
        <v>0</v>
      </c>
      <c r="K63" s="229"/>
      <c r="L63" s="229">
        <f t="shared" si="3"/>
        <v>0</v>
      </c>
      <c r="M63" s="229">
        <f t="shared" si="4"/>
        <v>0</v>
      </c>
      <c r="N63" s="206"/>
    </row>
    <row r="64" spans="1:14" s="40" customFormat="1" ht="17.649999999999999" customHeight="1" x14ac:dyDescent="0.25">
      <c r="A64" s="227">
        <v>51</v>
      </c>
      <c r="B64" s="228" t="s">
        <v>535</v>
      </c>
      <c r="C64" s="229">
        <v>589.188964687311</v>
      </c>
      <c r="D64" s="229">
        <v>589.188964687311</v>
      </c>
      <c r="E64" s="229">
        <v>0</v>
      </c>
      <c r="F64" s="229">
        <f t="shared" si="1"/>
        <v>589.188964687311</v>
      </c>
      <c r="G64" s="229"/>
      <c r="H64" s="229">
        <v>0</v>
      </c>
      <c r="I64" s="229">
        <v>0</v>
      </c>
      <c r="J64" s="229">
        <f t="shared" si="2"/>
        <v>0</v>
      </c>
      <c r="K64" s="229"/>
      <c r="L64" s="229">
        <f t="shared" si="3"/>
        <v>0</v>
      </c>
      <c r="M64" s="229">
        <f t="shared" si="4"/>
        <v>0</v>
      </c>
      <c r="N64" s="206"/>
    </row>
    <row r="65" spans="1:14" s="40" customFormat="1" ht="17.649999999999999" customHeight="1" x14ac:dyDescent="0.25">
      <c r="A65" s="227">
        <v>52</v>
      </c>
      <c r="B65" s="228" t="s">
        <v>536</v>
      </c>
      <c r="C65" s="229">
        <v>566.37812575233022</v>
      </c>
      <c r="D65" s="229">
        <v>566.37812575233011</v>
      </c>
      <c r="E65" s="229">
        <v>0</v>
      </c>
      <c r="F65" s="229">
        <f t="shared" si="1"/>
        <v>566.37812575233011</v>
      </c>
      <c r="G65" s="229"/>
      <c r="H65" s="229">
        <v>0</v>
      </c>
      <c r="I65" s="229">
        <v>0</v>
      </c>
      <c r="J65" s="229">
        <f t="shared" si="2"/>
        <v>0</v>
      </c>
      <c r="K65" s="229"/>
      <c r="L65" s="229">
        <f t="shared" si="3"/>
        <v>1.1368683772161603E-13</v>
      </c>
      <c r="M65" s="229">
        <f t="shared" si="4"/>
        <v>1.1368683772161603E-13</v>
      </c>
      <c r="N65" s="206"/>
    </row>
    <row r="66" spans="1:14" s="40" customFormat="1" ht="17.649999999999999" customHeight="1" x14ac:dyDescent="0.25">
      <c r="A66" s="227">
        <v>53</v>
      </c>
      <c r="B66" s="228" t="s">
        <v>537</v>
      </c>
      <c r="C66" s="229">
        <v>343.11361984099108</v>
      </c>
      <c r="D66" s="229">
        <v>343.11361984099119</v>
      </c>
      <c r="E66" s="229">
        <v>0</v>
      </c>
      <c r="F66" s="229">
        <f t="shared" si="1"/>
        <v>343.11361984099119</v>
      </c>
      <c r="G66" s="229"/>
      <c r="H66" s="229">
        <v>0</v>
      </c>
      <c r="I66" s="229">
        <v>0</v>
      </c>
      <c r="J66" s="229">
        <f t="shared" si="2"/>
        <v>0</v>
      </c>
      <c r="K66" s="229"/>
      <c r="L66" s="229">
        <f t="shared" si="3"/>
        <v>-1.1368683772161603E-13</v>
      </c>
      <c r="M66" s="229">
        <f t="shared" si="4"/>
        <v>-1.1368683772161603E-13</v>
      </c>
      <c r="N66" s="206"/>
    </row>
    <row r="67" spans="1:14" s="40" customFormat="1" ht="17.649999999999999" customHeight="1" x14ac:dyDescent="0.25">
      <c r="A67" s="227">
        <v>54</v>
      </c>
      <c r="B67" s="228" t="s">
        <v>538</v>
      </c>
      <c r="C67" s="229">
        <v>534.93674889623242</v>
      </c>
      <c r="D67" s="229">
        <v>534.93674889623264</v>
      </c>
      <c r="E67" s="229">
        <v>0</v>
      </c>
      <c r="F67" s="229">
        <f t="shared" si="1"/>
        <v>534.93674889623264</v>
      </c>
      <c r="G67" s="229"/>
      <c r="H67" s="229">
        <v>0</v>
      </c>
      <c r="I67" s="229">
        <v>0</v>
      </c>
      <c r="J67" s="229">
        <f t="shared" si="2"/>
        <v>0</v>
      </c>
      <c r="K67" s="229"/>
      <c r="L67" s="229">
        <f t="shared" si="3"/>
        <v>-2.2737367544323206E-13</v>
      </c>
      <c r="M67" s="229">
        <f t="shared" si="4"/>
        <v>-2.2737367544323206E-13</v>
      </c>
      <c r="N67" s="206"/>
    </row>
    <row r="68" spans="1:14" s="40" customFormat="1" ht="17.649999999999999" customHeight="1" x14ac:dyDescent="0.25">
      <c r="A68" s="227">
        <v>55</v>
      </c>
      <c r="B68" s="228" t="s">
        <v>539</v>
      </c>
      <c r="C68" s="229">
        <v>435.93429581044001</v>
      </c>
      <c r="D68" s="229">
        <v>435.93429581044001</v>
      </c>
      <c r="E68" s="229">
        <v>0</v>
      </c>
      <c r="F68" s="229">
        <f t="shared" si="1"/>
        <v>435.93429581044001</v>
      </c>
      <c r="G68" s="229"/>
      <c r="H68" s="229">
        <v>0</v>
      </c>
      <c r="I68" s="229">
        <v>0</v>
      </c>
      <c r="J68" s="229">
        <f t="shared" si="2"/>
        <v>0</v>
      </c>
      <c r="K68" s="229"/>
      <c r="L68" s="229">
        <f t="shared" si="3"/>
        <v>0</v>
      </c>
      <c r="M68" s="229">
        <f t="shared" si="4"/>
        <v>0</v>
      </c>
      <c r="N68" s="206"/>
    </row>
    <row r="69" spans="1:14" s="40" customFormat="1" ht="17.649999999999999" customHeight="1" x14ac:dyDescent="0.25">
      <c r="A69" s="227">
        <v>57</v>
      </c>
      <c r="B69" s="228" t="s">
        <v>540</v>
      </c>
      <c r="C69" s="229">
        <v>283.20029441874044</v>
      </c>
      <c r="D69" s="229">
        <v>283.2002944187405</v>
      </c>
      <c r="E69" s="229">
        <v>0</v>
      </c>
      <c r="F69" s="229">
        <f t="shared" si="1"/>
        <v>283.2002944187405</v>
      </c>
      <c r="G69" s="229"/>
      <c r="H69" s="229">
        <v>0</v>
      </c>
      <c r="I69" s="229">
        <v>0</v>
      </c>
      <c r="J69" s="229">
        <f t="shared" si="2"/>
        <v>0</v>
      </c>
      <c r="K69" s="229"/>
      <c r="L69" s="229">
        <f t="shared" si="3"/>
        <v>-5.6843418860808015E-14</v>
      </c>
      <c r="M69" s="229">
        <f t="shared" si="4"/>
        <v>-5.6843418860808015E-14</v>
      </c>
      <c r="N69" s="206"/>
    </row>
    <row r="70" spans="1:14" s="40" customFormat="1" ht="17.649999999999999" customHeight="1" x14ac:dyDescent="0.25">
      <c r="A70" s="227">
        <v>58</v>
      </c>
      <c r="B70" s="228" t="s">
        <v>541</v>
      </c>
      <c r="C70" s="229">
        <v>1605.1086939823801</v>
      </c>
      <c r="D70" s="229">
        <v>1605.1086939823801</v>
      </c>
      <c r="E70" s="229">
        <v>0</v>
      </c>
      <c r="F70" s="229">
        <f t="shared" si="1"/>
        <v>1605.1086939823801</v>
      </c>
      <c r="G70" s="229"/>
      <c r="H70" s="229">
        <v>0</v>
      </c>
      <c r="I70" s="229">
        <v>0</v>
      </c>
      <c r="J70" s="229">
        <f t="shared" si="2"/>
        <v>0</v>
      </c>
      <c r="K70" s="229"/>
      <c r="L70" s="229">
        <f t="shared" si="3"/>
        <v>0</v>
      </c>
      <c r="M70" s="229">
        <f t="shared" si="4"/>
        <v>0</v>
      </c>
      <c r="N70" s="206"/>
    </row>
    <row r="71" spans="1:14" s="40" customFormat="1" ht="17.649999999999999" customHeight="1" x14ac:dyDescent="0.25">
      <c r="A71" s="227">
        <v>59</v>
      </c>
      <c r="B71" s="228" t="s">
        <v>542</v>
      </c>
      <c r="C71" s="229">
        <v>623.52821524710237</v>
      </c>
      <c r="D71" s="229">
        <v>623.52821524710225</v>
      </c>
      <c r="E71" s="229">
        <v>0</v>
      </c>
      <c r="F71" s="229">
        <f t="shared" si="1"/>
        <v>623.52821524710225</v>
      </c>
      <c r="G71" s="229"/>
      <c r="H71" s="229">
        <v>0</v>
      </c>
      <c r="I71" s="229">
        <v>0</v>
      </c>
      <c r="J71" s="229">
        <f t="shared" si="2"/>
        <v>0</v>
      </c>
      <c r="K71" s="229"/>
      <c r="L71" s="229">
        <f t="shared" si="3"/>
        <v>1.1368683772161603E-13</v>
      </c>
      <c r="M71" s="229">
        <f t="shared" si="4"/>
        <v>1.1368683772161603E-13</v>
      </c>
      <c r="N71" s="206"/>
    </row>
    <row r="72" spans="1:14" s="40" customFormat="1" ht="17.649999999999999" customHeight="1" x14ac:dyDescent="0.25">
      <c r="A72" s="227">
        <v>60</v>
      </c>
      <c r="B72" s="228" t="s">
        <v>543</v>
      </c>
      <c r="C72" s="229">
        <v>2333.3541167872495</v>
      </c>
      <c r="D72" s="229">
        <v>2333.3541167872499</v>
      </c>
      <c r="E72" s="229">
        <v>0</v>
      </c>
      <c r="F72" s="229">
        <f t="shared" si="1"/>
        <v>2333.3541167872499</v>
      </c>
      <c r="G72" s="229"/>
      <c r="H72" s="229">
        <v>0</v>
      </c>
      <c r="I72" s="229">
        <v>0</v>
      </c>
      <c r="J72" s="229">
        <f t="shared" si="2"/>
        <v>0</v>
      </c>
      <c r="K72" s="229"/>
      <c r="L72" s="229">
        <f t="shared" si="3"/>
        <v>-4.5474735088646412E-13</v>
      </c>
      <c r="M72" s="229">
        <f t="shared" si="4"/>
        <v>-4.5474735088646412E-13</v>
      </c>
      <c r="N72" s="206"/>
    </row>
    <row r="73" spans="1:14" s="40" customFormat="1" ht="17.649999999999999" customHeight="1" x14ac:dyDescent="0.25">
      <c r="A73" s="227">
        <v>61</v>
      </c>
      <c r="B73" s="228" t="s">
        <v>544</v>
      </c>
      <c r="C73" s="229">
        <v>1584.6758907054561</v>
      </c>
      <c r="D73" s="229">
        <v>1584.6758907054555</v>
      </c>
      <c r="E73" s="229">
        <v>0</v>
      </c>
      <c r="F73" s="229">
        <f t="shared" si="1"/>
        <v>1584.6758907054555</v>
      </c>
      <c r="G73" s="229"/>
      <c r="H73" s="229">
        <v>0</v>
      </c>
      <c r="I73" s="229">
        <v>0</v>
      </c>
      <c r="J73" s="229">
        <f t="shared" si="2"/>
        <v>0</v>
      </c>
      <c r="K73" s="229"/>
      <c r="L73" s="229">
        <f t="shared" si="3"/>
        <v>6.8212102632969618E-13</v>
      </c>
      <c r="M73" s="229">
        <f t="shared" si="4"/>
        <v>6.8212102632969618E-13</v>
      </c>
      <c r="N73" s="206"/>
    </row>
    <row r="74" spans="1:14" s="40" customFormat="1" ht="17.649999999999999" customHeight="1" x14ac:dyDescent="0.25">
      <c r="A74" s="227">
        <v>62</v>
      </c>
      <c r="B74" s="228" t="s">
        <v>545</v>
      </c>
      <c r="C74" s="229">
        <v>13050.474360176104</v>
      </c>
      <c r="D74" s="229">
        <v>12967.88848169385</v>
      </c>
      <c r="E74" s="229">
        <v>82.585878482249441</v>
      </c>
      <c r="F74" s="229">
        <f t="shared" si="1"/>
        <v>13050.4743601761</v>
      </c>
      <c r="G74" s="229"/>
      <c r="H74" s="229">
        <v>0</v>
      </c>
      <c r="I74" s="229">
        <v>0</v>
      </c>
      <c r="J74" s="229">
        <f t="shared" si="2"/>
        <v>0</v>
      </c>
      <c r="K74" s="229"/>
      <c r="L74" s="229">
        <f t="shared" si="3"/>
        <v>3.637978807091713E-12</v>
      </c>
      <c r="M74" s="229">
        <f t="shared" si="4"/>
        <v>3.637978807091713E-12</v>
      </c>
      <c r="N74" s="206"/>
    </row>
    <row r="75" spans="1:14" s="40" customFormat="1" ht="17.649999999999999" customHeight="1" x14ac:dyDescent="0.25">
      <c r="A75" s="227">
        <v>63</v>
      </c>
      <c r="B75" s="228" t="s">
        <v>546</v>
      </c>
      <c r="C75" s="229">
        <v>17156.024258429603</v>
      </c>
      <c r="D75" s="229">
        <v>7948.9204093197595</v>
      </c>
      <c r="E75" s="229">
        <v>575.44399080574885</v>
      </c>
      <c r="F75" s="229">
        <f t="shared" si="1"/>
        <v>8524.3644001255088</v>
      </c>
      <c r="G75" s="229"/>
      <c r="H75" s="229">
        <v>0</v>
      </c>
      <c r="I75" s="229">
        <v>575.44399080574885</v>
      </c>
      <c r="J75" s="229">
        <f t="shared" si="2"/>
        <v>575.44399080574885</v>
      </c>
      <c r="K75" s="229"/>
      <c r="L75" s="229">
        <f t="shared" si="3"/>
        <v>8056.2158674983457</v>
      </c>
      <c r="M75" s="229">
        <f t="shared" si="4"/>
        <v>8631.6598583040941</v>
      </c>
      <c r="N75" s="206"/>
    </row>
    <row r="76" spans="1:14" s="40" customFormat="1" ht="17.649999999999999" customHeight="1" x14ac:dyDescent="0.25">
      <c r="A76" s="227">
        <v>64</v>
      </c>
      <c r="B76" s="228" t="s">
        <v>547</v>
      </c>
      <c r="C76" s="229">
        <v>137.77409685542375</v>
      </c>
      <c r="D76" s="229">
        <v>137.77409685542375</v>
      </c>
      <c r="E76" s="229">
        <v>0</v>
      </c>
      <c r="F76" s="229">
        <f t="shared" si="1"/>
        <v>137.77409685542375</v>
      </c>
      <c r="G76" s="229"/>
      <c r="H76" s="229">
        <v>0</v>
      </c>
      <c r="I76" s="229">
        <v>0</v>
      </c>
      <c r="J76" s="229">
        <f t="shared" si="2"/>
        <v>0</v>
      </c>
      <c r="K76" s="229"/>
      <c r="L76" s="229">
        <f t="shared" si="3"/>
        <v>0</v>
      </c>
      <c r="M76" s="229">
        <f t="shared" si="4"/>
        <v>0</v>
      </c>
      <c r="N76" s="206"/>
    </row>
    <row r="77" spans="1:14" s="40" customFormat="1" ht="17.649999999999999" customHeight="1" x14ac:dyDescent="0.25">
      <c r="A77" s="227">
        <v>65</v>
      </c>
      <c r="B77" s="228" t="s">
        <v>548</v>
      </c>
      <c r="C77" s="229">
        <v>1406.1724936904111</v>
      </c>
      <c r="D77" s="229">
        <v>1406.1724936904116</v>
      </c>
      <c r="E77" s="229">
        <v>0</v>
      </c>
      <c r="F77" s="229">
        <f t="shared" si="1"/>
        <v>1406.1724936904116</v>
      </c>
      <c r="G77" s="229"/>
      <c r="H77" s="229">
        <v>0</v>
      </c>
      <c r="I77" s="229">
        <v>0</v>
      </c>
      <c r="J77" s="229">
        <f t="shared" si="2"/>
        <v>0</v>
      </c>
      <c r="K77" s="229"/>
      <c r="L77" s="229">
        <f t="shared" si="3"/>
        <v>-4.5474735088646412E-13</v>
      </c>
      <c r="M77" s="229">
        <f t="shared" si="4"/>
        <v>-4.5474735088646412E-13</v>
      </c>
      <c r="N77" s="206"/>
    </row>
    <row r="78" spans="1:14" s="40" customFormat="1" ht="17.649999999999999" customHeight="1" x14ac:dyDescent="0.25">
      <c r="A78" s="227">
        <v>66</v>
      </c>
      <c r="B78" s="228" t="s">
        <v>549</v>
      </c>
      <c r="C78" s="229">
        <v>1543.1982779722143</v>
      </c>
      <c r="D78" s="229">
        <v>1543.1982779722143</v>
      </c>
      <c r="E78" s="229">
        <v>0</v>
      </c>
      <c r="F78" s="229">
        <f t="shared" si="1"/>
        <v>1543.1982779722143</v>
      </c>
      <c r="G78" s="229"/>
      <c r="H78" s="229">
        <v>0</v>
      </c>
      <c r="I78" s="229">
        <v>0</v>
      </c>
      <c r="J78" s="229">
        <f t="shared" si="2"/>
        <v>0</v>
      </c>
      <c r="K78" s="229"/>
      <c r="L78" s="229">
        <f t="shared" si="3"/>
        <v>0</v>
      </c>
      <c r="M78" s="229">
        <f t="shared" si="4"/>
        <v>0</v>
      </c>
      <c r="N78" s="206"/>
    </row>
    <row r="79" spans="1:14" s="36" customFormat="1" ht="17.649999999999999" customHeight="1" x14ac:dyDescent="0.25">
      <c r="A79" s="227">
        <v>67</v>
      </c>
      <c r="B79" s="228" t="s">
        <v>550</v>
      </c>
      <c r="C79" s="229">
        <v>420.98376207252198</v>
      </c>
      <c r="D79" s="229">
        <v>420.98376207252204</v>
      </c>
      <c r="E79" s="229">
        <v>0</v>
      </c>
      <c r="F79" s="229">
        <f t="shared" si="1"/>
        <v>420.98376207252204</v>
      </c>
      <c r="G79" s="229"/>
      <c r="H79" s="229">
        <v>0</v>
      </c>
      <c r="I79" s="229">
        <v>0</v>
      </c>
      <c r="J79" s="229">
        <f t="shared" si="2"/>
        <v>0</v>
      </c>
      <c r="K79" s="229"/>
      <c r="L79" s="229">
        <f t="shared" si="3"/>
        <v>-5.6843418860808015E-14</v>
      </c>
      <c r="M79" s="229">
        <f t="shared" si="4"/>
        <v>-5.6843418860808015E-14</v>
      </c>
      <c r="N79" s="206"/>
    </row>
    <row r="80" spans="1:14" s="40" customFormat="1" ht="17.649999999999999" customHeight="1" x14ac:dyDescent="0.25">
      <c r="A80" s="227">
        <v>68</v>
      </c>
      <c r="B80" s="228" t="s">
        <v>551</v>
      </c>
      <c r="C80" s="229">
        <v>1910.8674240481653</v>
      </c>
      <c r="D80" s="229">
        <v>1687.6218680280151</v>
      </c>
      <c r="E80" s="229">
        <v>63.503403970449128</v>
      </c>
      <c r="F80" s="229">
        <f t="shared" ref="F80:F143" si="5">+D80+E80</f>
        <v>1751.1252719984643</v>
      </c>
      <c r="G80" s="229"/>
      <c r="H80" s="229">
        <v>0</v>
      </c>
      <c r="I80" s="229">
        <v>13.833850349760608</v>
      </c>
      <c r="J80" s="229">
        <f t="shared" ref="J80:J143" si="6">+H80+I80</f>
        <v>13.833850349760608</v>
      </c>
      <c r="K80" s="229"/>
      <c r="L80" s="229">
        <f>SUM(C80-F80-J80)</f>
        <v>145.90830169994035</v>
      </c>
      <c r="M80" s="229">
        <f t="shared" ref="M80:M143" si="7">J80+L80</f>
        <v>159.74215204970096</v>
      </c>
      <c r="N80" s="206"/>
    </row>
    <row r="81" spans="1:14" s="40" customFormat="1" ht="17.649999999999999" customHeight="1" x14ac:dyDescent="0.25">
      <c r="A81" s="227">
        <v>69</v>
      </c>
      <c r="B81" s="228" t="s">
        <v>552</v>
      </c>
      <c r="C81" s="229">
        <v>683.58921246536624</v>
      </c>
      <c r="D81" s="229">
        <v>683.58921246536624</v>
      </c>
      <c r="E81" s="229">
        <v>0</v>
      </c>
      <c r="F81" s="229">
        <f t="shared" si="5"/>
        <v>683.58921246536624</v>
      </c>
      <c r="G81" s="229"/>
      <c r="H81" s="229">
        <v>0</v>
      </c>
      <c r="I81" s="229">
        <v>0</v>
      </c>
      <c r="J81" s="229">
        <f t="shared" si="6"/>
        <v>0</v>
      </c>
      <c r="K81" s="229"/>
      <c r="L81" s="229">
        <f>SUM(C81-F81-J81)</f>
        <v>0</v>
      </c>
      <c r="M81" s="229">
        <f t="shared" si="7"/>
        <v>0</v>
      </c>
      <c r="N81" s="206"/>
    </row>
    <row r="82" spans="1:14" s="40" customFormat="1" ht="17.649999999999999" customHeight="1" x14ac:dyDescent="0.25">
      <c r="A82" s="227">
        <v>70</v>
      </c>
      <c r="B82" s="228" t="s">
        <v>553</v>
      </c>
      <c r="C82" s="229">
        <v>763.89552527750629</v>
      </c>
      <c r="D82" s="229">
        <v>763.89552527750607</v>
      </c>
      <c r="E82" s="229">
        <v>0</v>
      </c>
      <c r="F82" s="229">
        <f t="shared" si="5"/>
        <v>763.89552527750607</v>
      </c>
      <c r="G82" s="229"/>
      <c r="H82" s="229">
        <v>0</v>
      </c>
      <c r="I82" s="229">
        <v>0</v>
      </c>
      <c r="J82" s="229">
        <f t="shared" si="6"/>
        <v>0</v>
      </c>
      <c r="K82" s="229"/>
      <c r="L82" s="229">
        <f t="shared" ref="L82:L145" si="8">SUM(C82-F82-J82)</f>
        <v>2.2737367544323206E-13</v>
      </c>
      <c r="M82" s="229">
        <f t="shared" si="7"/>
        <v>2.2737367544323206E-13</v>
      </c>
      <c r="N82" s="206"/>
    </row>
    <row r="83" spans="1:14" s="40" customFormat="1" ht="17.649999999999999" customHeight="1" x14ac:dyDescent="0.25">
      <c r="A83" s="227">
        <v>71</v>
      </c>
      <c r="B83" s="228" t="s">
        <v>554</v>
      </c>
      <c r="C83" s="229">
        <v>279.42724724007985</v>
      </c>
      <c r="D83" s="229">
        <v>279.42724724007991</v>
      </c>
      <c r="E83" s="229">
        <v>0</v>
      </c>
      <c r="F83" s="229">
        <f t="shared" si="5"/>
        <v>279.42724724007991</v>
      </c>
      <c r="G83" s="229"/>
      <c r="H83" s="229">
        <v>0</v>
      </c>
      <c r="I83" s="229">
        <v>0</v>
      </c>
      <c r="J83" s="229">
        <f t="shared" si="6"/>
        <v>0</v>
      </c>
      <c r="K83" s="229"/>
      <c r="L83" s="229">
        <f t="shared" si="8"/>
        <v>-5.6843418860808015E-14</v>
      </c>
      <c r="M83" s="229">
        <f t="shared" si="7"/>
        <v>-5.6843418860808015E-14</v>
      </c>
      <c r="N83" s="206"/>
    </row>
    <row r="84" spans="1:14" s="40" customFormat="1" ht="17.649999999999999" customHeight="1" x14ac:dyDescent="0.25">
      <c r="A84" s="227">
        <v>72</v>
      </c>
      <c r="B84" s="228" t="s">
        <v>555</v>
      </c>
      <c r="C84" s="229">
        <v>636.19982802402012</v>
      </c>
      <c r="D84" s="229">
        <v>636.19982802402012</v>
      </c>
      <c r="E84" s="229">
        <v>0</v>
      </c>
      <c r="F84" s="229">
        <f t="shared" si="5"/>
        <v>636.19982802402012</v>
      </c>
      <c r="G84" s="229"/>
      <c r="H84" s="229">
        <v>0</v>
      </c>
      <c r="I84" s="229">
        <v>0</v>
      </c>
      <c r="J84" s="229">
        <f t="shared" si="6"/>
        <v>0</v>
      </c>
      <c r="K84" s="229"/>
      <c r="L84" s="229">
        <f t="shared" si="8"/>
        <v>0</v>
      </c>
      <c r="M84" s="229">
        <f t="shared" si="7"/>
        <v>0</v>
      </c>
      <c r="N84" s="206"/>
    </row>
    <row r="85" spans="1:14" s="40" customFormat="1" ht="17.649999999999999" customHeight="1" x14ac:dyDescent="0.25">
      <c r="A85" s="227">
        <v>73</v>
      </c>
      <c r="B85" s="228" t="s">
        <v>556</v>
      </c>
      <c r="C85" s="229">
        <v>871.54958277449998</v>
      </c>
      <c r="D85" s="229">
        <v>871.54958277449987</v>
      </c>
      <c r="E85" s="229">
        <v>0</v>
      </c>
      <c r="F85" s="229">
        <f t="shared" si="5"/>
        <v>871.54958277449987</v>
      </c>
      <c r="G85" s="229"/>
      <c r="H85" s="229">
        <v>0</v>
      </c>
      <c r="I85" s="229">
        <v>0</v>
      </c>
      <c r="J85" s="229">
        <f t="shared" si="6"/>
        <v>0</v>
      </c>
      <c r="K85" s="229"/>
      <c r="L85" s="229">
        <f t="shared" si="8"/>
        <v>1.1368683772161603E-13</v>
      </c>
      <c r="M85" s="229">
        <f t="shared" si="7"/>
        <v>1.1368683772161603E-13</v>
      </c>
      <c r="N85" s="206"/>
    </row>
    <row r="86" spans="1:14" s="40" customFormat="1" ht="17.649999999999999" customHeight="1" x14ac:dyDescent="0.25">
      <c r="A86" s="227">
        <v>74</v>
      </c>
      <c r="B86" s="228" t="s">
        <v>557</v>
      </c>
      <c r="C86" s="229">
        <v>130.6647580401997</v>
      </c>
      <c r="D86" s="229">
        <v>130.66475804019967</v>
      </c>
      <c r="E86" s="229">
        <v>0</v>
      </c>
      <c r="F86" s="229">
        <f t="shared" si="5"/>
        <v>130.66475804019967</v>
      </c>
      <c r="G86" s="229"/>
      <c r="H86" s="229">
        <v>0</v>
      </c>
      <c r="I86" s="229">
        <v>0</v>
      </c>
      <c r="J86" s="229">
        <f t="shared" si="6"/>
        <v>0</v>
      </c>
      <c r="K86" s="229"/>
      <c r="L86" s="229">
        <f t="shared" si="8"/>
        <v>2.8421709430404007E-14</v>
      </c>
      <c r="M86" s="229">
        <f t="shared" si="7"/>
        <v>2.8421709430404007E-14</v>
      </c>
      <c r="N86" s="206"/>
    </row>
    <row r="87" spans="1:14" s="40" customFormat="1" ht="17.649999999999999" customHeight="1" x14ac:dyDescent="0.25">
      <c r="A87" s="227">
        <v>75</v>
      </c>
      <c r="B87" s="228" t="s">
        <v>558</v>
      </c>
      <c r="C87" s="229">
        <v>237.84387268836969</v>
      </c>
      <c r="D87" s="229">
        <v>237.84387268836969</v>
      </c>
      <c r="E87" s="229">
        <v>0</v>
      </c>
      <c r="F87" s="229">
        <f t="shared" si="5"/>
        <v>237.84387268836969</v>
      </c>
      <c r="G87" s="229"/>
      <c r="H87" s="229">
        <v>0</v>
      </c>
      <c r="I87" s="229">
        <v>0</v>
      </c>
      <c r="J87" s="229">
        <f t="shared" si="6"/>
        <v>0</v>
      </c>
      <c r="K87" s="229"/>
      <c r="L87" s="229">
        <f t="shared" si="8"/>
        <v>0</v>
      </c>
      <c r="M87" s="229">
        <f t="shared" si="7"/>
        <v>0</v>
      </c>
      <c r="N87" s="206"/>
    </row>
    <row r="88" spans="1:14" s="40" customFormat="1" ht="17.649999999999999" customHeight="1" x14ac:dyDescent="0.25">
      <c r="A88" s="227">
        <v>76</v>
      </c>
      <c r="B88" s="228" t="s">
        <v>559</v>
      </c>
      <c r="C88" s="229">
        <v>386.26996099656304</v>
      </c>
      <c r="D88" s="229">
        <v>386.26996099656304</v>
      </c>
      <c r="E88" s="229">
        <v>0</v>
      </c>
      <c r="F88" s="229">
        <f t="shared" si="5"/>
        <v>386.26996099656304</v>
      </c>
      <c r="G88" s="229"/>
      <c r="H88" s="229">
        <v>0</v>
      </c>
      <c r="I88" s="229">
        <v>0</v>
      </c>
      <c r="J88" s="229">
        <f t="shared" si="6"/>
        <v>0</v>
      </c>
      <c r="K88" s="229"/>
      <c r="L88" s="229">
        <f t="shared" si="8"/>
        <v>0</v>
      </c>
      <c r="M88" s="229">
        <f t="shared" si="7"/>
        <v>0</v>
      </c>
      <c r="N88" s="206"/>
    </row>
    <row r="89" spans="1:14" s="40" customFormat="1" ht="17.649999999999999" customHeight="1" x14ac:dyDescent="0.25">
      <c r="A89" s="227">
        <v>77</v>
      </c>
      <c r="B89" s="228" t="s">
        <v>560</v>
      </c>
      <c r="C89" s="229">
        <v>296.47699460425906</v>
      </c>
      <c r="D89" s="229">
        <v>296.47699460425906</v>
      </c>
      <c r="E89" s="229">
        <v>0</v>
      </c>
      <c r="F89" s="229">
        <f t="shared" si="5"/>
        <v>296.47699460425906</v>
      </c>
      <c r="G89" s="229"/>
      <c r="H89" s="229">
        <v>0</v>
      </c>
      <c r="I89" s="229">
        <v>0</v>
      </c>
      <c r="J89" s="229">
        <f t="shared" si="6"/>
        <v>0</v>
      </c>
      <c r="K89" s="229"/>
      <c r="L89" s="229">
        <f t="shared" si="8"/>
        <v>0</v>
      </c>
      <c r="M89" s="229">
        <f t="shared" si="7"/>
        <v>0</v>
      </c>
      <c r="N89" s="206"/>
    </row>
    <row r="90" spans="1:14" s="40" customFormat="1" ht="17.649999999999999" customHeight="1" x14ac:dyDescent="0.25">
      <c r="A90" s="227">
        <v>78</v>
      </c>
      <c r="B90" s="228" t="s">
        <v>561</v>
      </c>
      <c r="C90" s="229">
        <v>5.0767967798085492</v>
      </c>
      <c r="D90" s="229">
        <v>5.0767967798085492</v>
      </c>
      <c r="E90" s="229">
        <v>0</v>
      </c>
      <c r="F90" s="229">
        <f t="shared" si="5"/>
        <v>5.0767967798085492</v>
      </c>
      <c r="G90" s="229"/>
      <c r="H90" s="229">
        <v>0</v>
      </c>
      <c r="I90" s="229">
        <v>0</v>
      </c>
      <c r="J90" s="229">
        <f t="shared" si="6"/>
        <v>0</v>
      </c>
      <c r="K90" s="229"/>
      <c r="L90" s="229">
        <f t="shared" si="8"/>
        <v>0</v>
      </c>
      <c r="M90" s="229">
        <f t="shared" si="7"/>
        <v>0</v>
      </c>
      <c r="N90" s="206"/>
    </row>
    <row r="91" spans="1:14" s="40" customFormat="1" ht="17.649999999999999" customHeight="1" x14ac:dyDescent="0.25">
      <c r="A91" s="227">
        <v>79</v>
      </c>
      <c r="B91" s="228" t="s">
        <v>562</v>
      </c>
      <c r="C91" s="229">
        <v>2622.0826026986624</v>
      </c>
      <c r="D91" s="229">
        <v>2622.0826026986624</v>
      </c>
      <c r="E91" s="229">
        <v>0</v>
      </c>
      <c r="F91" s="229">
        <f t="shared" si="5"/>
        <v>2622.0826026986624</v>
      </c>
      <c r="G91" s="229"/>
      <c r="H91" s="229">
        <v>0</v>
      </c>
      <c r="I91" s="229">
        <v>0</v>
      </c>
      <c r="J91" s="229">
        <f t="shared" si="6"/>
        <v>0</v>
      </c>
      <c r="K91" s="229"/>
      <c r="L91" s="229">
        <f t="shared" si="8"/>
        <v>0</v>
      </c>
      <c r="M91" s="229">
        <f t="shared" si="7"/>
        <v>0</v>
      </c>
      <c r="N91" s="206"/>
    </row>
    <row r="92" spans="1:14" s="40" customFormat="1" ht="17.649999999999999" customHeight="1" x14ac:dyDescent="0.25">
      <c r="A92" s="227">
        <v>80</v>
      </c>
      <c r="B92" s="228" t="s">
        <v>563</v>
      </c>
      <c r="C92" s="229">
        <v>607.00741499533262</v>
      </c>
      <c r="D92" s="229">
        <v>607.00741499533274</v>
      </c>
      <c r="E92" s="229">
        <v>0</v>
      </c>
      <c r="F92" s="229">
        <f t="shared" si="5"/>
        <v>607.00741499533274</v>
      </c>
      <c r="G92" s="229"/>
      <c r="H92" s="229">
        <v>0</v>
      </c>
      <c r="I92" s="229">
        <v>0</v>
      </c>
      <c r="J92" s="229">
        <f t="shared" si="6"/>
        <v>0</v>
      </c>
      <c r="K92" s="229"/>
      <c r="L92" s="229">
        <f t="shared" si="8"/>
        <v>-1.1368683772161603E-13</v>
      </c>
      <c r="M92" s="229">
        <f t="shared" si="7"/>
        <v>-1.1368683772161603E-13</v>
      </c>
      <c r="N92" s="206"/>
    </row>
    <row r="93" spans="1:14" s="40" customFormat="1" ht="17.649999999999999" customHeight="1" x14ac:dyDescent="0.25">
      <c r="A93" s="227">
        <v>82</v>
      </c>
      <c r="B93" s="228" t="s">
        <v>564</v>
      </c>
      <c r="C93" s="229">
        <v>12.35005881367851</v>
      </c>
      <c r="D93" s="229">
        <v>12.350058813678507</v>
      </c>
      <c r="E93" s="229">
        <v>0</v>
      </c>
      <c r="F93" s="229">
        <f t="shared" si="5"/>
        <v>12.350058813678507</v>
      </c>
      <c r="G93" s="229"/>
      <c r="H93" s="229">
        <v>0</v>
      </c>
      <c r="I93" s="229">
        <v>0</v>
      </c>
      <c r="J93" s="229">
        <f t="shared" si="6"/>
        <v>0</v>
      </c>
      <c r="K93" s="229"/>
      <c r="L93" s="229">
        <f t="shared" si="8"/>
        <v>3.5527136788005009E-15</v>
      </c>
      <c r="M93" s="229">
        <f t="shared" si="7"/>
        <v>3.5527136788005009E-15</v>
      </c>
      <c r="N93" s="206"/>
    </row>
    <row r="94" spans="1:14" s="40" customFormat="1" ht="17.649999999999999" customHeight="1" x14ac:dyDescent="0.25">
      <c r="A94" s="227">
        <v>83</v>
      </c>
      <c r="B94" s="228" t="s">
        <v>565</v>
      </c>
      <c r="C94" s="229">
        <v>18.839953226383592</v>
      </c>
      <c r="D94" s="229">
        <v>18.839953226383589</v>
      </c>
      <c r="E94" s="229">
        <v>0</v>
      </c>
      <c r="F94" s="229">
        <f t="shared" si="5"/>
        <v>18.839953226383589</v>
      </c>
      <c r="G94" s="229"/>
      <c r="H94" s="229">
        <v>0</v>
      </c>
      <c r="I94" s="229">
        <v>0</v>
      </c>
      <c r="J94" s="229">
        <f t="shared" si="6"/>
        <v>0</v>
      </c>
      <c r="K94" s="229"/>
      <c r="L94" s="229">
        <f t="shared" si="8"/>
        <v>3.5527136788005009E-15</v>
      </c>
      <c r="M94" s="229">
        <f t="shared" si="7"/>
        <v>3.5527136788005009E-15</v>
      </c>
      <c r="N94" s="206"/>
    </row>
    <row r="95" spans="1:14" s="40" customFormat="1" ht="17.649999999999999" customHeight="1" x14ac:dyDescent="0.25">
      <c r="A95" s="227">
        <v>84</v>
      </c>
      <c r="B95" s="228" t="s">
        <v>566</v>
      </c>
      <c r="C95" s="229">
        <v>278.0625015</v>
      </c>
      <c r="D95" s="229">
        <v>278.0625015</v>
      </c>
      <c r="E95" s="229">
        <v>0</v>
      </c>
      <c r="F95" s="229">
        <f t="shared" si="5"/>
        <v>278.0625015</v>
      </c>
      <c r="G95" s="229"/>
      <c r="H95" s="229">
        <v>0</v>
      </c>
      <c r="I95" s="229">
        <v>0</v>
      </c>
      <c r="J95" s="229">
        <f t="shared" si="6"/>
        <v>0</v>
      </c>
      <c r="K95" s="229"/>
      <c r="L95" s="229">
        <f t="shared" si="8"/>
        <v>0</v>
      </c>
      <c r="M95" s="229">
        <f t="shared" si="7"/>
        <v>0</v>
      </c>
      <c r="N95" s="206"/>
    </row>
    <row r="96" spans="1:14" s="40" customFormat="1" ht="17.649999999999999" customHeight="1" x14ac:dyDescent="0.25">
      <c r="A96" s="227">
        <v>87</v>
      </c>
      <c r="B96" s="228" t="s">
        <v>567</v>
      </c>
      <c r="C96" s="229">
        <v>1012.708826393388</v>
      </c>
      <c r="D96" s="229">
        <v>1012.7088263933883</v>
      </c>
      <c r="E96" s="229">
        <v>0</v>
      </c>
      <c r="F96" s="229">
        <f t="shared" si="5"/>
        <v>1012.7088263933883</v>
      </c>
      <c r="G96" s="229"/>
      <c r="H96" s="229">
        <v>0</v>
      </c>
      <c r="I96" s="229">
        <v>0</v>
      </c>
      <c r="J96" s="229">
        <f t="shared" si="6"/>
        <v>0</v>
      </c>
      <c r="K96" s="229"/>
      <c r="L96" s="229">
        <f t="shared" si="8"/>
        <v>-3.4106051316484809E-13</v>
      </c>
      <c r="M96" s="229">
        <f t="shared" si="7"/>
        <v>-3.4106051316484809E-13</v>
      </c>
      <c r="N96" s="206"/>
    </row>
    <row r="97" spans="1:19" s="40" customFormat="1" ht="17.649999999999999" customHeight="1" x14ac:dyDescent="0.25">
      <c r="A97" s="227">
        <v>90</v>
      </c>
      <c r="B97" s="228" t="s">
        <v>568</v>
      </c>
      <c r="C97" s="229">
        <v>276.6422399999999</v>
      </c>
      <c r="D97" s="229">
        <v>276.64223999999996</v>
      </c>
      <c r="E97" s="229">
        <v>0</v>
      </c>
      <c r="F97" s="229">
        <f t="shared" si="5"/>
        <v>276.64223999999996</v>
      </c>
      <c r="G97" s="229"/>
      <c r="H97" s="229">
        <v>0</v>
      </c>
      <c r="I97" s="229">
        <v>0</v>
      </c>
      <c r="J97" s="229">
        <f t="shared" si="6"/>
        <v>0</v>
      </c>
      <c r="K97" s="229"/>
      <c r="L97" s="229">
        <f t="shared" si="8"/>
        <v>-5.6843418860808015E-14</v>
      </c>
      <c r="M97" s="229">
        <f t="shared" si="7"/>
        <v>-5.6843418860808015E-14</v>
      </c>
      <c r="N97" s="206"/>
    </row>
    <row r="98" spans="1:19" s="40" customFormat="1" ht="17.649999999999999" customHeight="1" x14ac:dyDescent="0.25">
      <c r="A98" s="227">
        <v>91</v>
      </c>
      <c r="B98" s="228" t="s">
        <v>569</v>
      </c>
      <c r="C98" s="229">
        <v>237.03009700830066</v>
      </c>
      <c r="D98" s="229">
        <v>237.03009700830071</v>
      </c>
      <c r="E98" s="229">
        <v>0</v>
      </c>
      <c r="F98" s="229">
        <f t="shared" si="5"/>
        <v>237.03009700830071</v>
      </c>
      <c r="G98" s="229"/>
      <c r="H98" s="229">
        <v>0</v>
      </c>
      <c r="I98" s="229">
        <v>0</v>
      </c>
      <c r="J98" s="229">
        <f t="shared" si="6"/>
        <v>0</v>
      </c>
      <c r="K98" s="229"/>
      <c r="L98" s="229">
        <f t="shared" si="8"/>
        <v>-5.6843418860808015E-14</v>
      </c>
      <c r="M98" s="229">
        <f t="shared" si="7"/>
        <v>-5.6843418860808015E-14</v>
      </c>
      <c r="N98" s="206"/>
    </row>
    <row r="99" spans="1:19" s="40" customFormat="1" ht="17.649999999999999" customHeight="1" x14ac:dyDescent="0.25">
      <c r="A99" s="227">
        <v>92</v>
      </c>
      <c r="B99" s="228" t="s">
        <v>570</v>
      </c>
      <c r="C99" s="229">
        <v>665.88634365201619</v>
      </c>
      <c r="D99" s="229">
        <v>665.88634365201597</v>
      </c>
      <c r="E99" s="229">
        <v>0</v>
      </c>
      <c r="F99" s="229">
        <f t="shared" si="5"/>
        <v>665.88634365201597</v>
      </c>
      <c r="G99" s="229"/>
      <c r="H99" s="229">
        <v>0</v>
      </c>
      <c r="I99" s="229">
        <v>0</v>
      </c>
      <c r="J99" s="229">
        <f t="shared" si="6"/>
        <v>0</v>
      </c>
      <c r="K99" s="229"/>
      <c r="L99" s="229">
        <f t="shared" si="8"/>
        <v>2.2737367544323206E-13</v>
      </c>
      <c r="M99" s="229">
        <f t="shared" si="7"/>
        <v>2.2737367544323206E-13</v>
      </c>
      <c r="N99" s="206"/>
    </row>
    <row r="100" spans="1:19" s="40" customFormat="1" ht="17.649999999999999" customHeight="1" x14ac:dyDescent="0.25">
      <c r="A100" s="227">
        <v>93</v>
      </c>
      <c r="B100" s="228" t="s">
        <v>571</v>
      </c>
      <c r="C100" s="229">
        <v>357.51227271749468</v>
      </c>
      <c r="D100" s="229">
        <v>357.51227271749468</v>
      </c>
      <c r="E100" s="229">
        <v>0</v>
      </c>
      <c r="F100" s="229">
        <f t="shared" si="5"/>
        <v>357.51227271749468</v>
      </c>
      <c r="G100" s="229"/>
      <c r="H100" s="229">
        <v>0</v>
      </c>
      <c r="I100" s="229">
        <v>0</v>
      </c>
      <c r="J100" s="229">
        <f t="shared" si="6"/>
        <v>0</v>
      </c>
      <c r="K100" s="229"/>
      <c r="L100" s="229">
        <f t="shared" si="8"/>
        <v>0</v>
      </c>
      <c r="M100" s="229">
        <f t="shared" si="7"/>
        <v>0</v>
      </c>
      <c r="N100" s="206"/>
    </row>
    <row r="101" spans="1:19" s="40" customFormat="1" ht="17.649999999999999" customHeight="1" x14ac:dyDescent="0.25">
      <c r="A101" s="227">
        <v>94</v>
      </c>
      <c r="B101" s="228" t="s">
        <v>572</v>
      </c>
      <c r="C101" s="229">
        <v>119.178465</v>
      </c>
      <c r="D101" s="229">
        <v>119.178465</v>
      </c>
      <c r="E101" s="229">
        <v>0</v>
      </c>
      <c r="F101" s="229">
        <f t="shared" si="5"/>
        <v>119.178465</v>
      </c>
      <c r="G101" s="229"/>
      <c r="H101" s="229">
        <v>0</v>
      </c>
      <c r="I101" s="229">
        <v>0</v>
      </c>
      <c r="J101" s="229">
        <f t="shared" si="6"/>
        <v>0</v>
      </c>
      <c r="K101" s="229"/>
      <c r="L101" s="229">
        <f t="shared" si="8"/>
        <v>0</v>
      </c>
      <c r="M101" s="229">
        <f t="shared" si="7"/>
        <v>0</v>
      </c>
      <c r="N101" s="206"/>
    </row>
    <row r="102" spans="1:19" s="40" customFormat="1" ht="17.649999999999999" customHeight="1" x14ac:dyDescent="0.25">
      <c r="A102" s="227">
        <v>95</v>
      </c>
      <c r="B102" s="228" t="s">
        <v>573</v>
      </c>
      <c r="C102" s="229">
        <v>158.57301775853335</v>
      </c>
      <c r="D102" s="229">
        <v>158.5730177585333</v>
      </c>
      <c r="E102" s="229">
        <v>0</v>
      </c>
      <c r="F102" s="229">
        <f t="shared" si="5"/>
        <v>158.5730177585333</v>
      </c>
      <c r="G102" s="229"/>
      <c r="H102" s="229">
        <v>0</v>
      </c>
      <c r="I102" s="229">
        <v>0</v>
      </c>
      <c r="J102" s="229">
        <f t="shared" si="6"/>
        <v>0</v>
      </c>
      <c r="K102" s="229"/>
      <c r="L102" s="229">
        <f t="shared" si="8"/>
        <v>5.6843418860808015E-14</v>
      </c>
      <c r="M102" s="229">
        <f t="shared" si="7"/>
        <v>5.6843418860808015E-14</v>
      </c>
      <c r="N102" s="206"/>
    </row>
    <row r="103" spans="1:19" s="40" customFormat="1" ht="17.649999999999999" customHeight="1" x14ac:dyDescent="0.25">
      <c r="A103" s="227">
        <v>98</v>
      </c>
      <c r="B103" s="228" t="s">
        <v>574</v>
      </c>
      <c r="C103" s="229">
        <v>71.617903434267831</v>
      </c>
      <c r="D103" s="229">
        <v>71.617903434267831</v>
      </c>
      <c r="E103" s="229">
        <v>0</v>
      </c>
      <c r="F103" s="229">
        <f t="shared" si="5"/>
        <v>71.617903434267831</v>
      </c>
      <c r="G103" s="229"/>
      <c r="H103" s="229">
        <v>0</v>
      </c>
      <c r="I103" s="229">
        <v>0</v>
      </c>
      <c r="J103" s="229">
        <f t="shared" si="6"/>
        <v>0</v>
      </c>
      <c r="K103" s="229"/>
      <c r="L103" s="229">
        <f t="shared" si="8"/>
        <v>0</v>
      </c>
      <c r="M103" s="229">
        <f t="shared" si="7"/>
        <v>0</v>
      </c>
      <c r="N103" s="206"/>
    </row>
    <row r="104" spans="1:19" s="40" customFormat="1" ht="17.649999999999999" customHeight="1" x14ac:dyDescent="0.25">
      <c r="A104" s="227">
        <v>99</v>
      </c>
      <c r="B104" s="228" t="s">
        <v>575</v>
      </c>
      <c r="C104" s="229">
        <v>922.44920403215883</v>
      </c>
      <c r="D104" s="229">
        <v>922.44920403215906</v>
      </c>
      <c r="E104" s="229">
        <v>0</v>
      </c>
      <c r="F104" s="229">
        <f t="shared" si="5"/>
        <v>922.44920403215906</v>
      </c>
      <c r="G104" s="229"/>
      <c r="H104" s="229">
        <v>0</v>
      </c>
      <c r="I104" s="229">
        <v>0</v>
      </c>
      <c r="J104" s="229">
        <f t="shared" si="6"/>
        <v>0</v>
      </c>
      <c r="K104" s="229"/>
      <c r="L104" s="229">
        <f t="shared" si="8"/>
        <v>-2.2737367544323206E-13</v>
      </c>
      <c r="M104" s="229">
        <f t="shared" si="7"/>
        <v>-2.2737367544323206E-13</v>
      </c>
      <c r="N104" s="206"/>
    </row>
    <row r="105" spans="1:19" s="40" customFormat="1" ht="17.649999999999999" customHeight="1" x14ac:dyDescent="0.25">
      <c r="A105" s="227">
        <v>100</v>
      </c>
      <c r="B105" s="228" t="s">
        <v>576</v>
      </c>
      <c r="C105" s="229">
        <v>1638.8396355617058</v>
      </c>
      <c r="D105" s="229">
        <v>1638.8396355617058</v>
      </c>
      <c r="E105" s="229">
        <v>0</v>
      </c>
      <c r="F105" s="229">
        <f t="shared" si="5"/>
        <v>1638.8396355617058</v>
      </c>
      <c r="G105" s="229"/>
      <c r="H105" s="229">
        <v>0</v>
      </c>
      <c r="I105" s="229">
        <v>0</v>
      </c>
      <c r="J105" s="229">
        <f t="shared" si="6"/>
        <v>0</v>
      </c>
      <c r="K105" s="229"/>
      <c r="L105" s="229">
        <f t="shared" si="8"/>
        <v>0</v>
      </c>
      <c r="M105" s="229">
        <f t="shared" si="7"/>
        <v>0</v>
      </c>
      <c r="N105" s="206"/>
    </row>
    <row r="106" spans="1:19" s="41" customFormat="1" ht="17.649999999999999" customHeight="1" x14ac:dyDescent="0.25">
      <c r="A106" s="227">
        <v>101</v>
      </c>
      <c r="B106" s="228" t="s">
        <v>577</v>
      </c>
      <c r="C106" s="229">
        <v>573.9434220686378</v>
      </c>
      <c r="D106" s="229">
        <v>573.94342206863803</v>
      </c>
      <c r="E106" s="229">
        <v>0</v>
      </c>
      <c r="F106" s="229">
        <f t="shared" si="5"/>
        <v>573.94342206863803</v>
      </c>
      <c r="G106" s="229"/>
      <c r="H106" s="229">
        <v>0</v>
      </c>
      <c r="I106" s="229">
        <v>0</v>
      </c>
      <c r="J106" s="229">
        <f t="shared" si="6"/>
        <v>0</v>
      </c>
      <c r="K106" s="229"/>
      <c r="L106" s="229">
        <f t="shared" si="8"/>
        <v>-2.2737367544323206E-13</v>
      </c>
      <c r="M106" s="229">
        <f t="shared" si="7"/>
        <v>-2.2737367544323206E-13</v>
      </c>
      <c r="N106" s="206"/>
      <c r="O106" s="40"/>
      <c r="P106" s="40"/>
      <c r="Q106" s="40"/>
      <c r="R106" s="40"/>
      <c r="S106" s="40"/>
    </row>
    <row r="107" spans="1:19" s="40" customFormat="1" ht="17.649999999999999" customHeight="1" x14ac:dyDescent="0.25">
      <c r="A107" s="227">
        <v>102</v>
      </c>
      <c r="B107" s="228" t="s">
        <v>578</v>
      </c>
      <c r="C107" s="229">
        <v>397.04484746765655</v>
      </c>
      <c r="D107" s="229">
        <v>397.04484746765655</v>
      </c>
      <c r="E107" s="229">
        <v>0</v>
      </c>
      <c r="F107" s="229">
        <f t="shared" si="5"/>
        <v>397.04484746765655</v>
      </c>
      <c r="G107" s="229"/>
      <c r="H107" s="229">
        <v>0</v>
      </c>
      <c r="I107" s="229">
        <v>0</v>
      </c>
      <c r="J107" s="229">
        <f t="shared" si="6"/>
        <v>0</v>
      </c>
      <c r="K107" s="229"/>
      <c r="L107" s="229">
        <f t="shared" si="8"/>
        <v>0</v>
      </c>
      <c r="M107" s="229">
        <f t="shared" si="7"/>
        <v>0</v>
      </c>
      <c r="N107" s="206"/>
    </row>
    <row r="108" spans="1:19" s="40" customFormat="1" ht="17.649999999999999" customHeight="1" x14ac:dyDescent="0.25">
      <c r="A108" s="227">
        <v>103</v>
      </c>
      <c r="B108" s="228" t="s">
        <v>579</v>
      </c>
      <c r="C108" s="229">
        <v>137.72732657139198</v>
      </c>
      <c r="D108" s="229">
        <v>137.72732657139193</v>
      </c>
      <c r="E108" s="229">
        <v>0</v>
      </c>
      <c r="F108" s="229">
        <f t="shared" si="5"/>
        <v>137.72732657139193</v>
      </c>
      <c r="G108" s="229"/>
      <c r="H108" s="229">
        <v>0</v>
      </c>
      <c r="I108" s="229">
        <v>0</v>
      </c>
      <c r="J108" s="229">
        <f t="shared" si="6"/>
        <v>0</v>
      </c>
      <c r="K108" s="229"/>
      <c r="L108" s="229">
        <f t="shared" si="8"/>
        <v>5.6843418860808015E-14</v>
      </c>
      <c r="M108" s="229">
        <f t="shared" si="7"/>
        <v>5.6843418860808015E-14</v>
      </c>
      <c r="N108" s="206"/>
    </row>
    <row r="109" spans="1:19" s="40" customFormat="1" ht="17.649999999999999" customHeight="1" x14ac:dyDescent="0.25">
      <c r="A109" s="227">
        <v>104</v>
      </c>
      <c r="B109" s="230" t="s">
        <v>580</v>
      </c>
      <c r="C109" s="229">
        <v>3834.3706628533409</v>
      </c>
      <c r="D109" s="229">
        <v>3629.6138873184836</v>
      </c>
      <c r="E109" s="229">
        <v>11.505616534705528</v>
      </c>
      <c r="F109" s="229">
        <f t="shared" si="5"/>
        <v>3641.1195038531891</v>
      </c>
      <c r="G109" s="229"/>
      <c r="H109" s="229">
        <v>0</v>
      </c>
      <c r="I109" s="229">
        <v>11.505439865199611</v>
      </c>
      <c r="J109" s="229">
        <f t="shared" si="6"/>
        <v>11.505439865199611</v>
      </c>
      <c r="K109" s="229"/>
      <c r="L109" s="229">
        <f t="shared" si="8"/>
        <v>181.7457191349522</v>
      </c>
      <c r="M109" s="229">
        <f t="shared" si="7"/>
        <v>193.2511590001518</v>
      </c>
      <c r="N109" s="206"/>
    </row>
    <row r="110" spans="1:19" s="40" customFormat="1" ht="17.649999999999999" customHeight="1" x14ac:dyDescent="0.25">
      <c r="A110" s="227">
        <v>105</v>
      </c>
      <c r="B110" s="228" t="s">
        <v>581</v>
      </c>
      <c r="C110" s="229">
        <v>2088.3935423322123</v>
      </c>
      <c r="D110" s="229">
        <v>2088.3935423322123</v>
      </c>
      <c r="E110" s="229">
        <v>0</v>
      </c>
      <c r="F110" s="229">
        <f t="shared" si="5"/>
        <v>2088.3935423322123</v>
      </c>
      <c r="G110" s="229"/>
      <c r="H110" s="229">
        <v>0</v>
      </c>
      <c r="I110" s="229">
        <v>0</v>
      </c>
      <c r="J110" s="229">
        <f t="shared" si="6"/>
        <v>0</v>
      </c>
      <c r="K110" s="229"/>
      <c r="L110" s="229">
        <f t="shared" si="8"/>
        <v>0</v>
      </c>
      <c r="M110" s="229">
        <f t="shared" si="7"/>
        <v>0</v>
      </c>
      <c r="N110" s="206"/>
    </row>
    <row r="111" spans="1:19" s="40" customFormat="1" ht="17.649999999999999" customHeight="1" x14ac:dyDescent="0.25">
      <c r="A111" s="227">
        <v>106</v>
      </c>
      <c r="B111" s="228" t="s">
        <v>582</v>
      </c>
      <c r="C111" s="229">
        <v>1533.3937627113396</v>
      </c>
      <c r="D111" s="229">
        <v>1533.3937627113396</v>
      </c>
      <c r="E111" s="229">
        <v>0</v>
      </c>
      <c r="F111" s="229">
        <f t="shared" si="5"/>
        <v>1533.3937627113396</v>
      </c>
      <c r="G111" s="229"/>
      <c r="H111" s="229">
        <v>0</v>
      </c>
      <c r="I111" s="229">
        <v>0</v>
      </c>
      <c r="J111" s="229">
        <f t="shared" si="6"/>
        <v>0</v>
      </c>
      <c r="K111" s="229"/>
      <c r="L111" s="229">
        <f t="shared" si="8"/>
        <v>0</v>
      </c>
      <c r="M111" s="229">
        <f t="shared" si="7"/>
        <v>0</v>
      </c>
      <c r="N111" s="206"/>
    </row>
    <row r="112" spans="1:19" s="40" customFormat="1" ht="17.649999999999999" customHeight="1" x14ac:dyDescent="0.25">
      <c r="A112" s="227">
        <v>107</v>
      </c>
      <c r="B112" s="228" t="s">
        <v>583</v>
      </c>
      <c r="C112" s="229">
        <v>1245.1108792045</v>
      </c>
      <c r="D112" s="229">
        <v>1245.1108792045</v>
      </c>
      <c r="E112" s="229">
        <v>0</v>
      </c>
      <c r="F112" s="229">
        <f t="shared" si="5"/>
        <v>1245.1108792045</v>
      </c>
      <c r="G112" s="229"/>
      <c r="H112" s="229">
        <v>0</v>
      </c>
      <c r="I112" s="229">
        <v>0</v>
      </c>
      <c r="J112" s="229">
        <f t="shared" si="6"/>
        <v>0</v>
      </c>
      <c r="K112" s="229"/>
      <c r="L112" s="229">
        <f t="shared" si="8"/>
        <v>0</v>
      </c>
      <c r="M112" s="229">
        <f t="shared" si="7"/>
        <v>0</v>
      </c>
      <c r="N112" s="206"/>
    </row>
    <row r="113" spans="1:14" s="40" customFormat="1" ht="17.649999999999999" customHeight="1" x14ac:dyDescent="0.25">
      <c r="A113" s="227">
        <v>108</v>
      </c>
      <c r="B113" s="228" t="s">
        <v>584</v>
      </c>
      <c r="C113" s="229">
        <v>705.22276453615063</v>
      </c>
      <c r="D113" s="229">
        <v>705.22276453615063</v>
      </c>
      <c r="E113" s="229">
        <v>0</v>
      </c>
      <c r="F113" s="229">
        <f t="shared" si="5"/>
        <v>705.22276453615063</v>
      </c>
      <c r="G113" s="229"/>
      <c r="H113" s="229">
        <v>0</v>
      </c>
      <c r="I113" s="229">
        <v>0</v>
      </c>
      <c r="J113" s="229">
        <f t="shared" si="6"/>
        <v>0</v>
      </c>
      <c r="K113" s="229"/>
      <c r="L113" s="229">
        <f t="shared" si="8"/>
        <v>0</v>
      </c>
      <c r="M113" s="229">
        <f t="shared" si="7"/>
        <v>0</v>
      </c>
      <c r="N113" s="206"/>
    </row>
    <row r="114" spans="1:14" s="36" customFormat="1" ht="17.649999999999999" customHeight="1" x14ac:dyDescent="0.25">
      <c r="A114" s="227">
        <v>110</v>
      </c>
      <c r="B114" s="228" t="s">
        <v>585</v>
      </c>
      <c r="C114" s="229">
        <v>108.08647728571924</v>
      </c>
      <c r="D114" s="229">
        <v>108.08647728571921</v>
      </c>
      <c r="E114" s="229">
        <v>0</v>
      </c>
      <c r="F114" s="229">
        <f t="shared" si="5"/>
        <v>108.08647728571921</v>
      </c>
      <c r="G114" s="229"/>
      <c r="H114" s="229">
        <v>0</v>
      </c>
      <c r="I114" s="229">
        <v>0</v>
      </c>
      <c r="J114" s="229">
        <f t="shared" si="6"/>
        <v>0</v>
      </c>
      <c r="K114" s="229"/>
      <c r="L114" s="229">
        <f t="shared" si="8"/>
        <v>2.8421709430404007E-14</v>
      </c>
      <c r="M114" s="229">
        <f t="shared" si="7"/>
        <v>2.8421709430404007E-14</v>
      </c>
      <c r="N114" s="206"/>
    </row>
    <row r="115" spans="1:14" s="40" customFormat="1" ht="17.649999999999999" customHeight="1" x14ac:dyDescent="0.25">
      <c r="A115" s="227">
        <v>111</v>
      </c>
      <c r="B115" s="228" t="s">
        <v>586</v>
      </c>
      <c r="C115" s="229">
        <v>647.83657801449988</v>
      </c>
      <c r="D115" s="229">
        <v>647.83657801450011</v>
      </c>
      <c r="E115" s="229">
        <v>0</v>
      </c>
      <c r="F115" s="229">
        <f t="shared" si="5"/>
        <v>647.83657801450011</v>
      </c>
      <c r="G115" s="229"/>
      <c r="H115" s="229">
        <v>0</v>
      </c>
      <c r="I115" s="229">
        <v>0</v>
      </c>
      <c r="J115" s="229">
        <f t="shared" si="6"/>
        <v>0</v>
      </c>
      <c r="K115" s="229"/>
      <c r="L115" s="229">
        <f t="shared" si="8"/>
        <v>-2.2737367544323206E-13</v>
      </c>
      <c r="M115" s="229">
        <f t="shared" si="7"/>
        <v>-2.2737367544323206E-13</v>
      </c>
      <c r="N115" s="206"/>
    </row>
    <row r="116" spans="1:14" s="40" customFormat="1" ht="17.649999999999999" customHeight="1" x14ac:dyDescent="0.25">
      <c r="A116" s="227">
        <v>112</v>
      </c>
      <c r="B116" s="228" t="s">
        <v>587</v>
      </c>
      <c r="C116" s="229">
        <v>281.78327662489505</v>
      </c>
      <c r="D116" s="229">
        <v>281.78327662489505</v>
      </c>
      <c r="E116" s="229">
        <v>0</v>
      </c>
      <c r="F116" s="229">
        <f t="shared" si="5"/>
        <v>281.78327662489505</v>
      </c>
      <c r="G116" s="229"/>
      <c r="H116" s="229">
        <v>0</v>
      </c>
      <c r="I116" s="229">
        <v>0</v>
      </c>
      <c r="J116" s="229">
        <f t="shared" si="6"/>
        <v>0</v>
      </c>
      <c r="K116" s="229"/>
      <c r="L116" s="229">
        <f t="shared" si="8"/>
        <v>0</v>
      </c>
      <c r="M116" s="229">
        <f t="shared" si="7"/>
        <v>0</v>
      </c>
      <c r="N116" s="206"/>
    </row>
    <row r="117" spans="1:14" s="40" customFormat="1" ht="17.649999999999999" customHeight="1" x14ac:dyDescent="0.25">
      <c r="A117" s="227">
        <v>113</v>
      </c>
      <c r="B117" s="228" t="s">
        <v>588</v>
      </c>
      <c r="C117" s="229">
        <v>737.89415044944644</v>
      </c>
      <c r="D117" s="229">
        <v>737.89415044944644</v>
      </c>
      <c r="E117" s="229">
        <v>0</v>
      </c>
      <c r="F117" s="229">
        <f t="shared" si="5"/>
        <v>737.89415044944644</v>
      </c>
      <c r="G117" s="229"/>
      <c r="H117" s="229">
        <v>0</v>
      </c>
      <c r="I117" s="229">
        <v>0</v>
      </c>
      <c r="J117" s="229">
        <f t="shared" si="6"/>
        <v>0</v>
      </c>
      <c r="K117" s="229"/>
      <c r="L117" s="229">
        <f t="shared" si="8"/>
        <v>0</v>
      </c>
      <c r="M117" s="229">
        <f t="shared" si="7"/>
        <v>0</v>
      </c>
      <c r="N117" s="206"/>
    </row>
    <row r="118" spans="1:14" s="40" customFormat="1" ht="17.649999999999999" customHeight="1" x14ac:dyDescent="0.25">
      <c r="A118" s="227">
        <v>114</v>
      </c>
      <c r="B118" s="228" t="s">
        <v>589</v>
      </c>
      <c r="C118" s="229">
        <v>628.82593102336523</v>
      </c>
      <c r="D118" s="229">
        <v>628.82593102336523</v>
      </c>
      <c r="E118" s="229">
        <v>0</v>
      </c>
      <c r="F118" s="229">
        <f t="shared" si="5"/>
        <v>628.82593102336523</v>
      </c>
      <c r="G118" s="229"/>
      <c r="H118" s="229">
        <v>0</v>
      </c>
      <c r="I118" s="229">
        <v>0</v>
      </c>
      <c r="J118" s="229">
        <f t="shared" si="6"/>
        <v>0</v>
      </c>
      <c r="K118" s="229"/>
      <c r="L118" s="229">
        <f t="shared" si="8"/>
        <v>0</v>
      </c>
      <c r="M118" s="229">
        <f t="shared" si="7"/>
        <v>0</v>
      </c>
      <c r="N118" s="206"/>
    </row>
    <row r="119" spans="1:14" s="40" customFormat="1" ht="17.649999999999999" customHeight="1" x14ac:dyDescent="0.25">
      <c r="A119" s="227">
        <v>117</v>
      </c>
      <c r="B119" s="228" t="s">
        <v>590</v>
      </c>
      <c r="C119" s="229">
        <v>909.79070000000013</v>
      </c>
      <c r="D119" s="229">
        <v>909.7906999999999</v>
      </c>
      <c r="E119" s="229">
        <v>0</v>
      </c>
      <c r="F119" s="229">
        <f t="shared" si="5"/>
        <v>909.7906999999999</v>
      </c>
      <c r="G119" s="229"/>
      <c r="H119" s="229">
        <v>0</v>
      </c>
      <c r="I119" s="229">
        <v>0</v>
      </c>
      <c r="J119" s="229">
        <f t="shared" si="6"/>
        <v>0</v>
      </c>
      <c r="K119" s="229"/>
      <c r="L119" s="229">
        <f t="shared" si="8"/>
        <v>2.2737367544323206E-13</v>
      </c>
      <c r="M119" s="229">
        <f t="shared" si="7"/>
        <v>2.2737367544323206E-13</v>
      </c>
      <c r="N119" s="206"/>
    </row>
    <row r="120" spans="1:14" s="40" customFormat="1" ht="17.649999999999999" customHeight="1" x14ac:dyDescent="0.25">
      <c r="A120" s="227">
        <v>118</v>
      </c>
      <c r="B120" s="228" t="s">
        <v>591</v>
      </c>
      <c r="C120" s="229">
        <v>424.51275578837345</v>
      </c>
      <c r="D120" s="229">
        <v>424.51275578837357</v>
      </c>
      <c r="E120" s="229">
        <v>0</v>
      </c>
      <c r="F120" s="229">
        <f t="shared" si="5"/>
        <v>424.51275578837357</v>
      </c>
      <c r="G120" s="229"/>
      <c r="H120" s="229">
        <v>0</v>
      </c>
      <c r="I120" s="229">
        <v>0</v>
      </c>
      <c r="J120" s="229">
        <f t="shared" si="6"/>
        <v>0</v>
      </c>
      <c r="K120" s="229"/>
      <c r="L120" s="229">
        <f t="shared" si="8"/>
        <v>-1.1368683772161603E-13</v>
      </c>
      <c r="M120" s="229">
        <f t="shared" si="7"/>
        <v>-1.1368683772161603E-13</v>
      </c>
      <c r="N120" s="206"/>
    </row>
    <row r="121" spans="1:14" s="40" customFormat="1" ht="17.649999999999999" customHeight="1" x14ac:dyDescent="0.25">
      <c r="A121" s="227">
        <v>122</v>
      </c>
      <c r="B121" s="228" t="s">
        <v>592</v>
      </c>
      <c r="C121" s="229">
        <v>222.39793582375606</v>
      </c>
      <c r="D121" s="229">
        <v>222.39793582375611</v>
      </c>
      <c r="E121" s="229">
        <v>0</v>
      </c>
      <c r="F121" s="229">
        <f t="shared" si="5"/>
        <v>222.39793582375611</v>
      </c>
      <c r="G121" s="229"/>
      <c r="H121" s="229">
        <v>0</v>
      </c>
      <c r="I121" s="229">
        <v>0</v>
      </c>
      <c r="J121" s="229">
        <f t="shared" si="6"/>
        <v>0</v>
      </c>
      <c r="K121" s="229"/>
      <c r="L121" s="229">
        <f t="shared" si="8"/>
        <v>-5.6843418860808015E-14</v>
      </c>
      <c r="M121" s="229">
        <f t="shared" si="7"/>
        <v>-5.6843418860808015E-14</v>
      </c>
      <c r="N121" s="206"/>
    </row>
    <row r="122" spans="1:14" s="40" customFormat="1" ht="17.649999999999999" customHeight="1" x14ac:dyDescent="0.25">
      <c r="A122" s="227">
        <v>123</v>
      </c>
      <c r="B122" s="228" t="s">
        <v>593</v>
      </c>
      <c r="C122" s="229">
        <v>109.05505376532427</v>
      </c>
      <c r="D122" s="229">
        <v>109.0550537653243</v>
      </c>
      <c r="E122" s="229">
        <v>0</v>
      </c>
      <c r="F122" s="229">
        <f t="shared" si="5"/>
        <v>109.0550537653243</v>
      </c>
      <c r="G122" s="229"/>
      <c r="H122" s="229">
        <v>0</v>
      </c>
      <c r="I122" s="229">
        <v>0</v>
      </c>
      <c r="J122" s="229">
        <f t="shared" si="6"/>
        <v>0</v>
      </c>
      <c r="K122" s="229"/>
      <c r="L122" s="229">
        <f t="shared" si="8"/>
        <v>-2.8421709430404007E-14</v>
      </c>
      <c r="M122" s="229">
        <f t="shared" si="7"/>
        <v>-2.8421709430404007E-14</v>
      </c>
      <c r="N122" s="206"/>
    </row>
    <row r="123" spans="1:14" s="40" customFormat="1" ht="17.649999999999999" customHeight="1" x14ac:dyDescent="0.25">
      <c r="A123" s="227">
        <v>124</v>
      </c>
      <c r="B123" s="228" t="s">
        <v>594</v>
      </c>
      <c r="C123" s="229">
        <v>1107.4469600459922</v>
      </c>
      <c r="D123" s="229">
        <v>1107.4469600459925</v>
      </c>
      <c r="E123" s="229">
        <v>0</v>
      </c>
      <c r="F123" s="229">
        <f t="shared" si="5"/>
        <v>1107.4469600459925</v>
      </c>
      <c r="G123" s="229"/>
      <c r="H123" s="229">
        <v>0</v>
      </c>
      <c r="I123" s="229">
        <v>0</v>
      </c>
      <c r="J123" s="229">
        <f t="shared" si="6"/>
        <v>0</v>
      </c>
      <c r="K123" s="229"/>
      <c r="L123" s="229">
        <f t="shared" si="8"/>
        <v>-2.2737367544323206E-13</v>
      </c>
      <c r="M123" s="229">
        <f t="shared" si="7"/>
        <v>-2.2737367544323206E-13</v>
      </c>
      <c r="N123" s="206"/>
    </row>
    <row r="124" spans="1:14" s="40" customFormat="1" ht="17.649999999999999" customHeight="1" x14ac:dyDescent="0.25">
      <c r="A124" s="227">
        <v>126</v>
      </c>
      <c r="B124" s="228" t="s">
        <v>595</v>
      </c>
      <c r="C124" s="229">
        <v>1738.9898271470981</v>
      </c>
      <c r="D124" s="229">
        <v>1738.9898271470984</v>
      </c>
      <c r="E124" s="229">
        <v>0</v>
      </c>
      <c r="F124" s="229">
        <f t="shared" si="5"/>
        <v>1738.9898271470984</v>
      </c>
      <c r="G124" s="229"/>
      <c r="H124" s="229">
        <v>0</v>
      </c>
      <c r="I124" s="229">
        <v>0</v>
      </c>
      <c r="J124" s="229">
        <f t="shared" si="6"/>
        <v>0</v>
      </c>
      <c r="K124" s="229"/>
      <c r="L124" s="229">
        <f t="shared" si="8"/>
        <v>-2.2737367544323206E-13</v>
      </c>
      <c r="M124" s="229">
        <f t="shared" si="7"/>
        <v>-2.2737367544323206E-13</v>
      </c>
      <c r="N124" s="206"/>
    </row>
    <row r="125" spans="1:14" s="40" customFormat="1" ht="17.649999999999999" customHeight="1" x14ac:dyDescent="0.25">
      <c r="A125" s="227">
        <v>127</v>
      </c>
      <c r="B125" s="228" t="s">
        <v>596</v>
      </c>
      <c r="C125" s="229">
        <v>1466.6993758376268</v>
      </c>
      <c r="D125" s="229">
        <v>1466.6993758376275</v>
      </c>
      <c r="E125" s="229">
        <v>0</v>
      </c>
      <c r="F125" s="229">
        <f t="shared" si="5"/>
        <v>1466.6993758376275</v>
      </c>
      <c r="G125" s="229"/>
      <c r="H125" s="229">
        <v>0</v>
      </c>
      <c r="I125" s="229">
        <v>0</v>
      </c>
      <c r="J125" s="229">
        <f t="shared" si="6"/>
        <v>0</v>
      </c>
      <c r="K125" s="229"/>
      <c r="L125" s="229">
        <f t="shared" si="8"/>
        <v>-6.8212102632969618E-13</v>
      </c>
      <c r="M125" s="229">
        <f t="shared" si="7"/>
        <v>-6.8212102632969618E-13</v>
      </c>
      <c r="N125" s="206"/>
    </row>
    <row r="126" spans="1:14" s="40" customFormat="1" ht="17.649999999999999" customHeight="1" x14ac:dyDescent="0.25">
      <c r="A126" s="227">
        <v>128</v>
      </c>
      <c r="B126" s="228" t="s">
        <v>597</v>
      </c>
      <c r="C126" s="229">
        <v>1367.7981959493125</v>
      </c>
      <c r="D126" s="229">
        <v>1367.7981959493127</v>
      </c>
      <c r="E126" s="229">
        <v>0</v>
      </c>
      <c r="F126" s="229">
        <f t="shared" si="5"/>
        <v>1367.7981959493127</v>
      </c>
      <c r="G126" s="229"/>
      <c r="H126" s="229">
        <v>0</v>
      </c>
      <c r="I126" s="229">
        <v>0</v>
      </c>
      <c r="J126" s="229">
        <f t="shared" si="6"/>
        <v>0</v>
      </c>
      <c r="K126" s="229"/>
      <c r="L126" s="229">
        <f t="shared" si="8"/>
        <v>-2.2737367544323206E-13</v>
      </c>
      <c r="M126" s="229">
        <f t="shared" si="7"/>
        <v>-2.2737367544323206E-13</v>
      </c>
      <c r="N126" s="206"/>
    </row>
    <row r="127" spans="1:14" s="40" customFormat="1" ht="17.649999999999999" customHeight="1" x14ac:dyDescent="0.25">
      <c r="A127" s="227">
        <v>130</v>
      </c>
      <c r="B127" s="228" t="s">
        <v>598</v>
      </c>
      <c r="C127" s="229">
        <v>1888.4150860404359</v>
      </c>
      <c r="D127" s="229">
        <v>1834.1861054448993</v>
      </c>
      <c r="E127" s="229">
        <v>2.9671072408166386</v>
      </c>
      <c r="F127" s="229">
        <f t="shared" si="5"/>
        <v>1837.153212685716</v>
      </c>
      <c r="G127" s="229"/>
      <c r="H127" s="229">
        <v>0</v>
      </c>
      <c r="I127" s="229">
        <v>4.4393359981998284</v>
      </c>
      <c r="J127" s="229">
        <f t="shared" si="6"/>
        <v>4.4393359981998284</v>
      </c>
      <c r="K127" s="229"/>
      <c r="L127" s="229">
        <f t="shared" si="8"/>
        <v>46.82253735652008</v>
      </c>
      <c r="M127" s="229">
        <f t="shared" si="7"/>
        <v>51.26187335471991</v>
      </c>
      <c r="N127" s="206"/>
    </row>
    <row r="128" spans="1:14" s="40" customFormat="1" ht="17.649999999999999" customHeight="1" x14ac:dyDescent="0.25">
      <c r="A128" s="227">
        <v>132</v>
      </c>
      <c r="B128" s="228" t="s">
        <v>599</v>
      </c>
      <c r="C128" s="229">
        <v>2247.0595280000002</v>
      </c>
      <c r="D128" s="229">
        <v>2022.3535753716458</v>
      </c>
      <c r="E128" s="229">
        <v>149.80396854604788</v>
      </c>
      <c r="F128" s="229">
        <f t="shared" si="5"/>
        <v>2172.1575439176936</v>
      </c>
      <c r="G128" s="229"/>
      <c r="H128" s="229">
        <v>0</v>
      </c>
      <c r="I128" s="229">
        <v>74.901984082304907</v>
      </c>
      <c r="J128" s="229">
        <f t="shared" si="6"/>
        <v>74.901984082304907</v>
      </c>
      <c r="K128" s="229"/>
      <c r="L128" s="229">
        <f t="shared" si="8"/>
        <v>1.7195134205394424E-12</v>
      </c>
      <c r="M128" s="229">
        <f t="shared" si="7"/>
        <v>74.901984082306626</v>
      </c>
      <c r="N128" s="206"/>
    </row>
    <row r="129" spans="1:14" s="40" customFormat="1" ht="17.649999999999999" customHeight="1" x14ac:dyDescent="0.25">
      <c r="A129" s="227">
        <v>136</v>
      </c>
      <c r="B129" s="228" t="s">
        <v>600</v>
      </c>
      <c r="C129" s="229">
        <v>140.00304685855278</v>
      </c>
      <c r="D129" s="229">
        <v>140.00304685855281</v>
      </c>
      <c r="E129" s="229">
        <v>0</v>
      </c>
      <c r="F129" s="229">
        <f t="shared" si="5"/>
        <v>140.00304685855281</v>
      </c>
      <c r="G129" s="229"/>
      <c r="H129" s="229">
        <v>0</v>
      </c>
      <c r="I129" s="229">
        <v>0</v>
      </c>
      <c r="J129" s="229">
        <f t="shared" si="6"/>
        <v>0</v>
      </c>
      <c r="K129" s="229"/>
      <c r="L129" s="229">
        <f t="shared" si="8"/>
        <v>-2.8421709430404007E-14</v>
      </c>
      <c r="M129" s="229">
        <f t="shared" si="7"/>
        <v>-2.8421709430404007E-14</v>
      </c>
      <c r="N129" s="206"/>
    </row>
    <row r="130" spans="1:14" s="40" customFormat="1" ht="17.649999999999999" customHeight="1" x14ac:dyDescent="0.25">
      <c r="A130" s="227">
        <v>138</v>
      </c>
      <c r="B130" s="228" t="s">
        <v>601</v>
      </c>
      <c r="C130" s="229">
        <v>184.37978572885572</v>
      </c>
      <c r="D130" s="229">
        <v>184.37978572885578</v>
      </c>
      <c r="E130" s="229">
        <v>0</v>
      </c>
      <c r="F130" s="229">
        <f t="shared" si="5"/>
        <v>184.37978572885578</v>
      </c>
      <c r="G130" s="229"/>
      <c r="H130" s="229">
        <v>0</v>
      </c>
      <c r="I130" s="229">
        <v>0</v>
      </c>
      <c r="J130" s="229">
        <f t="shared" si="6"/>
        <v>0</v>
      </c>
      <c r="K130" s="229"/>
      <c r="L130" s="229">
        <f t="shared" si="8"/>
        <v>-5.6843418860808015E-14</v>
      </c>
      <c r="M130" s="229">
        <f t="shared" si="7"/>
        <v>-5.6843418860808015E-14</v>
      </c>
      <c r="N130" s="206"/>
    </row>
    <row r="131" spans="1:14" s="36" customFormat="1" ht="17.649999999999999" customHeight="1" x14ac:dyDescent="0.25">
      <c r="A131" s="227">
        <v>139</v>
      </c>
      <c r="B131" s="228" t="s">
        <v>602</v>
      </c>
      <c r="C131" s="229">
        <v>246.40980063314692</v>
      </c>
      <c r="D131" s="229">
        <v>246.40980063314689</v>
      </c>
      <c r="E131" s="229">
        <v>0</v>
      </c>
      <c r="F131" s="229">
        <f t="shared" si="5"/>
        <v>246.40980063314689</v>
      </c>
      <c r="G131" s="229"/>
      <c r="H131" s="229">
        <v>0</v>
      </c>
      <c r="I131" s="229">
        <v>0</v>
      </c>
      <c r="J131" s="229">
        <f t="shared" si="6"/>
        <v>0</v>
      </c>
      <c r="K131" s="229"/>
      <c r="L131" s="229">
        <f t="shared" si="8"/>
        <v>2.8421709430404007E-14</v>
      </c>
      <c r="M131" s="229">
        <f t="shared" si="7"/>
        <v>2.8421709430404007E-14</v>
      </c>
      <c r="N131" s="206"/>
    </row>
    <row r="132" spans="1:14" s="40" customFormat="1" ht="17.649999999999999" customHeight="1" x14ac:dyDescent="0.25">
      <c r="A132" s="227">
        <v>140</v>
      </c>
      <c r="B132" s="231" t="s">
        <v>603</v>
      </c>
      <c r="C132" s="229">
        <v>269.17226143150003</v>
      </c>
      <c r="D132" s="229">
        <v>205.7107457785749</v>
      </c>
      <c r="E132" s="229">
        <v>15.42267140899545</v>
      </c>
      <c r="F132" s="229">
        <f t="shared" si="5"/>
        <v>221.13341718757036</v>
      </c>
      <c r="G132" s="229"/>
      <c r="H132" s="229">
        <v>0</v>
      </c>
      <c r="I132" s="229">
        <v>15.484216107752731</v>
      </c>
      <c r="J132" s="229">
        <f t="shared" si="6"/>
        <v>15.484216107752731</v>
      </c>
      <c r="K132" s="229"/>
      <c r="L132" s="229">
        <f t="shared" si="8"/>
        <v>32.554628136176945</v>
      </c>
      <c r="M132" s="229">
        <f t="shared" si="7"/>
        <v>48.038844243929674</v>
      </c>
      <c r="N132" s="206"/>
    </row>
    <row r="133" spans="1:14" s="40" customFormat="1" ht="17.649999999999999" customHeight="1" x14ac:dyDescent="0.25">
      <c r="A133" s="227">
        <v>141</v>
      </c>
      <c r="B133" s="228" t="s">
        <v>604</v>
      </c>
      <c r="C133" s="229">
        <v>239.27455190051458</v>
      </c>
      <c r="D133" s="229">
        <v>239.27455190051458</v>
      </c>
      <c r="E133" s="229">
        <v>0</v>
      </c>
      <c r="F133" s="229">
        <f t="shared" si="5"/>
        <v>239.27455190051458</v>
      </c>
      <c r="G133" s="229"/>
      <c r="H133" s="229">
        <v>0</v>
      </c>
      <c r="I133" s="229">
        <v>0</v>
      </c>
      <c r="J133" s="229">
        <f t="shared" si="6"/>
        <v>0</v>
      </c>
      <c r="K133" s="229"/>
      <c r="L133" s="229">
        <f t="shared" si="8"/>
        <v>0</v>
      </c>
      <c r="M133" s="229">
        <f t="shared" si="7"/>
        <v>0</v>
      </c>
      <c r="N133" s="206"/>
    </row>
    <row r="134" spans="1:14" s="40" customFormat="1" ht="17.649999999999999" customHeight="1" x14ac:dyDescent="0.25">
      <c r="A134" s="227">
        <v>142</v>
      </c>
      <c r="B134" s="228" t="s">
        <v>605</v>
      </c>
      <c r="C134" s="229">
        <v>857.99719470813704</v>
      </c>
      <c r="D134" s="229">
        <v>857.99719470813739</v>
      </c>
      <c r="E134" s="229">
        <v>0</v>
      </c>
      <c r="F134" s="229">
        <f t="shared" si="5"/>
        <v>857.99719470813739</v>
      </c>
      <c r="G134" s="229"/>
      <c r="H134" s="229">
        <v>0</v>
      </c>
      <c r="I134" s="229">
        <v>0</v>
      </c>
      <c r="J134" s="229">
        <f t="shared" si="6"/>
        <v>0</v>
      </c>
      <c r="K134" s="229"/>
      <c r="L134" s="229">
        <f t="shared" si="8"/>
        <v>-3.4106051316484809E-13</v>
      </c>
      <c r="M134" s="229">
        <f t="shared" si="7"/>
        <v>-3.4106051316484809E-13</v>
      </c>
      <c r="N134" s="206"/>
    </row>
    <row r="135" spans="1:14" s="40" customFormat="1" ht="17.649999999999999" customHeight="1" x14ac:dyDescent="0.25">
      <c r="A135" s="227">
        <v>143</v>
      </c>
      <c r="B135" s="228" t="s">
        <v>606</v>
      </c>
      <c r="C135" s="229">
        <v>1657.764648616338</v>
      </c>
      <c r="D135" s="229">
        <v>1657.7646486163387</v>
      </c>
      <c r="E135" s="229">
        <v>0</v>
      </c>
      <c r="F135" s="229">
        <f t="shared" si="5"/>
        <v>1657.7646486163387</v>
      </c>
      <c r="G135" s="229"/>
      <c r="H135" s="229">
        <v>0</v>
      </c>
      <c r="I135" s="229">
        <v>0</v>
      </c>
      <c r="J135" s="229">
        <f t="shared" si="6"/>
        <v>0</v>
      </c>
      <c r="K135" s="229"/>
      <c r="L135" s="229">
        <f t="shared" si="8"/>
        <v>-6.8212102632969618E-13</v>
      </c>
      <c r="M135" s="229">
        <f t="shared" si="7"/>
        <v>-6.8212102632969618E-13</v>
      </c>
      <c r="N135" s="206"/>
    </row>
    <row r="136" spans="1:14" s="36" customFormat="1" ht="17.649999999999999" customHeight="1" x14ac:dyDescent="0.25">
      <c r="A136" s="227">
        <v>144</v>
      </c>
      <c r="B136" s="228" t="s">
        <v>607</v>
      </c>
      <c r="C136" s="229">
        <v>1138.4298399625159</v>
      </c>
      <c r="D136" s="229">
        <v>1138.4298399625161</v>
      </c>
      <c r="E136" s="229">
        <v>0</v>
      </c>
      <c r="F136" s="229">
        <f t="shared" si="5"/>
        <v>1138.4298399625161</v>
      </c>
      <c r="G136" s="229"/>
      <c r="H136" s="229">
        <v>0</v>
      </c>
      <c r="I136" s="229">
        <v>0</v>
      </c>
      <c r="J136" s="229">
        <f t="shared" si="6"/>
        <v>0</v>
      </c>
      <c r="K136" s="229"/>
      <c r="L136" s="229">
        <f t="shared" si="8"/>
        <v>-2.2737367544323206E-13</v>
      </c>
      <c r="M136" s="229">
        <f t="shared" si="7"/>
        <v>-2.2737367544323206E-13</v>
      </c>
      <c r="N136" s="206"/>
    </row>
    <row r="137" spans="1:14" s="36" customFormat="1" ht="17.649999999999999" customHeight="1" x14ac:dyDescent="0.25">
      <c r="A137" s="227">
        <v>146</v>
      </c>
      <c r="B137" s="228" t="s">
        <v>608</v>
      </c>
      <c r="C137" s="229">
        <v>25729.374951840342</v>
      </c>
      <c r="D137" s="229">
        <v>8676.3445375596675</v>
      </c>
      <c r="E137" s="229">
        <v>1556.5496590270716</v>
      </c>
      <c r="F137" s="229">
        <f t="shared" si="5"/>
        <v>10232.89419658674</v>
      </c>
      <c r="G137" s="229"/>
      <c r="H137" s="229">
        <v>0</v>
      </c>
      <c r="I137" s="229">
        <v>751.44524127015291</v>
      </c>
      <c r="J137" s="229">
        <f t="shared" si="6"/>
        <v>751.44524127015291</v>
      </c>
      <c r="K137" s="229"/>
      <c r="L137" s="229">
        <f t="shared" si="8"/>
        <v>14745.03551398345</v>
      </c>
      <c r="M137" s="229">
        <f t="shared" si="7"/>
        <v>15496.480755253602</v>
      </c>
      <c r="N137" s="206"/>
    </row>
    <row r="138" spans="1:14" s="40" customFormat="1" ht="17.649999999999999" customHeight="1" x14ac:dyDescent="0.25">
      <c r="A138" s="227">
        <v>147</v>
      </c>
      <c r="B138" s="228" t="s">
        <v>609</v>
      </c>
      <c r="C138" s="229">
        <v>3587.7040498251772</v>
      </c>
      <c r="D138" s="229">
        <v>3587.7040498251758</v>
      </c>
      <c r="E138" s="229">
        <v>0</v>
      </c>
      <c r="F138" s="229">
        <f t="shared" si="5"/>
        <v>3587.7040498251758</v>
      </c>
      <c r="G138" s="229"/>
      <c r="H138" s="229">
        <v>0</v>
      </c>
      <c r="I138" s="229">
        <v>0</v>
      </c>
      <c r="J138" s="229">
        <f t="shared" si="6"/>
        <v>0</v>
      </c>
      <c r="K138" s="229"/>
      <c r="L138" s="229">
        <f t="shared" si="8"/>
        <v>1.3642420526593924E-12</v>
      </c>
      <c r="M138" s="229">
        <f t="shared" si="7"/>
        <v>1.3642420526593924E-12</v>
      </c>
      <c r="N138" s="206"/>
    </row>
    <row r="139" spans="1:14" s="36" customFormat="1" ht="17.649999999999999" customHeight="1" x14ac:dyDescent="0.25">
      <c r="A139" s="227">
        <v>148</v>
      </c>
      <c r="B139" s="228" t="s">
        <v>610</v>
      </c>
      <c r="C139" s="229">
        <v>568.58299474235639</v>
      </c>
      <c r="D139" s="229">
        <v>568.58299474235628</v>
      </c>
      <c r="E139" s="229">
        <v>0</v>
      </c>
      <c r="F139" s="229">
        <f t="shared" si="5"/>
        <v>568.58299474235628</v>
      </c>
      <c r="G139" s="229"/>
      <c r="H139" s="229">
        <v>0</v>
      </c>
      <c r="I139" s="229">
        <v>0</v>
      </c>
      <c r="J139" s="229">
        <f t="shared" si="6"/>
        <v>0</v>
      </c>
      <c r="K139" s="229"/>
      <c r="L139" s="229">
        <f t="shared" si="8"/>
        <v>1.1368683772161603E-13</v>
      </c>
      <c r="M139" s="229">
        <f t="shared" si="7"/>
        <v>1.1368683772161603E-13</v>
      </c>
      <c r="N139" s="206"/>
    </row>
    <row r="140" spans="1:14" s="40" customFormat="1" ht="17.649999999999999" customHeight="1" x14ac:dyDescent="0.25">
      <c r="A140" s="227">
        <v>149</v>
      </c>
      <c r="B140" s="228" t="s">
        <v>611</v>
      </c>
      <c r="C140" s="229">
        <v>921.569980236623</v>
      </c>
      <c r="D140" s="229">
        <v>921.569980236623</v>
      </c>
      <c r="E140" s="229">
        <v>0</v>
      </c>
      <c r="F140" s="229">
        <f t="shared" si="5"/>
        <v>921.569980236623</v>
      </c>
      <c r="G140" s="229"/>
      <c r="H140" s="229">
        <v>0</v>
      </c>
      <c r="I140" s="229">
        <v>0</v>
      </c>
      <c r="J140" s="229">
        <f t="shared" si="6"/>
        <v>0</v>
      </c>
      <c r="K140" s="229"/>
      <c r="L140" s="229">
        <f t="shared" si="8"/>
        <v>0</v>
      </c>
      <c r="M140" s="229">
        <f t="shared" si="7"/>
        <v>0</v>
      </c>
      <c r="N140" s="206"/>
    </row>
    <row r="141" spans="1:14" s="40" customFormat="1" ht="17.649999999999999" customHeight="1" x14ac:dyDescent="0.25">
      <c r="A141" s="227">
        <v>150</v>
      </c>
      <c r="B141" s="228" t="s">
        <v>612</v>
      </c>
      <c r="C141" s="229">
        <v>975.80893698879504</v>
      </c>
      <c r="D141" s="229">
        <v>971.00097797818387</v>
      </c>
      <c r="E141" s="229">
        <v>0.26306471470655707</v>
      </c>
      <c r="F141" s="229">
        <f t="shared" si="5"/>
        <v>971.26404269289037</v>
      </c>
      <c r="G141" s="229"/>
      <c r="H141" s="229">
        <v>0</v>
      </c>
      <c r="I141" s="229">
        <v>0.39359298704641693</v>
      </c>
      <c r="J141" s="229">
        <f t="shared" si="6"/>
        <v>0.39359298704641693</v>
      </c>
      <c r="K141" s="229"/>
      <c r="L141" s="229">
        <f t="shared" si="8"/>
        <v>4.151301308858252</v>
      </c>
      <c r="M141" s="229">
        <f t="shared" si="7"/>
        <v>4.544894295904669</v>
      </c>
      <c r="N141" s="206"/>
    </row>
    <row r="142" spans="1:14" s="40" customFormat="1" ht="17.649999999999999" customHeight="1" x14ac:dyDescent="0.25">
      <c r="A142" s="227">
        <v>151</v>
      </c>
      <c r="B142" s="228" t="s">
        <v>613</v>
      </c>
      <c r="C142" s="229">
        <v>319.15335925618848</v>
      </c>
      <c r="D142" s="229">
        <v>278.33051696256234</v>
      </c>
      <c r="E142" s="229">
        <v>40.822842293626131</v>
      </c>
      <c r="F142" s="229">
        <f t="shared" si="5"/>
        <v>319.15335925618848</v>
      </c>
      <c r="G142" s="229"/>
      <c r="H142" s="229">
        <v>0</v>
      </c>
      <c r="I142" s="229">
        <v>0</v>
      </c>
      <c r="J142" s="229">
        <f t="shared" si="6"/>
        <v>0</v>
      </c>
      <c r="K142" s="229"/>
      <c r="L142" s="229">
        <f t="shared" si="8"/>
        <v>0</v>
      </c>
      <c r="M142" s="229">
        <f t="shared" si="7"/>
        <v>0</v>
      </c>
      <c r="N142" s="206"/>
    </row>
    <row r="143" spans="1:14" s="40" customFormat="1" ht="17.649999999999999" customHeight="1" x14ac:dyDescent="0.25">
      <c r="A143" s="227">
        <v>152</v>
      </c>
      <c r="B143" s="228" t="s">
        <v>614</v>
      </c>
      <c r="C143" s="229">
        <v>1249.2321662701852</v>
      </c>
      <c r="D143" s="229">
        <v>1138.2202970125343</v>
      </c>
      <c r="E143" s="229">
        <v>23.871699062794011</v>
      </c>
      <c r="F143" s="229">
        <f t="shared" si="5"/>
        <v>1162.0919960753283</v>
      </c>
      <c r="G143" s="229"/>
      <c r="H143" s="229">
        <v>0</v>
      </c>
      <c r="I143" s="229">
        <v>24.411268574522694</v>
      </c>
      <c r="J143" s="229">
        <f t="shared" si="6"/>
        <v>24.411268574522694</v>
      </c>
      <c r="K143" s="229"/>
      <c r="L143" s="229">
        <f t="shared" si="8"/>
        <v>62.72890162033417</v>
      </c>
      <c r="M143" s="229">
        <f t="shared" si="7"/>
        <v>87.140170194856864</v>
      </c>
      <c r="N143" s="206"/>
    </row>
    <row r="144" spans="1:14" s="40" customFormat="1" ht="17.649999999999999" customHeight="1" x14ac:dyDescent="0.25">
      <c r="A144" s="227">
        <v>156</v>
      </c>
      <c r="B144" s="228" t="s">
        <v>615</v>
      </c>
      <c r="C144" s="229">
        <v>347.84111896597852</v>
      </c>
      <c r="D144" s="229">
        <v>343.84713158163942</v>
      </c>
      <c r="E144" s="229">
        <v>0.21852868157113575</v>
      </c>
      <c r="F144" s="229">
        <f t="shared" ref="F144:F208" si="9">+D144+E144</f>
        <v>344.06566026321053</v>
      </c>
      <c r="G144" s="229"/>
      <c r="H144" s="229">
        <v>0</v>
      </c>
      <c r="I144" s="229">
        <v>0.32695896442107419</v>
      </c>
      <c r="J144" s="229">
        <f t="shared" ref="J144:J208" si="10">+H144+I144</f>
        <v>0.32695896442107419</v>
      </c>
      <c r="K144" s="229"/>
      <c r="L144" s="229">
        <f t="shared" si="8"/>
        <v>3.4484997383469178</v>
      </c>
      <c r="M144" s="229">
        <f t="shared" ref="M144:M208" si="11">J144+L144</f>
        <v>3.7754587027679918</v>
      </c>
      <c r="N144" s="206"/>
    </row>
    <row r="145" spans="1:14" s="40" customFormat="1" ht="17.649999999999999" customHeight="1" x14ac:dyDescent="0.25">
      <c r="A145" s="227">
        <v>157</v>
      </c>
      <c r="B145" s="228" t="s">
        <v>616</v>
      </c>
      <c r="C145" s="229">
        <v>3132.0744713279437</v>
      </c>
      <c r="D145" s="229">
        <v>3058.5628853560447</v>
      </c>
      <c r="E145" s="229">
        <v>4.0221437916326046</v>
      </c>
      <c r="F145" s="229">
        <f t="shared" si="9"/>
        <v>3062.5850291476772</v>
      </c>
      <c r="G145" s="229"/>
      <c r="H145" s="229">
        <v>0</v>
      </c>
      <c r="I145" s="229">
        <v>6.017863976577944</v>
      </c>
      <c r="J145" s="229">
        <f t="shared" si="10"/>
        <v>6.017863976577944</v>
      </c>
      <c r="K145" s="229"/>
      <c r="L145" s="229">
        <f t="shared" si="8"/>
        <v>63.471578203688509</v>
      </c>
      <c r="M145" s="229">
        <f t="shared" si="11"/>
        <v>69.489442180266451</v>
      </c>
      <c r="N145" s="206"/>
    </row>
    <row r="146" spans="1:14" s="36" customFormat="1" ht="17.649999999999999" customHeight="1" x14ac:dyDescent="0.25">
      <c r="A146" s="227">
        <v>158</v>
      </c>
      <c r="B146" s="228" t="s">
        <v>617</v>
      </c>
      <c r="C146" s="229">
        <v>271.39344940147805</v>
      </c>
      <c r="D146" s="229">
        <v>271.39344940147799</v>
      </c>
      <c r="E146" s="229">
        <v>0</v>
      </c>
      <c r="F146" s="229">
        <f t="shared" si="9"/>
        <v>271.39344940147799</v>
      </c>
      <c r="G146" s="229"/>
      <c r="H146" s="229">
        <v>0</v>
      </c>
      <c r="I146" s="229">
        <v>0</v>
      </c>
      <c r="J146" s="229">
        <f t="shared" si="10"/>
        <v>0</v>
      </c>
      <c r="K146" s="229"/>
      <c r="L146" s="229">
        <f t="shared" ref="L146:L210" si="12">SUM(C146-F146-J146)</f>
        <v>5.6843418860808015E-14</v>
      </c>
      <c r="M146" s="229">
        <f t="shared" si="11"/>
        <v>5.6843418860808015E-14</v>
      </c>
      <c r="N146" s="206"/>
    </row>
    <row r="147" spans="1:14" s="40" customFormat="1" ht="17.649999999999999" customHeight="1" x14ac:dyDescent="0.25">
      <c r="A147" s="227">
        <v>159</v>
      </c>
      <c r="B147" s="228" t="s">
        <v>618</v>
      </c>
      <c r="C147" s="229">
        <v>92.548575666725654</v>
      </c>
      <c r="D147" s="229">
        <v>92.548575666725654</v>
      </c>
      <c r="E147" s="229">
        <v>0</v>
      </c>
      <c r="F147" s="229">
        <f t="shared" si="9"/>
        <v>92.548575666725654</v>
      </c>
      <c r="G147" s="229"/>
      <c r="H147" s="229">
        <v>0</v>
      </c>
      <c r="I147" s="229">
        <v>0</v>
      </c>
      <c r="J147" s="229">
        <f t="shared" si="10"/>
        <v>0</v>
      </c>
      <c r="K147" s="229"/>
      <c r="L147" s="229">
        <f t="shared" si="12"/>
        <v>0</v>
      </c>
      <c r="M147" s="229">
        <f t="shared" si="11"/>
        <v>0</v>
      </c>
      <c r="N147" s="206"/>
    </row>
    <row r="148" spans="1:14" s="40" customFormat="1" ht="17.649999999999999" customHeight="1" x14ac:dyDescent="0.25">
      <c r="A148" s="227">
        <v>160</v>
      </c>
      <c r="B148" s="228" t="s">
        <v>619</v>
      </c>
      <c r="C148" s="229">
        <v>22.333097728705557</v>
      </c>
      <c r="D148" s="229">
        <v>22.333097728705557</v>
      </c>
      <c r="E148" s="229">
        <v>0</v>
      </c>
      <c r="F148" s="229">
        <f t="shared" si="9"/>
        <v>22.333097728705557</v>
      </c>
      <c r="G148" s="229"/>
      <c r="H148" s="229">
        <v>0</v>
      </c>
      <c r="I148" s="229">
        <v>0</v>
      </c>
      <c r="J148" s="229">
        <f t="shared" si="10"/>
        <v>0</v>
      </c>
      <c r="K148" s="229"/>
      <c r="L148" s="229">
        <f t="shared" si="12"/>
        <v>0</v>
      </c>
      <c r="M148" s="229">
        <f t="shared" si="11"/>
        <v>0</v>
      </c>
      <c r="N148" s="206"/>
    </row>
    <row r="149" spans="1:14" s="40" customFormat="1" ht="17.649999999999999" customHeight="1" x14ac:dyDescent="0.25">
      <c r="A149" s="227">
        <v>161</v>
      </c>
      <c r="B149" s="228" t="s">
        <v>620</v>
      </c>
      <c r="C149" s="229">
        <v>86.965287499999974</v>
      </c>
      <c r="D149" s="229">
        <v>86.965287500000002</v>
      </c>
      <c r="E149" s="229">
        <v>0</v>
      </c>
      <c r="F149" s="229">
        <f t="shared" si="9"/>
        <v>86.965287500000002</v>
      </c>
      <c r="G149" s="229"/>
      <c r="H149" s="229">
        <v>0</v>
      </c>
      <c r="I149" s="229">
        <v>0</v>
      </c>
      <c r="J149" s="229">
        <f t="shared" si="10"/>
        <v>0</v>
      </c>
      <c r="K149" s="229"/>
      <c r="L149" s="229">
        <f t="shared" si="12"/>
        <v>-2.8421709430404007E-14</v>
      </c>
      <c r="M149" s="229">
        <f t="shared" si="11"/>
        <v>-2.8421709430404007E-14</v>
      </c>
      <c r="N149" s="206"/>
    </row>
    <row r="150" spans="1:14" s="40" customFormat="1" ht="17.649999999999999" customHeight="1" x14ac:dyDescent="0.25">
      <c r="A150" s="227">
        <v>162</v>
      </c>
      <c r="B150" s="228" t="s">
        <v>621</v>
      </c>
      <c r="C150" s="229">
        <v>39.005732500000001</v>
      </c>
      <c r="D150" s="229">
        <v>39.005732500000001</v>
      </c>
      <c r="E150" s="229">
        <v>0</v>
      </c>
      <c r="F150" s="229">
        <f t="shared" si="9"/>
        <v>39.005732500000001</v>
      </c>
      <c r="G150" s="229"/>
      <c r="H150" s="229">
        <v>0</v>
      </c>
      <c r="I150" s="229">
        <v>0</v>
      </c>
      <c r="J150" s="229">
        <f t="shared" si="10"/>
        <v>0</v>
      </c>
      <c r="K150" s="229"/>
      <c r="L150" s="229">
        <f t="shared" si="12"/>
        <v>0</v>
      </c>
      <c r="M150" s="229">
        <f t="shared" si="11"/>
        <v>0</v>
      </c>
      <c r="N150" s="206"/>
    </row>
    <row r="151" spans="1:14" s="40" customFormat="1" ht="17.649999999999999" customHeight="1" x14ac:dyDescent="0.25">
      <c r="A151" s="227">
        <v>163</v>
      </c>
      <c r="B151" s="228" t="s">
        <v>622</v>
      </c>
      <c r="C151" s="229">
        <v>321.98941517447474</v>
      </c>
      <c r="D151" s="229">
        <v>321.98941517447474</v>
      </c>
      <c r="E151" s="229">
        <v>0</v>
      </c>
      <c r="F151" s="229">
        <f t="shared" si="9"/>
        <v>321.98941517447474</v>
      </c>
      <c r="G151" s="229"/>
      <c r="H151" s="229">
        <v>0</v>
      </c>
      <c r="I151" s="229">
        <v>0</v>
      </c>
      <c r="J151" s="229">
        <f t="shared" si="10"/>
        <v>0</v>
      </c>
      <c r="K151" s="229"/>
      <c r="L151" s="229">
        <f t="shared" si="12"/>
        <v>0</v>
      </c>
      <c r="M151" s="229">
        <f t="shared" si="11"/>
        <v>0</v>
      </c>
      <c r="N151" s="206"/>
    </row>
    <row r="152" spans="1:14" s="40" customFormat="1" ht="17.649999999999999" customHeight="1" x14ac:dyDescent="0.25">
      <c r="A152" s="227">
        <v>164</v>
      </c>
      <c r="B152" s="228" t="s">
        <v>623</v>
      </c>
      <c r="C152" s="229">
        <v>803.59020413483574</v>
      </c>
      <c r="D152" s="229">
        <v>765.23521746721735</v>
      </c>
      <c r="E152" s="229">
        <v>38.354986667618206</v>
      </c>
      <c r="F152" s="229">
        <f t="shared" si="9"/>
        <v>803.59020413483552</v>
      </c>
      <c r="G152" s="229"/>
      <c r="H152" s="229">
        <v>0</v>
      </c>
      <c r="I152" s="229">
        <v>0</v>
      </c>
      <c r="J152" s="229">
        <f t="shared" si="10"/>
        <v>0</v>
      </c>
      <c r="K152" s="229"/>
      <c r="L152" s="229">
        <f t="shared" si="12"/>
        <v>2.2737367544323206E-13</v>
      </c>
      <c r="M152" s="229">
        <f t="shared" si="11"/>
        <v>2.2737367544323206E-13</v>
      </c>
      <c r="N152" s="206"/>
    </row>
    <row r="153" spans="1:14" s="40" customFormat="1" ht="17.649999999999999" customHeight="1" x14ac:dyDescent="0.25">
      <c r="A153" s="227">
        <v>165</v>
      </c>
      <c r="B153" s="228" t="s">
        <v>624</v>
      </c>
      <c r="C153" s="229">
        <v>119.9883445582862</v>
      </c>
      <c r="D153" s="229">
        <v>119.98834455828624</v>
      </c>
      <c r="E153" s="229">
        <v>0</v>
      </c>
      <c r="F153" s="229">
        <f t="shared" si="9"/>
        <v>119.98834455828624</v>
      </c>
      <c r="G153" s="229"/>
      <c r="H153" s="229">
        <v>0</v>
      </c>
      <c r="I153" s="229">
        <v>0</v>
      </c>
      <c r="J153" s="229">
        <f t="shared" si="10"/>
        <v>0</v>
      </c>
      <c r="K153" s="229"/>
      <c r="L153" s="229">
        <f t="shared" si="12"/>
        <v>-4.2632564145606011E-14</v>
      </c>
      <c r="M153" s="229">
        <f t="shared" si="11"/>
        <v>-4.2632564145606011E-14</v>
      </c>
      <c r="N153" s="206"/>
    </row>
    <row r="154" spans="1:14" s="40" customFormat="1" ht="17.649999999999999" customHeight="1" x14ac:dyDescent="0.25">
      <c r="A154" s="227">
        <v>166</v>
      </c>
      <c r="B154" s="228" t="s">
        <v>625</v>
      </c>
      <c r="C154" s="229">
        <v>1248.6843761200057</v>
      </c>
      <c r="D154" s="229">
        <v>1227.4241993416897</v>
      </c>
      <c r="E154" s="229">
        <v>1.1632382197117153</v>
      </c>
      <c r="F154" s="229">
        <f t="shared" si="9"/>
        <v>1228.5874375614014</v>
      </c>
      <c r="G154" s="229"/>
      <c r="H154" s="229">
        <v>0</v>
      </c>
      <c r="I154" s="229">
        <v>1.7404174796500764</v>
      </c>
      <c r="J154" s="229">
        <f t="shared" si="10"/>
        <v>1.7404174796500764</v>
      </c>
      <c r="K154" s="229"/>
      <c r="L154" s="229">
        <f t="shared" si="12"/>
        <v>18.356521078954202</v>
      </c>
      <c r="M154" s="229">
        <f t="shared" si="11"/>
        <v>20.096938558604279</v>
      </c>
      <c r="N154" s="206"/>
    </row>
    <row r="155" spans="1:14" s="40" customFormat="1" ht="17.649999999999999" customHeight="1" x14ac:dyDescent="0.25">
      <c r="A155" s="227">
        <v>167</v>
      </c>
      <c r="B155" s="232" t="s">
        <v>626</v>
      </c>
      <c r="C155" s="229">
        <v>2967.111422082497</v>
      </c>
      <c r="D155" s="229">
        <v>2175.8817098365753</v>
      </c>
      <c r="E155" s="229">
        <v>197.80742816696167</v>
      </c>
      <c r="F155" s="229">
        <f t="shared" si="9"/>
        <v>2373.6891380035368</v>
      </c>
      <c r="G155" s="229"/>
      <c r="H155" s="229">
        <v>0</v>
      </c>
      <c r="I155" s="229">
        <v>197.80742816696167</v>
      </c>
      <c r="J155" s="229">
        <f t="shared" si="10"/>
        <v>197.80742816696167</v>
      </c>
      <c r="K155" s="229"/>
      <c r="L155" s="229">
        <f t="shared" si="12"/>
        <v>395.61485591199857</v>
      </c>
      <c r="M155" s="229">
        <f t="shared" si="11"/>
        <v>593.42228407896027</v>
      </c>
      <c r="N155" s="206"/>
    </row>
    <row r="156" spans="1:14" s="40" customFormat="1" ht="17.649999999999999" customHeight="1" x14ac:dyDescent="0.25">
      <c r="A156" s="227">
        <v>168</v>
      </c>
      <c r="B156" s="228" t="s">
        <v>627</v>
      </c>
      <c r="C156" s="229">
        <v>674.36172084342968</v>
      </c>
      <c r="D156" s="229">
        <v>674.36172084343002</v>
      </c>
      <c r="E156" s="229">
        <v>0</v>
      </c>
      <c r="F156" s="229">
        <f t="shared" si="9"/>
        <v>674.36172084343002</v>
      </c>
      <c r="G156" s="229"/>
      <c r="H156" s="229">
        <v>0</v>
      </c>
      <c r="I156" s="229">
        <v>0</v>
      </c>
      <c r="J156" s="229">
        <f t="shared" si="10"/>
        <v>0</v>
      </c>
      <c r="K156" s="229"/>
      <c r="L156" s="229">
        <f t="shared" si="12"/>
        <v>-3.4106051316484809E-13</v>
      </c>
      <c r="M156" s="229">
        <f t="shared" si="11"/>
        <v>-3.4106051316484809E-13</v>
      </c>
      <c r="N156" s="206"/>
    </row>
    <row r="157" spans="1:14" s="36" customFormat="1" ht="17.649999999999999" customHeight="1" x14ac:dyDescent="0.25">
      <c r="A157" s="227">
        <v>170</v>
      </c>
      <c r="B157" s="228" t="s">
        <v>628</v>
      </c>
      <c r="C157" s="229">
        <v>1644.010348242203</v>
      </c>
      <c r="D157" s="229">
        <v>1278.7176134835979</v>
      </c>
      <c r="E157" s="229">
        <v>64.898193269381437</v>
      </c>
      <c r="F157" s="229">
        <f t="shared" si="9"/>
        <v>1343.6158067529793</v>
      </c>
      <c r="G157" s="229"/>
      <c r="H157" s="229">
        <v>0</v>
      </c>
      <c r="I157" s="229">
        <v>26.014505737009053</v>
      </c>
      <c r="J157" s="229">
        <f t="shared" si="10"/>
        <v>26.014505737009053</v>
      </c>
      <c r="K157" s="229"/>
      <c r="L157" s="229">
        <f t="shared" si="12"/>
        <v>274.38003575221461</v>
      </c>
      <c r="M157" s="229">
        <f t="shared" si="11"/>
        <v>300.39454148922368</v>
      </c>
      <c r="N157" s="206"/>
    </row>
    <row r="158" spans="1:14" s="40" customFormat="1" ht="17.649999999999999" customHeight="1" x14ac:dyDescent="0.25">
      <c r="A158" s="227">
        <v>176</v>
      </c>
      <c r="B158" s="228" t="s">
        <v>629</v>
      </c>
      <c r="C158" s="229">
        <v>740.71970763471609</v>
      </c>
      <c r="D158" s="229">
        <v>624.61070378820307</v>
      </c>
      <c r="E158" s="229">
        <v>116.10900384651302</v>
      </c>
      <c r="F158" s="229">
        <f t="shared" si="9"/>
        <v>740.71970763471609</v>
      </c>
      <c r="G158" s="229"/>
      <c r="H158" s="229">
        <v>0</v>
      </c>
      <c r="I158" s="229">
        <v>0</v>
      </c>
      <c r="J158" s="229">
        <f t="shared" si="10"/>
        <v>0</v>
      </c>
      <c r="K158" s="229"/>
      <c r="L158" s="229">
        <f t="shared" si="12"/>
        <v>0</v>
      </c>
      <c r="M158" s="229">
        <f t="shared" si="11"/>
        <v>0</v>
      </c>
      <c r="N158" s="206"/>
    </row>
    <row r="159" spans="1:14" s="40" customFormat="1" ht="17.649999999999999" customHeight="1" x14ac:dyDescent="0.25">
      <c r="A159" s="227">
        <v>177</v>
      </c>
      <c r="B159" s="228" t="s">
        <v>630</v>
      </c>
      <c r="C159" s="229">
        <v>25.426986761903162</v>
      </c>
      <c r="D159" s="229">
        <v>24.209415715045058</v>
      </c>
      <c r="E159" s="229">
        <v>6.6618683186936936E-2</v>
      </c>
      <c r="F159" s="229">
        <f t="shared" si="9"/>
        <v>24.276034398231996</v>
      </c>
      <c r="G159" s="229"/>
      <c r="H159" s="229">
        <v>0</v>
      </c>
      <c r="I159" s="229">
        <v>9.9673810608108107E-2</v>
      </c>
      <c r="J159" s="229">
        <f t="shared" si="10"/>
        <v>9.9673810608108107E-2</v>
      </c>
      <c r="K159" s="229"/>
      <c r="L159" s="229">
        <f t="shared" si="12"/>
        <v>1.0512785530630582</v>
      </c>
      <c r="M159" s="229">
        <f t="shared" si="11"/>
        <v>1.1509523636711663</v>
      </c>
      <c r="N159" s="206"/>
    </row>
    <row r="160" spans="1:14" s="40" customFormat="1" ht="17.649999999999999" customHeight="1" x14ac:dyDescent="0.25">
      <c r="A160" s="227">
        <v>181</v>
      </c>
      <c r="B160" s="228" t="s">
        <v>631</v>
      </c>
      <c r="C160" s="229">
        <v>13267.249429896874</v>
      </c>
      <c r="D160" s="229">
        <v>8357.8823230967064</v>
      </c>
      <c r="E160" s="229">
        <v>562.20085288010011</v>
      </c>
      <c r="F160" s="229">
        <f t="shared" si="9"/>
        <v>8920.0831759768062</v>
      </c>
      <c r="G160" s="229"/>
      <c r="H160" s="229">
        <v>0</v>
      </c>
      <c r="I160" s="229">
        <v>562.20085288010011</v>
      </c>
      <c r="J160" s="229">
        <f t="shared" si="10"/>
        <v>562.20085288010011</v>
      </c>
      <c r="K160" s="229"/>
      <c r="L160" s="229">
        <f t="shared" si="12"/>
        <v>3784.9654010399677</v>
      </c>
      <c r="M160" s="229">
        <f t="shared" si="11"/>
        <v>4347.1662539200679</v>
      </c>
      <c r="N160" s="206"/>
    </row>
    <row r="161" spans="1:14" s="40" customFormat="1" ht="17.649999999999999" customHeight="1" x14ac:dyDescent="0.25">
      <c r="A161" s="227">
        <v>182</v>
      </c>
      <c r="B161" s="228" t="s">
        <v>632</v>
      </c>
      <c r="C161" s="229">
        <v>657.6428249999999</v>
      </c>
      <c r="D161" s="229">
        <v>657.64282500000013</v>
      </c>
      <c r="E161" s="229">
        <v>0</v>
      </c>
      <c r="F161" s="229">
        <f t="shared" si="9"/>
        <v>657.64282500000013</v>
      </c>
      <c r="G161" s="229"/>
      <c r="H161" s="229">
        <v>0</v>
      </c>
      <c r="I161" s="229">
        <v>0</v>
      </c>
      <c r="J161" s="229">
        <f t="shared" si="10"/>
        <v>0</v>
      </c>
      <c r="K161" s="229"/>
      <c r="L161" s="229">
        <f t="shared" si="12"/>
        <v>-2.2737367544323206E-13</v>
      </c>
      <c r="M161" s="229">
        <f t="shared" si="11"/>
        <v>-2.2737367544323206E-13</v>
      </c>
      <c r="N161" s="206"/>
    </row>
    <row r="162" spans="1:14" s="40" customFormat="1" ht="17.649999999999999" customHeight="1" x14ac:dyDescent="0.25">
      <c r="A162" s="227">
        <v>183</v>
      </c>
      <c r="B162" s="228" t="s">
        <v>633</v>
      </c>
      <c r="C162" s="229">
        <v>118.4580425</v>
      </c>
      <c r="D162" s="229">
        <v>118.4580425</v>
      </c>
      <c r="E162" s="229">
        <v>0</v>
      </c>
      <c r="F162" s="229">
        <f t="shared" si="9"/>
        <v>118.4580425</v>
      </c>
      <c r="G162" s="229"/>
      <c r="H162" s="229">
        <v>0</v>
      </c>
      <c r="I162" s="229">
        <v>0</v>
      </c>
      <c r="J162" s="229">
        <f t="shared" si="10"/>
        <v>0</v>
      </c>
      <c r="K162" s="229"/>
      <c r="L162" s="229">
        <f t="shared" si="12"/>
        <v>0</v>
      </c>
      <c r="M162" s="229">
        <f t="shared" si="11"/>
        <v>0</v>
      </c>
      <c r="N162" s="206"/>
    </row>
    <row r="163" spans="1:14" s="40" customFormat="1" ht="17.649999999999999" customHeight="1" x14ac:dyDescent="0.25">
      <c r="A163" s="227">
        <v>185</v>
      </c>
      <c r="B163" s="228" t="s">
        <v>634</v>
      </c>
      <c r="C163" s="229">
        <v>477.54926850695546</v>
      </c>
      <c r="D163" s="229">
        <v>422.01911855577185</v>
      </c>
      <c r="E163" s="229">
        <v>55.530149951183731</v>
      </c>
      <c r="F163" s="229">
        <f t="shared" si="9"/>
        <v>477.54926850695557</v>
      </c>
      <c r="G163" s="229"/>
      <c r="H163" s="229">
        <v>0</v>
      </c>
      <c r="I163" s="229">
        <v>0</v>
      </c>
      <c r="J163" s="229">
        <f t="shared" si="10"/>
        <v>0</v>
      </c>
      <c r="K163" s="229"/>
      <c r="L163" s="229">
        <f t="shared" si="12"/>
        <v>-1.1368683772161603E-13</v>
      </c>
      <c r="M163" s="229">
        <f t="shared" si="11"/>
        <v>-1.1368683772161603E-13</v>
      </c>
      <c r="N163" s="206"/>
    </row>
    <row r="164" spans="1:14" s="40" customFormat="1" ht="17.649999999999999" customHeight="1" x14ac:dyDescent="0.25">
      <c r="A164" s="227">
        <v>189</v>
      </c>
      <c r="B164" s="228" t="s">
        <v>635</v>
      </c>
      <c r="C164" s="229">
        <v>330.2621207804342</v>
      </c>
      <c r="D164" s="229">
        <v>266.29877099922618</v>
      </c>
      <c r="E164" s="229">
        <v>3.4997175652893788</v>
      </c>
      <c r="F164" s="229">
        <f t="shared" si="9"/>
        <v>269.79848856451554</v>
      </c>
      <c r="G164" s="229"/>
      <c r="H164" s="229">
        <v>0</v>
      </c>
      <c r="I164" s="229">
        <v>5.2362187166043466</v>
      </c>
      <c r="J164" s="229">
        <f t="shared" si="10"/>
        <v>5.2362187166043466</v>
      </c>
      <c r="K164" s="229"/>
      <c r="L164" s="229">
        <f t="shared" si="12"/>
        <v>55.227413499314316</v>
      </c>
      <c r="M164" s="229">
        <f t="shared" si="11"/>
        <v>60.463632215918665</v>
      </c>
      <c r="N164" s="206"/>
    </row>
    <row r="165" spans="1:14" s="40" customFormat="1" ht="17.649999999999999" customHeight="1" x14ac:dyDescent="0.25">
      <c r="A165" s="227">
        <v>190</v>
      </c>
      <c r="B165" s="228" t="s">
        <v>636</v>
      </c>
      <c r="C165" s="229">
        <v>1014.3907816693206</v>
      </c>
      <c r="D165" s="229">
        <v>815.7585624717783</v>
      </c>
      <c r="E165" s="229">
        <v>37.740690219897104</v>
      </c>
      <c r="F165" s="229">
        <f t="shared" si="9"/>
        <v>853.49925269167545</v>
      </c>
      <c r="G165" s="229"/>
      <c r="H165" s="229">
        <v>0</v>
      </c>
      <c r="I165" s="229">
        <v>10.302904761786433</v>
      </c>
      <c r="J165" s="229">
        <f t="shared" si="10"/>
        <v>10.302904761786433</v>
      </c>
      <c r="K165" s="229"/>
      <c r="L165" s="229">
        <f t="shared" si="12"/>
        <v>150.58862421585874</v>
      </c>
      <c r="M165" s="229">
        <f t="shared" si="11"/>
        <v>160.89152897764518</v>
      </c>
      <c r="N165" s="206"/>
    </row>
    <row r="166" spans="1:14" s="40" customFormat="1" ht="17.649999999999999" customHeight="1" x14ac:dyDescent="0.25">
      <c r="A166" s="227">
        <v>191</v>
      </c>
      <c r="B166" s="228" t="s">
        <v>637</v>
      </c>
      <c r="C166" s="229">
        <v>112.67404359638</v>
      </c>
      <c r="D166" s="229">
        <v>96.322515329667354</v>
      </c>
      <c r="E166" s="229">
        <v>4.087880257242487</v>
      </c>
      <c r="F166" s="229">
        <f t="shared" si="9"/>
        <v>100.41039558690984</v>
      </c>
      <c r="G166" s="229"/>
      <c r="H166" s="229">
        <v>0</v>
      </c>
      <c r="I166" s="229">
        <v>4.087880257242487</v>
      </c>
      <c r="J166" s="229">
        <f t="shared" si="10"/>
        <v>4.087880257242487</v>
      </c>
      <c r="K166" s="229"/>
      <c r="L166" s="229">
        <f t="shared" si="12"/>
        <v>8.1757677522276726</v>
      </c>
      <c r="M166" s="229">
        <f t="shared" si="11"/>
        <v>12.26364800947016</v>
      </c>
      <c r="N166" s="206"/>
    </row>
    <row r="167" spans="1:14" s="40" customFormat="1" ht="17.649999999999999" customHeight="1" x14ac:dyDescent="0.25">
      <c r="A167" s="227">
        <v>192</v>
      </c>
      <c r="B167" s="228" t="s">
        <v>638</v>
      </c>
      <c r="C167" s="229">
        <v>795.70205250012532</v>
      </c>
      <c r="D167" s="229">
        <v>706.94324475600934</v>
      </c>
      <c r="E167" s="229">
        <v>77.415129493316144</v>
      </c>
      <c r="F167" s="229">
        <f t="shared" si="9"/>
        <v>784.35837424932549</v>
      </c>
      <c r="G167" s="229"/>
      <c r="H167" s="229">
        <v>0</v>
      </c>
      <c r="I167" s="229">
        <v>3.6026005712384355</v>
      </c>
      <c r="J167" s="229">
        <f t="shared" si="10"/>
        <v>3.6026005712384355</v>
      </c>
      <c r="K167" s="229"/>
      <c r="L167" s="229">
        <f t="shared" si="12"/>
        <v>7.7410776795613909</v>
      </c>
      <c r="M167" s="229">
        <f t="shared" si="11"/>
        <v>11.343678250799826</v>
      </c>
      <c r="N167" s="206"/>
    </row>
    <row r="168" spans="1:14" s="40" customFormat="1" ht="17.649999999999999" customHeight="1" x14ac:dyDescent="0.25">
      <c r="A168" s="227">
        <v>193</v>
      </c>
      <c r="B168" s="228" t="s">
        <v>639</v>
      </c>
      <c r="C168" s="229">
        <v>78.353395107691071</v>
      </c>
      <c r="D168" s="229">
        <v>78.353395107691071</v>
      </c>
      <c r="E168" s="229">
        <v>0</v>
      </c>
      <c r="F168" s="229">
        <f t="shared" si="9"/>
        <v>78.353395107691071</v>
      </c>
      <c r="G168" s="229"/>
      <c r="H168" s="229">
        <v>0</v>
      </c>
      <c r="I168" s="229">
        <v>0</v>
      </c>
      <c r="J168" s="229">
        <f t="shared" si="10"/>
        <v>0</v>
      </c>
      <c r="K168" s="229"/>
      <c r="L168" s="229">
        <f t="shared" si="12"/>
        <v>0</v>
      </c>
      <c r="M168" s="229">
        <f t="shared" si="11"/>
        <v>0</v>
      </c>
      <c r="N168" s="206"/>
    </row>
    <row r="169" spans="1:14" s="40" customFormat="1" ht="17.649999999999999" customHeight="1" x14ac:dyDescent="0.25">
      <c r="A169" s="227">
        <v>194</v>
      </c>
      <c r="B169" s="228" t="s">
        <v>640</v>
      </c>
      <c r="C169" s="229">
        <v>807.15899546265848</v>
      </c>
      <c r="D169" s="229">
        <v>755.53504973403494</v>
      </c>
      <c r="E169" s="229">
        <v>30.854057091886162</v>
      </c>
      <c r="F169" s="229">
        <f t="shared" si="9"/>
        <v>786.38910682592109</v>
      </c>
      <c r="G169" s="229"/>
      <c r="H169" s="229">
        <v>0</v>
      </c>
      <c r="I169" s="229">
        <v>1.7986958329967082</v>
      </c>
      <c r="J169" s="229">
        <f t="shared" si="10"/>
        <v>1.7986958329967082</v>
      </c>
      <c r="K169" s="229"/>
      <c r="L169" s="229">
        <f t="shared" si="12"/>
        <v>18.971192803740685</v>
      </c>
      <c r="M169" s="229">
        <f t="shared" si="11"/>
        <v>20.769888636737392</v>
      </c>
      <c r="N169" s="206"/>
    </row>
    <row r="170" spans="1:14" s="36" customFormat="1" ht="17.649999999999999" customHeight="1" x14ac:dyDescent="0.25">
      <c r="A170" s="227">
        <v>195</v>
      </c>
      <c r="B170" s="228" t="s">
        <v>641</v>
      </c>
      <c r="C170" s="229">
        <v>1991.4847705815109</v>
      </c>
      <c r="D170" s="229">
        <v>1797.9050384710301</v>
      </c>
      <c r="E170" s="229">
        <v>61.487394585752014</v>
      </c>
      <c r="F170" s="229">
        <f t="shared" si="9"/>
        <v>1859.3924330567822</v>
      </c>
      <c r="G170" s="229"/>
      <c r="H170" s="229">
        <v>0</v>
      </c>
      <c r="I170" s="229">
        <v>11.439344890090608</v>
      </c>
      <c r="J170" s="229">
        <f t="shared" si="10"/>
        <v>11.439344890090608</v>
      </c>
      <c r="K170" s="229"/>
      <c r="L170" s="229">
        <f t="shared" si="12"/>
        <v>120.65299263463808</v>
      </c>
      <c r="M170" s="229">
        <f t="shared" si="11"/>
        <v>132.09233752472869</v>
      </c>
      <c r="N170" s="206"/>
    </row>
    <row r="171" spans="1:14" s="40" customFormat="1" ht="17.649999999999999" customHeight="1" x14ac:dyDescent="0.25">
      <c r="A171" s="227">
        <v>197</v>
      </c>
      <c r="B171" s="228" t="s">
        <v>642</v>
      </c>
      <c r="C171" s="229">
        <v>327.5965795101672</v>
      </c>
      <c r="D171" s="229">
        <v>292.52494357909427</v>
      </c>
      <c r="E171" s="229">
        <v>1.9189242336031587</v>
      </c>
      <c r="F171" s="229">
        <f t="shared" si="9"/>
        <v>294.44386781269742</v>
      </c>
      <c r="G171" s="229"/>
      <c r="H171" s="229">
        <v>0</v>
      </c>
      <c r="I171" s="229">
        <v>2.8710622301922637</v>
      </c>
      <c r="J171" s="229">
        <f t="shared" si="10"/>
        <v>2.8710622301922637</v>
      </c>
      <c r="K171" s="229"/>
      <c r="L171" s="229">
        <f t="shared" si="12"/>
        <v>30.281649467277518</v>
      </c>
      <c r="M171" s="229">
        <f t="shared" si="11"/>
        <v>33.152711697469783</v>
      </c>
      <c r="N171" s="206"/>
    </row>
    <row r="172" spans="1:14" s="36" customFormat="1" ht="17.649999999999999" customHeight="1" x14ac:dyDescent="0.25">
      <c r="A172" s="227">
        <v>198</v>
      </c>
      <c r="B172" s="228" t="s">
        <v>643</v>
      </c>
      <c r="C172" s="229">
        <v>413.2731310371509</v>
      </c>
      <c r="D172" s="229">
        <v>325.21538412254199</v>
      </c>
      <c r="E172" s="229">
        <v>74.172432138962108</v>
      </c>
      <c r="F172" s="229">
        <f t="shared" si="9"/>
        <v>399.3878162615041</v>
      </c>
      <c r="G172" s="229"/>
      <c r="H172" s="229">
        <v>0</v>
      </c>
      <c r="I172" s="229">
        <v>1.2024838775636688</v>
      </c>
      <c r="J172" s="229">
        <f t="shared" si="10"/>
        <v>1.2024838775636688</v>
      </c>
      <c r="K172" s="229"/>
      <c r="L172" s="229">
        <f t="shared" si="12"/>
        <v>12.682830898083136</v>
      </c>
      <c r="M172" s="229">
        <f t="shared" si="11"/>
        <v>13.885314775646805</v>
      </c>
      <c r="N172" s="206"/>
    </row>
    <row r="173" spans="1:14" s="36" customFormat="1" ht="17.649999999999999" customHeight="1" x14ac:dyDescent="0.25">
      <c r="A173" s="227">
        <v>199</v>
      </c>
      <c r="B173" s="228" t="s">
        <v>644</v>
      </c>
      <c r="C173" s="229">
        <v>319.0051690001618</v>
      </c>
      <c r="D173" s="229">
        <v>279.44857091231569</v>
      </c>
      <c r="E173" s="229">
        <v>7.3300842355274272</v>
      </c>
      <c r="F173" s="229">
        <f t="shared" si="9"/>
        <v>286.7786551478431</v>
      </c>
      <c r="G173" s="229"/>
      <c r="H173" s="229">
        <v>0</v>
      </c>
      <c r="I173" s="229">
        <v>7.6858424312547333</v>
      </c>
      <c r="J173" s="229">
        <f t="shared" si="10"/>
        <v>7.6858424312547333</v>
      </c>
      <c r="K173" s="229"/>
      <c r="L173" s="229">
        <f t="shared" si="12"/>
        <v>24.540671421063969</v>
      </c>
      <c r="M173" s="229">
        <f t="shared" si="11"/>
        <v>32.226513852318703</v>
      </c>
      <c r="N173" s="206"/>
    </row>
    <row r="174" spans="1:14" s="40" customFormat="1" ht="17.649999999999999" customHeight="1" x14ac:dyDescent="0.25">
      <c r="A174" s="227">
        <v>200</v>
      </c>
      <c r="B174" s="228" t="s">
        <v>645</v>
      </c>
      <c r="C174" s="229">
        <v>1436.5841872338042</v>
      </c>
      <c r="D174" s="229">
        <v>1136.7382782654111</v>
      </c>
      <c r="E174" s="229">
        <v>243.98625365822244</v>
      </c>
      <c r="F174" s="229">
        <f t="shared" si="9"/>
        <v>1380.7245319236335</v>
      </c>
      <c r="G174" s="229"/>
      <c r="H174" s="229">
        <v>0</v>
      </c>
      <c r="I174" s="229">
        <v>4.8375091030473252</v>
      </c>
      <c r="J174" s="229">
        <f t="shared" si="10"/>
        <v>4.8375091030473252</v>
      </c>
      <c r="K174" s="229"/>
      <c r="L174" s="229">
        <f t="shared" si="12"/>
        <v>51.022146207123313</v>
      </c>
      <c r="M174" s="229">
        <f t="shared" si="11"/>
        <v>55.859655310170638</v>
      </c>
      <c r="N174" s="206"/>
    </row>
    <row r="175" spans="1:14" s="40" customFormat="1" ht="17.649999999999999" customHeight="1" x14ac:dyDescent="0.25">
      <c r="A175" s="227">
        <v>201</v>
      </c>
      <c r="B175" s="228" t="s">
        <v>646</v>
      </c>
      <c r="C175" s="229">
        <v>1820.2794095213562</v>
      </c>
      <c r="D175" s="229">
        <v>1292.6086404598384</v>
      </c>
      <c r="E175" s="229">
        <v>28.871200152756099</v>
      </c>
      <c r="F175" s="229">
        <f t="shared" si="9"/>
        <v>1321.4798406125944</v>
      </c>
      <c r="G175" s="229"/>
      <c r="H175" s="229">
        <v>0</v>
      </c>
      <c r="I175" s="229">
        <v>43.19660461985513</v>
      </c>
      <c r="J175" s="229">
        <f t="shared" si="10"/>
        <v>43.19660461985513</v>
      </c>
      <c r="K175" s="229"/>
      <c r="L175" s="229">
        <f t="shared" si="12"/>
        <v>455.60296428890666</v>
      </c>
      <c r="M175" s="229">
        <f t="shared" si="11"/>
        <v>498.79956890876178</v>
      </c>
      <c r="N175" s="206"/>
    </row>
    <row r="176" spans="1:14" s="40" customFormat="1" ht="17.649999999999999" customHeight="1" x14ac:dyDescent="0.25">
      <c r="A176" s="227">
        <v>202</v>
      </c>
      <c r="B176" s="228" t="s">
        <v>647</v>
      </c>
      <c r="C176" s="229">
        <v>2697.8209010431769</v>
      </c>
      <c r="D176" s="229">
        <v>2061.0312764808964</v>
      </c>
      <c r="E176" s="229">
        <v>628.7880594959571</v>
      </c>
      <c r="F176" s="229">
        <f t="shared" si="9"/>
        <v>2689.8193359768534</v>
      </c>
      <c r="G176" s="229"/>
      <c r="H176" s="229">
        <v>0</v>
      </c>
      <c r="I176" s="229">
        <v>2.0003912508883319</v>
      </c>
      <c r="J176" s="229">
        <f t="shared" si="10"/>
        <v>2.0003912508883319</v>
      </c>
      <c r="K176" s="229"/>
      <c r="L176" s="229">
        <f t="shared" si="12"/>
        <v>6.0011738154352328</v>
      </c>
      <c r="M176" s="229">
        <f t="shared" si="11"/>
        <v>8.0015650663235647</v>
      </c>
      <c r="N176" s="206"/>
    </row>
    <row r="177" spans="1:14" s="36" customFormat="1" ht="17.649999999999999" customHeight="1" x14ac:dyDescent="0.25">
      <c r="A177" s="227">
        <v>203</v>
      </c>
      <c r="B177" s="228" t="s">
        <v>648</v>
      </c>
      <c r="C177" s="229">
        <v>758.91196253328701</v>
      </c>
      <c r="D177" s="229">
        <v>684.29701530706757</v>
      </c>
      <c r="E177" s="229">
        <v>18.653736702179636</v>
      </c>
      <c r="F177" s="229">
        <f t="shared" si="9"/>
        <v>702.95075200924725</v>
      </c>
      <c r="G177" s="229"/>
      <c r="H177" s="229">
        <v>0</v>
      </c>
      <c r="I177" s="229">
        <v>18.653736702179636</v>
      </c>
      <c r="J177" s="229">
        <f t="shared" si="10"/>
        <v>18.653736702179636</v>
      </c>
      <c r="K177" s="229"/>
      <c r="L177" s="229">
        <f t="shared" si="12"/>
        <v>37.307473821860121</v>
      </c>
      <c r="M177" s="229">
        <f t="shared" si="11"/>
        <v>55.961210524039757</v>
      </c>
      <c r="N177" s="206"/>
    </row>
    <row r="178" spans="1:14" s="36" customFormat="1" ht="17.649999999999999" customHeight="1" x14ac:dyDescent="0.25">
      <c r="A178" s="227">
        <v>204</v>
      </c>
      <c r="B178" s="228" t="s">
        <v>649</v>
      </c>
      <c r="C178" s="229">
        <v>2191.6994847907145</v>
      </c>
      <c r="D178" s="229">
        <v>2148.9675982198646</v>
      </c>
      <c r="E178" s="229">
        <v>2.3380503984517085</v>
      </c>
      <c r="F178" s="229">
        <f t="shared" si="9"/>
        <v>2151.3056486183164</v>
      </c>
      <c r="G178" s="229"/>
      <c r="H178" s="229">
        <v>0</v>
      </c>
      <c r="I178" s="229">
        <v>3.4981517570528071</v>
      </c>
      <c r="J178" s="229">
        <f t="shared" si="10"/>
        <v>3.4981517570528071</v>
      </c>
      <c r="K178" s="229"/>
      <c r="L178" s="229">
        <f t="shared" si="12"/>
        <v>36.895684415345286</v>
      </c>
      <c r="M178" s="229">
        <f t="shared" si="11"/>
        <v>40.393836172398096</v>
      </c>
      <c r="N178" s="206"/>
    </row>
    <row r="179" spans="1:14" s="40" customFormat="1" ht="17.649999999999999" customHeight="1" x14ac:dyDescent="0.25">
      <c r="A179" s="227">
        <v>205</v>
      </c>
      <c r="B179" s="228" t="s">
        <v>650</v>
      </c>
      <c r="C179" s="229">
        <v>2398.0608225353508</v>
      </c>
      <c r="D179" s="229">
        <v>2326.3742228485935</v>
      </c>
      <c r="E179" s="229">
        <v>3.9222907260252429</v>
      </c>
      <c r="F179" s="229">
        <f t="shared" si="9"/>
        <v>2330.2965135746185</v>
      </c>
      <c r="G179" s="229"/>
      <c r="H179" s="229">
        <v>0</v>
      </c>
      <c r="I179" s="229">
        <v>5.8684656232076637</v>
      </c>
      <c r="J179" s="229">
        <f t="shared" si="10"/>
        <v>5.8684656232076637</v>
      </c>
      <c r="K179" s="229"/>
      <c r="L179" s="229">
        <f t="shared" si="12"/>
        <v>61.895843337524589</v>
      </c>
      <c r="M179" s="229">
        <f t="shared" si="11"/>
        <v>67.764308960732251</v>
      </c>
      <c r="N179" s="206"/>
    </row>
    <row r="180" spans="1:14" s="40" customFormat="1" ht="17.649999999999999" customHeight="1" x14ac:dyDescent="0.25">
      <c r="A180" s="227">
        <v>206</v>
      </c>
      <c r="B180" s="228" t="s">
        <v>651</v>
      </c>
      <c r="C180" s="229">
        <v>867.34688105940006</v>
      </c>
      <c r="D180" s="229">
        <v>867.34688105940018</v>
      </c>
      <c r="E180" s="229">
        <v>0</v>
      </c>
      <c r="F180" s="229">
        <f t="shared" si="9"/>
        <v>867.34688105940018</v>
      </c>
      <c r="G180" s="229"/>
      <c r="H180" s="229">
        <v>0</v>
      </c>
      <c r="I180" s="229">
        <v>0</v>
      </c>
      <c r="J180" s="229">
        <f t="shared" si="10"/>
        <v>0</v>
      </c>
      <c r="K180" s="229"/>
      <c r="L180" s="229">
        <f t="shared" si="12"/>
        <v>-1.1368683772161603E-13</v>
      </c>
      <c r="M180" s="229">
        <f t="shared" si="11"/>
        <v>-1.1368683772161603E-13</v>
      </c>
      <c r="N180" s="206"/>
    </row>
    <row r="181" spans="1:14" s="36" customFormat="1" ht="17.649999999999999" customHeight="1" x14ac:dyDescent="0.25">
      <c r="A181" s="227">
        <v>207</v>
      </c>
      <c r="B181" s="228" t="s">
        <v>652</v>
      </c>
      <c r="C181" s="229">
        <v>986.71646321696687</v>
      </c>
      <c r="D181" s="229">
        <v>943.95539617226348</v>
      </c>
      <c r="E181" s="229">
        <v>4.7566302733575556</v>
      </c>
      <c r="F181" s="229">
        <f t="shared" si="9"/>
        <v>948.71202644562106</v>
      </c>
      <c r="G181" s="229"/>
      <c r="H181" s="229">
        <v>0</v>
      </c>
      <c r="I181" s="229">
        <v>5.5815174258533045</v>
      </c>
      <c r="J181" s="229">
        <f t="shared" si="10"/>
        <v>5.5815174258533045</v>
      </c>
      <c r="K181" s="229"/>
      <c r="L181" s="229">
        <f t="shared" si="12"/>
        <v>32.422919345492502</v>
      </c>
      <c r="M181" s="229">
        <f t="shared" si="11"/>
        <v>38.004436771345809</v>
      </c>
      <c r="N181" s="206"/>
    </row>
    <row r="182" spans="1:14" s="40" customFormat="1" ht="17.649999999999999" customHeight="1" x14ac:dyDescent="0.25">
      <c r="A182" s="227">
        <v>208</v>
      </c>
      <c r="B182" s="228" t="s">
        <v>653</v>
      </c>
      <c r="C182" s="229">
        <v>193.29523272174504</v>
      </c>
      <c r="D182" s="229">
        <v>141.74983990359647</v>
      </c>
      <c r="E182" s="229">
        <v>12.886348994696665</v>
      </c>
      <c r="F182" s="229">
        <f t="shared" si="9"/>
        <v>154.63618889829314</v>
      </c>
      <c r="G182" s="229"/>
      <c r="H182" s="229">
        <v>0</v>
      </c>
      <c r="I182" s="229">
        <v>12.886348994696665</v>
      </c>
      <c r="J182" s="229">
        <f t="shared" si="10"/>
        <v>12.886348994696665</v>
      </c>
      <c r="K182" s="229"/>
      <c r="L182" s="229">
        <f t="shared" si="12"/>
        <v>25.772694828755231</v>
      </c>
      <c r="M182" s="229">
        <f t="shared" si="11"/>
        <v>38.659043823451896</v>
      </c>
      <c r="N182" s="206"/>
    </row>
    <row r="183" spans="1:14" s="40" customFormat="1" ht="17.649999999999999" customHeight="1" x14ac:dyDescent="0.25">
      <c r="A183" s="227">
        <v>210</v>
      </c>
      <c r="B183" s="228" t="s">
        <v>654</v>
      </c>
      <c r="C183" s="229">
        <v>2844.8760668639738</v>
      </c>
      <c r="D183" s="229">
        <v>2734.8056972489148</v>
      </c>
      <c r="E183" s="229">
        <v>6.0224364334703147</v>
      </c>
      <c r="F183" s="229">
        <f t="shared" si="9"/>
        <v>2740.8281336823852</v>
      </c>
      <c r="G183" s="229"/>
      <c r="H183" s="229">
        <v>0</v>
      </c>
      <c r="I183" s="229">
        <v>9.0106682601617472</v>
      </c>
      <c r="J183" s="229">
        <f t="shared" si="10"/>
        <v>9.0106682601617472</v>
      </c>
      <c r="K183" s="229"/>
      <c r="L183" s="229">
        <f t="shared" si="12"/>
        <v>95.037264921426882</v>
      </c>
      <c r="M183" s="229">
        <f t="shared" si="11"/>
        <v>104.04793318158863</v>
      </c>
      <c r="N183" s="206"/>
    </row>
    <row r="184" spans="1:14" s="40" customFormat="1" ht="17.649999999999999" customHeight="1" x14ac:dyDescent="0.25">
      <c r="A184" s="227">
        <v>211</v>
      </c>
      <c r="B184" s="228" t="s">
        <v>655</v>
      </c>
      <c r="C184" s="229">
        <v>3754.0536046881011</v>
      </c>
      <c r="D184" s="229">
        <v>3459.1495800171397</v>
      </c>
      <c r="E184" s="229">
        <v>148.77605347148346</v>
      </c>
      <c r="F184" s="229">
        <f t="shared" si="9"/>
        <v>3607.9256334886231</v>
      </c>
      <c r="G184" s="229"/>
      <c r="H184" s="229">
        <v>0</v>
      </c>
      <c r="I184" s="229">
        <v>12.654847161924897</v>
      </c>
      <c r="J184" s="229">
        <f t="shared" si="10"/>
        <v>12.654847161924897</v>
      </c>
      <c r="K184" s="229"/>
      <c r="L184" s="229">
        <f t="shared" si="12"/>
        <v>133.47312403755311</v>
      </c>
      <c r="M184" s="229">
        <f t="shared" si="11"/>
        <v>146.127971199478</v>
      </c>
      <c r="N184" s="206"/>
    </row>
    <row r="185" spans="1:14" s="36" customFormat="1" ht="17.649999999999999" customHeight="1" x14ac:dyDescent="0.25">
      <c r="A185" s="227">
        <v>212</v>
      </c>
      <c r="B185" s="233" t="s">
        <v>656</v>
      </c>
      <c r="C185" s="229">
        <v>755.32249201051104</v>
      </c>
      <c r="D185" s="229">
        <v>755.32249201051127</v>
      </c>
      <c r="E185" s="229">
        <v>0</v>
      </c>
      <c r="F185" s="234">
        <f>+D185+E185</f>
        <v>755.32249201051127</v>
      </c>
      <c r="G185" s="229"/>
      <c r="H185" s="229">
        <v>0</v>
      </c>
      <c r="I185" s="229">
        <v>0</v>
      </c>
      <c r="J185" s="229">
        <f>+H185+I185</f>
        <v>0</v>
      </c>
      <c r="K185" s="229"/>
      <c r="L185" s="235">
        <f>SUM(C185-F185-J185)</f>
        <v>-2.2737367544323206E-13</v>
      </c>
      <c r="M185" s="235">
        <f>J185+L185</f>
        <v>-2.2737367544323206E-13</v>
      </c>
      <c r="N185" s="206"/>
    </row>
    <row r="186" spans="1:14" s="40" customFormat="1" ht="17.649999999999999" customHeight="1" x14ac:dyDescent="0.25">
      <c r="A186" s="227">
        <v>213</v>
      </c>
      <c r="B186" s="236" t="s">
        <v>657</v>
      </c>
      <c r="C186" s="229">
        <v>1250.3522334450342</v>
      </c>
      <c r="D186" s="229">
        <v>637.49676878062712</v>
      </c>
      <c r="E186" s="229">
        <v>147.61941900134417</v>
      </c>
      <c r="F186" s="229">
        <f t="shared" si="9"/>
        <v>785.11618778197135</v>
      </c>
      <c r="G186" s="229"/>
      <c r="H186" s="229">
        <v>0</v>
      </c>
      <c r="I186" s="229">
        <v>57.392484758211936</v>
      </c>
      <c r="J186" s="229">
        <f t="shared" si="10"/>
        <v>57.392484758211936</v>
      </c>
      <c r="K186" s="229"/>
      <c r="L186" s="229">
        <f t="shared" si="12"/>
        <v>407.84356090485096</v>
      </c>
      <c r="M186" s="229">
        <f t="shared" si="11"/>
        <v>465.2360456630629</v>
      </c>
      <c r="N186" s="206"/>
    </row>
    <row r="187" spans="1:14" s="40" customFormat="1" ht="17.649999999999999" customHeight="1" x14ac:dyDescent="0.25">
      <c r="A187" s="227">
        <v>215</v>
      </c>
      <c r="B187" s="228" t="s">
        <v>658</v>
      </c>
      <c r="C187" s="229">
        <v>1278.4443716015498</v>
      </c>
      <c r="D187" s="229">
        <v>907.10911869117717</v>
      </c>
      <c r="E187" s="229">
        <v>75.512221542051549</v>
      </c>
      <c r="F187" s="229">
        <f t="shared" si="9"/>
        <v>982.62134023322869</v>
      </c>
      <c r="G187" s="229"/>
      <c r="H187" s="229">
        <v>0</v>
      </c>
      <c r="I187" s="229">
        <v>29.56862422125835</v>
      </c>
      <c r="J187" s="229">
        <f t="shared" si="10"/>
        <v>29.56862422125835</v>
      </c>
      <c r="K187" s="229"/>
      <c r="L187" s="229">
        <f t="shared" si="12"/>
        <v>266.25440714706281</v>
      </c>
      <c r="M187" s="229">
        <f t="shared" si="11"/>
        <v>295.82303136832115</v>
      </c>
      <c r="N187" s="206"/>
    </row>
    <row r="188" spans="1:14" s="40" customFormat="1" ht="17.649999999999999" customHeight="1" x14ac:dyDescent="0.25">
      <c r="A188" s="227">
        <v>216</v>
      </c>
      <c r="B188" s="233" t="s">
        <v>659</v>
      </c>
      <c r="C188" s="229">
        <v>3099.0491664804517</v>
      </c>
      <c r="D188" s="229">
        <v>1505.4376293282621</v>
      </c>
      <c r="E188" s="229">
        <v>326.27431989430607</v>
      </c>
      <c r="F188" s="229">
        <f t="shared" si="9"/>
        <v>1831.7119492225681</v>
      </c>
      <c r="G188" s="229"/>
      <c r="H188" s="229">
        <v>0</v>
      </c>
      <c r="I188" s="229">
        <v>281.63049273822992</v>
      </c>
      <c r="J188" s="229">
        <f t="shared" si="10"/>
        <v>281.63049273822992</v>
      </c>
      <c r="K188" s="229"/>
      <c r="L188" s="229">
        <f t="shared" si="12"/>
        <v>985.70672451965368</v>
      </c>
      <c r="M188" s="229">
        <f t="shared" si="11"/>
        <v>1267.3372172578836</v>
      </c>
      <c r="N188" s="206"/>
    </row>
    <row r="189" spans="1:14" s="40" customFormat="1" ht="17.649999999999999" customHeight="1" x14ac:dyDescent="0.25">
      <c r="A189" s="227">
        <v>217</v>
      </c>
      <c r="B189" s="228" t="s">
        <v>660</v>
      </c>
      <c r="C189" s="229">
        <v>3265.4635673512835</v>
      </c>
      <c r="D189" s="229">
        <v>1711.104404281401</v>
      </c>
      <c r="E189" s="229">
        <v>247.47523952673009</v>
      </c>
      <c r="F189" s="229">
        <f t="shared" si="9"/>
        <v>1958.5796438081311</v>
      </c>
      <c r="G189" s="229"/>
      <c r="H189" s="229">
        <v>0</v>
      </c>
      <c r="I189" s="229">
        <v>121.48932504900105</v>
      </c>
      <c r="J189" s="229">
        <f t="shared" si="10"/>
        <v>121.48932504900105</v>
      </c>
      <c r="K189" s="229"/>
      <c r="L189" s="229">
        <f t="shared" si="12"/>
        <v>1185.3945984941513</v>
      </c>
      <c r="M189" s="229">
        <f t="shared" si="11"/>
        <v>1306.8839235431524</v>
      </c>
      <c r="N189" s="206"/>
    </row>
    <row r="190" spans="1:14" s="40" customFormat="1" ht="17.649999999999999" customHeight="1" x14ac:dyDescent="0.25">
      <c r="A190" s="237">
        <v>218</v>
      </c>
      <c r="B190" s="228" t="s">
        <v>661</v>
      </c>
      <c r="C190" s="229">
        <v>806.19659884410089</v>
      </c>
      <c r="D190" s="229">
        <v>796.71482151919793</v>
      </c>
      <c r="E190" s="229">
        <v>0.51878995069433198</v>
      </c>
      <c r="F190" s="229">
        <f t="shared" si="9"/>
        <v>797.23361146989225</v>
      </c>
      <c r="G190" s="229"/>
      <c r="H190" s="229">
        <v>0</v>
      </c>
      <c r="I190" s="229">
        <v>0.77620483500850224</v>
      </c>
      <c r="J190" s="229">
        <f t="shared" si="10"/>
        <v>0.77620483500850224</v>
      </c>
      <c r="K190" s="229"/>
      <c r="L190" s="229">
        <f t="shared" si="12"/>
        <v>8.1867825392001343</v>
      </c>
      <c r="M190" s="229">
        <f t="shared" si="11"/>
        <v>8.9629873742086374</v>
      </c>
      <c r="N190" s="206"/>
    </row>
    <row r="191" spans="1:14" s="36" customFormat="1" ht="17.649999999999999" customHeight="1" x14ac:dyDescent="0.25">
      <c r="A191" s="227">
        <v>219</v>
      </c>
      <c r="B191" s="228" t="s">
        <v>662</v>
      </c>
      <c r="C191" s="229">
        <v>875.6601450846141</v>
      </c>
      <c r="D191" s="229">
        <v>666.00521482810507</v>
      </c>
      <c r="E191" s="229">
        <v>11.471147859509014</v>
      </c>
      <c r="F191" s="229">
        <f t="shared" si="9"/>
        <v>677.47636268761403</v>
      </c>
      <c r="G191" s="229"/>
      <c r="H191" s="229">
        <v>0</v>
      </c>
      <c r="I191" s="229">
        <v>17.162938867193851</v>
      </c>
      <c r="J191" s="229">
        <f t="shared" si="10"/>
        <v>17.162938867193851</v>
      </c>
      <c r="K191" s="229"/>
      <c r="L191" s="235">
        <f t="shared" si="12"/>
        <v>181.02084352980623</v>
      </c>
      <c r="M191" s="235">
        <f t="shared" si="11"/>
        <v>198.18378239700007</v>
      </c>
      <c r="N191" s="206"/>
    </row>
    <row r="192" spans="1:14" s="40" customFormat="1" ht="17.649999999999999" customHeight="1" x14ac:dyDescent="0.25">
      <c r="A192" s="227">
        <v>222</v>
      </c>
      <c r="B192" s="233" t="s">
        <v>663</v>
      </c>
      <c r="C192" s="229">
        <v>21597.607212460563</v>
      </c>
      <c r="D192" s="229">
        <v>14331.02883393883</v>
      </c>
      <c r="E192" s="229">
        <v>1307.7359537719876</v>
      </c>
      <c r="F192" s="229">
        <f t="shared" si="9"/>
        <v>15638.764787710817</v>
      </c>
      <c r="G192" s="229"/>
      <c r="H192" s="229">
        <v>0</v>
      </c>
      <c r="I192" s="229">
        <v>1300.6199679268086</v>
      </c>
      <c r="J192" s="229">
        <f t="shared" si="10"/>
        <v>1300.6199679268086</v>
      </c>
      <c r="K192" s="229"/>
      <c r="L192" s="229">
        <f t="shared" si="12"/>
        <v>4658.2224568229376</v>
      </c>
      <c r="M192" s="229">
        <f t="shared" si="11"/>
        <v>5958.842424749746</v>
      </c>
      <c r="N192" s="206"/>
    </row>
    <row r="193" spans="1:15" s="40" customFormat="1" ht="17.649999999999999" customHeight="1" x14ac:dyDescent="0.25">
      <c r="A193" s="237">
        <v>223</v>
      </c>
      <c r="B193" s="228" t="s">
        <v>664</v>
      </c>
      <c r="C193" s="229">
        <v>89.146255159160447</v>
      </c>
      <c r="D193" s="229">
        <v>89.146255159160461</v>
      </c>
      <c r="E193" s="229">
        <v>0</v>
      </c>
      <c r="F193" s="229">
        <f t="shared" si="9"/>
        <v>89.146255159160461</v>
      </c>
      <c r="G193" s="229"/>
      <c r="H193" s="229">
        <v>0</v>
      </c>
      <c r="I193" s="229">
        <v>0</v>
      </c>
      <c r="J193" s="229">
        <f t="shared" si="10"/>
        <v>0</v>
      </c>
      <c r="K193" s="229"/>
      <c r="L193" s="229">
        <f t="shared" si="12"/>
        <v>-1.4210854715202004E-14</v>
      </c>
      <c r="M193" s="229">
        <f t="shared" si="11"/>
        <v>-1.4210854715202004E-14</v>
      </c>
      <c r="N193" s="206"/>
    </row>
    <row r="194" spans="1:15" s="40" customFormat="1" ht="17.649999999999999" customHeight="1" x14ac:dyDescent="0.25">
      <c r="A194" s="237">
        <v>225</v>
      </c>
      <c r="B194" s="228" t="s">
        <v>665</v>
      </c>
      <c r="C194" s="229">
        <v>25.502156840892042</v>
      </c>
      <c r="D194" s="229">
        <v>24.22704867280618</v>
      </c>
      <c r="E194" s="229">
        <v>1.2751081680858694</v>
      </c>
      <c r="F194" s="229">
        <f t="shared" si="9"/>
        <v>25.502156840892049</v>
      </c>
      <c r="G194" s="229"/>
      <c r="H194" s="229">
        <v>0</v>
      </c>
      <c r="I194" s="229">
        <v>0</v>
      </c>
      <c r="J194" s="229">
        <f t="shared" si="10"/>
        <v>0</v>
      </c>
      <c r="K194" s="229"/>
      <c r="L194" s="229">
        <f t="shared" si="12"/>
        <v>-7.1054273576010019E-15</v>
      </c>
      <c r="M194" s="229">
        <f t="shared" si="11"/>
        <v>-7.1054273576010019E-15</v>
      </c>
      <c r="N194" s="206"/>
    </row>
    <row r="195" spans="1:15" s="40" customFormat="1" ht="17.649999999999999" customHeight="1" x14ac:dyDescent="0.25">
      <c r="A195" s="237">
        <v>226</v>
      </c>
      <c r="B195" s="228" t="s">
        <v>666</v>
      </c>
      <c r="C195" s="229">
        <v>520.55671500000005</v>
      </c>
      <c r="D195" s="229">
        <v>234.25052174999999</v>
      </c>
      <c r="E195" s="229">
        <v>52.055671500000003</v>
      </c>
      <c r="F195" s="229">
        <f t="shared" si="9"/>
        <v>286.30619324999998</v>
      </c>
      <c r="G195" s="229"/>
      <c r="H195" s="229">
        <v>0</v>
      </c>
      <c r="I195" s="229">
        <v>52.055671500000003</v>
      </c>
      <c r="J195" s="229">
        <f t="shared" si="10"/>
        <v>52.055671500000003</v>
      </c>
      <c r="K195" s="229"/>
      <c r="L195" s="229">
        <f t="shared" si="12"/>
        <v>182.19485025000006</v>
      </c>
      <c r="M195" s="229">
        <f t="shared" si="11"/>
        <v>234.25052175000008</v>
      </c>
      <c r="N195" s="206"/>
    </row>
    <row r="196" spans="1:15" s="40" customFormat="1" ht="17.649999999999999" customHeight="1" x14ac:dyDescent="0.25">
      <c r="A196" s="237">
        <v>227</v>
      </c>
      <c r="B196" s="228" t="s">
        <v>667</v>
      </c>
      <c r="C196" s="229">
        <v>2183.0982269247525</v>
      </c>
      <c r="D196" s="229">
        <v>1838.3985065710986</v>
      </c>
      <c r="E196" s="229">
        <v>344.69972035365413</v>
      </c>
      <c r="F196" s="229">
        <f t="shared" si="9"/>
        <v>2183.0982269247525</v>
      </c>
      <c r="G196" s="229"/>
      <c r="H196" s="229">
        <v>0</v>
      </c>
      <c r="I196" s="229">
        <v>0</v>
      </c>
      <c r="J196" s="229">
        <f t="shared" si="10"/>
        <v>0</v>
      </c>
      <c r="K196" s="229"/>
      <c r="L196" s="229">
        <f t="shared" si="12"/>
        <v>0</v>
      </c>
      <c r="M196" s="229">
        <f t="shared" si="11"/>
        <v>0</v>
      </c>
      <c r="N196" s="206"/>
    </row>
    <row r="197" spans="1:15" ht="17.649999999999999" customHeight="1" x14ac:dyDescent="0.25">
      <c r="A197" s="237">
        <v>228</v>
      </c>
      <c r="B197" s="228" t="s">
        <v>668</v>
      </c>
      <c r="C197" s="229">
        <v>401.47522258571723</v>
      </c>
      <c r="D197" s="229">
        <v>337.66523887453332</v>
      </c>
      <c r="E197" s="229">
        <v>63.809983711183968</v>
      </c>
      <c r="F197" s="229">
        <f t="shared" si="9"/>
        <v>401.47522258571729</v>
      </c>
      <c r="G197" s="229"/>
      <c r="H197" s="229">
        <v>0</v>
      </c>
      <c r="I197" s="229">
        <v>0</v>
      </c>
      <c r="J197" s="229">
        <f t="shared" si="10"/>
        <v>0</v>
      </c>
      <c r="K197" s="229"/>
      <c r="L197" s="229">
        <f t="shared" si="12"/>
        <v>-5.6843418860808015E-14</v>
      </c>
      <c r="M197" s="229">
        <f t="shared" si="11"/>
        <v>-5.6843418860808015E-14</v>
      </c>
      <c r="N197" s="206"/>
    </row>
    <row r="198" spans="1:15" s="40" customFormat="1" ht="17.649999999999999" customHeight="1" x14ac:dyDescent="0.25">
      <c r="A198" s="227">
        <v>229</v>
      </c>
      <c r="B198" s="233" t="s">
        <v>669</v>
      </c>
      <c r="C198" s="229">
        <v>2137.9223323891197</v>
      </c>
      <c r="D198" s="229">
        <v>1498.7226344893118</v>
      </c>
      <c r="E198" s="229">
        <v>219.92924054029388</v>
      </c>
      <c r="F198" s="229">
        <f t="shared" si="9"/>
        <v>1718.6518750296057</v>
      </c>
      <c r="G198" s="229"/>
      <c r="H198" s="229">
        <v>0</v>
      </c>
      <c r="I198" s="229">
        <v>36.309294000000001</v>
      </c>
      <c r="J198" s="229">
        <f t="shared" si="10"/>
        <v>36.309294000000001</v>
      </c>
      <c r="K198" s="229"/>
      <c r="L198" s="229">
        <f t="shared" si="12"/>
        <v>382.96116335951399</v>
      </c>
      <c r="M198" s="229">
        <f t="shared" si="11"/>
        <v>419.27045735951401</v>
      </c>
      <c r="N198" s="206"/>
    </row>
    <row r="199" spans="1:15" s="40" customFormat="1" ht="17.649999999999999" customHeight="1" x14ac:dyDescent="0.25">
      <c r="A199" s="227">
        <v>231</v>
      </c>
      <c r="B199" s="233" t="s">
        <v>670</v>
      </c>
      <c r="C199" s="229">
        <v>132.12511272977775</v>
      </c>
      <c r="D199" s="229">
        <v>119.47149017040554</v>
      </c>
      <c r="E199" s="229">
        <v>0.69233562813333327</v>
      </c>
      <c r="F199" s="229">
        <f t="shared" si="9"/>
        <v>120.16382579853888</v>
      </c>
      <c r="G199" s="229"/>
      <c r="H199" s="229">
        <v>0</v>
      </c>
      <c r="I199" s="229">
        <v>1.0358609618749997</v>
      </c>
      <c r="J199" s="229">
        <f t="shared" si="10"/>
        <v>1.0358609618749997</v>
      </c>
      <c r="K199" s="229"/>
      <c r="L199" s="229">
        <f t="shared" si="12"/>
        <v>10.925425969363875</v>
      </c>
      <c r="M199" s="229">
        <f t="shared" si="11"/>
        <v>11.961286931238874</v>
      </c>
      <c r="N199" s="206"/>
    </row>
    <row r="200" spans="1:15" s="40" customFormat="1" ht="17.649999999999999" customHeight="1" x14ac:dyDescent="0.25">
      <c r="A200" s="227">
        <v>233</v>
      </c>
      <c r="B200" s="228" t="s">
        <v>671</v>
      </c>
      <c r="C200" s="229">
        <v>176.53380868386944</v>
      </c>
      <c r="D200" s="229">
        <v>159.62716573703335</v>
      </c>
      <c r="E200" s="229">
        <v>0.92503715982777779</v>
      </c>
      <c r="F200" s="229">
        <f t="shared" si="9"/>
        <v>160.55220289686113</v>
      </c>
      <c r="G200" s="229"/>
      <c r="H200" s="229">
        <v>0</v>
      </c>
      <c r="I200" s="229">
        <v>1.3840250813916668</v>
      </c>
      <c r="J200" s="229">
        <f t="shared" si="10"/>
        <v>1.3840250813916668</v>
      </c>
      <c r="K200" s="229"/>
      <c r="L200" s="229">
        <f t="shared" si="12"/>
        <v>14.59758070561664</v>
      </c>
      <c r="M200" s="229">
        <f t="shared" si="11"/>
        <v>15.981605787008306</v>
      </c>
      <c r="N200" s="206"/>
    </row>
    <row r="201" spans="1:15" s="40" customFormat="1" ht="17.649999999999999" customHeight="1" x14ac:dyDescent="0.25">
      <c r="A201" s="227">
        <v>234</v>
      </c>
      <c r="B201" s="228" t="s">
        <v>672</v>
      </c>
      <c r="C201" s="229">
        <v>737.00556739990452</v>
      </c>
      <c r="D201" s="229">
        <v>90.346131326951223</v>
      </c>
      <c r="E201" s="229">
        <v>25.654755562695474</v>
      </c>
      <c r="F201" s="229">
        <f t="shared" si="9"/>
        <v>116.00088688964669</v>
      </c>
      <c r="G201" s="229"/>
      <c r="H201" s="229">
        <v>0</v>
      </c>
      <c r="I201" s="229">
        <v>28.207167891608993</v>
      </c>
      <c r="J201" s="229">
        <f t="shared" si="10"/>
        <v>28.207167891608993</v>
      </c>
      <c r="K201" s="229"/>
      <c r="L201" s="229">
        <f t="shared" si="12"/>
        <v>592.79751261864885</v>
      </c>
      <c r="M201" s="229">
        <f t="shared" si="11"/>
        <v>621.0046805102578</v>
      </c>
      <c r="N201" s="206"/>
    </row>
    <row r="202" spans="1:15" ht="17.649999999999999" customHeight="1" x14ac:dyDescent="0.25">
      <c r="A202" s="227">
        <v>235</v>
      </c>
      <c r="B202" s="228" t="s">
        <v>673</v>
      </c>
      <c r="C202" s="229">
        <v>2014.299405613606</v>
      </c>
      <c r="D202" s="229">
        <v>1046.2808983247046</v>
      </c>
      <c r="E202" s="229">
        <v>52.96457112029416</v>
      </c>
      <c r="F202" s="229">
        <f t="shared" si="9"/>
        <v>1099.2454694449987</v>
      </c>
      <c r="G202" s="229"/>
      <c r="H202" s="229">
        <v>0</v>
      </c>
      <c r="I202" s="229">
        <v>79.24470186983946</v>
      </c>
      <c r="J202" s="229">
        <f t="shared" si="10"/>
        <v>79.24470186983946</v>
      </c>
      <c r="K202" s="229"/>
      <c r="L202" s="229">
        <f t="shared" si="12"/>
        <v>835.80923429876793</v>
      </c>
      <c r="M202" s="229">
        <f t="shared" si="11"/>
        <v>915.05393616860738</v>
      </c>
      <c r="N202" s="206"/>
      <c r="O202" s="40"/>
    </row>
    <row r="203" spans="1:15" s="36" customFormat="1" ht="17.649999999999999" customHeight="1" x14ac:dyDescent="0.25">
      <c r="A203" s="227">
        <v>236</v>
      </c>
      <c r="B203" s="228" t="s">
        <v>674</v>
      </c>
      <c r="C203" s="229">
        <v>1891.612729424075</v>
      </c>
      <c r="D203" s="229">
        <v>1607.8708200104643</v>
      </c>
      <c r="E203" s="229">
        <v>283.74190941361127</v>
      </c>
      <c r="F203" s="229">
        <f t="shared" si="9"/>
        <v>1891.6127294240755</v>
      </c>
      <c r="G203" s="229"/>
      <c r="H203" s="229">
        <v>0</v>
      </c>
      <c r="I203" s="229">
        <v>0</v>
      </c>
      <c r="J203" s="229">
        <f t="shared" si="10"/>
        <v>0</v>
      </c>
      <c r="K203" s="229"/>
      <c r="L203" s="229">
        <f t="shared" si="12"/>
        <v>-4.5474735088646412E-13</v>
      </c>
      <c r="M203" s="229">
        <f t="shared" si="11"/>
        <v>-4.5474735088646412E-13</v>
      </c>
      <c r="N203" s="206"/>
      <c r="O203" s="38"/>
    </row>
    <row r="204" spans="1:15" s="36" customFormat="1" ht="17.649999999999999" customHeight="1" x14ac:dyDescent="0.25">
      <c r="A204" s="227">
        <v>237</v>
      </c>
      <c r="B204" s="233" t="s">
        <v>675</v>
      </c>
      <c r="C204" s="229">
        <v>237.36439857918387</v>
      </c>
      <c r="D204" s="229">
        <v>111.64524998841721</v>
      </c>
      <c r="E204" s="229">
        <v>23.736439870830651</v>
      </c>
      <c r="F204" s="229">
        <f t="shared" si="9"/>
        <v>135.38168985924784</v>
      </c>
      <c r="G204" s="229"/>
      <c r="H204" s="229">
        <v>0</v>
      </c>
      <c r="I204" s="229">
        <v>20.217965187962619</v>
      </c>
      <c r="J204" s="229">
        <f t="shared" si="10"/>
        <v>20.217965187962619</v>
      </c>
      <c r="K204" s="229"/>
      <c r="L204" s="229">
        <f t="shared" si="12"/>
        <v>81.764743531973409</v>
      </c>
      <c r="M204" s="229">
        <f t="shared" si="11"/>
        <v>101.98270871993603</v>
      </c>
      <c r="N204" s="206"/>
      <c r="O204" s="38"/>
    </row>
    <row r="205" spans="1:15" s="36" customFormat="1" ht="17.649999999999999" customHeight="1" x14ac:dyDescent="0.25">
      <c r="A205" s="227">
        <v>242</v>
      </c>
      <c r="B205" s="233" t="s">
        <v>676</v>
      </c>
      <c r="C205" s="229">
        <v>499.2718601790171</v>
      </c>
      <c r="D205" s="229">
        <v>310.51035227126124</v>
      </c>
      <c r="E205" s="229">
        <v>6.846947502600532</v>
      </c>
      <c r="F205" s="229">
        <f t="shared" si="9"/>
        <v>317.35729977386177</v>
      </c>
      <c r="G205" s="229"/>
      <c r="H205" s="229">
        <v>0</v>
      </c>
      <c r="I205" s="229">
        <v>6.846947502600532</v>
      </c>
      <c r="J205" s="229">
        <f t="shared" si="10"/>
        <v>6.846947502600532</v>
      </c>
      <c r="K205" s="229"/>
      <c r="L205" s="229">
        <f t="shared" si="12"/>
        <v>175.0676129025548</v>
      </c>
      <c r="M205" s="229">
        <f t="shared" si="11"/>
        <v>181.91456040515533</v>
      </c>
      <c r="N205" s="206"/>
    </row>
    <row r="206" spans="1:15" s="36" customFormat="1" ht="17.649999999999999" customHeight="1" x14ac:dyDescent="0.25">
      <c r="A206" s="227">
        <v>243</v>
      </c>
      <c r="B206" s="233" t="s">
        <v>677</v>
      </c>
      <c r="C206" s="229">
        <v>1751.7229350270884</v>
      </c>
      <c r="D206" s="229">
        <v>981.44714271581211</v>
      </c>
      <c r="E206" s="229">
        <v>427.29559213034634</v>
      </c>
      <c r="F206" s="229">
        <f t="shared" si="9"/>
        <v>1408.7427348461583</v>
      </c>
      <c r="G206" s="229"/>
      <c r="H206" s="229">
        <v>0</v>
      </c>
      <c r="I206" s="229">
        <v>79.829161250662082</v>
      </c>
      <c r="J206" s="229">
        <f t="shared" si="10"/>
        <v>79.829161250662082</v>
      </c>
      <c r="K206" s="229"/>
      <c r="L206" s="229">
        <f t="shared" si="12"/>
        <v>263.15103893026799</v>
      </c>
      <c r="M206" s="229">
        <f t="shared" si="11"/>
        <v>342.98020018093007</v>
      </c>
      <c r="N206" s="206"/>
    </row>
    <row r="207" spans="1:15" s="36" customFormat="1" ht="17.649999999999999" customHeight="1" x14ac:dyDescent="0.25">
      <c r="A207" s="227">
        <v>244</v>
      </c>
      <c r="B207" s="236" t="s">
        <v>678</v>
      </c>
      <c r="C207" s="229">
        <v>1406.9373464325658</v>
      </c>
      <c r="D207" s="229">
        <v>1000.2609237897404</v>
      </c>
      <c r="E207" s="229">
        <v>134.33082883831588</v>
      </c>
      <c r="F207" s="229">
        <f t="shared" si="9"/>
        <v>1134.5917526280564</v>
      </c>
      <c r="G207" s="229"/>
      <c r="H207" s="229">
        <v>0</v>
      </c>
      <c r="I207" s="229">
        <v>35.727419177589894</v>
      </c>
      <c r="J207" s="229">
        <f t="shared" si="10"/>
        <v>35.727419177589894</v>
      </c>
      <c r="K207" s="229"/>
      <c r="L207" s="229">
        <f t="shared" si="12"/>
        <v>236.61817462691957</v>
      </c>
      <c r="M207" s="229">
        <f t="shared" si="11"/>
        <v>272.34559380450946</v>
      </c>
      <c r="N207" s="206"/>
    </row>
    <row r="208" spans="1:15" s="36" customFormat="1" ht="17.649999999999999" customHeight="1" x14ac:dyDescent="0.25">
      <c r="A208" s="227">
        <v>247</v>
      </c>
      <c r="B208" s="228" t="s">
        <v>679</v>
      </c>
      <c r="C208" s="229">
        <v>389.96029058815532</v>
      </c>
      <c r="D208" s="229">
        <v>287.43439578095786</v>
      </c>
      <c r="E208" s="229">
        <v>47.949059415924026</v>
      </c>
      <c r="F208" s="229">
        <f t="shared" si="9"/>
        <v>335.38345519688187</v>
      </c>
      <c r="G208" s="229"/>
      <c r="H208" s="229">
        <v>0</v>
      </c>
      <c r="I208" s="229">
        <v>4.7264153644403999</v>
      </c>
      <c r="J208" s="229">
        <f t="shared" si="10"/>
        <v>4.7264153644403999</v>
      </c>
      <c r="K208" s="229"/>
      <c r="L208" s="229">
        <f t="shared" si="12"/>
        <v>49.850420026833049</v>
      </c>
      <c r="M208" s="229">
        <f t="shared" si="11"/>
        <v>54.576835391273448</v>
      </c>
      <c r="N208" s="206"/>
    </row>
    <row r="209" spans="1:19" s="36" customFormat="1" ht="17.649999999999999" customHeight="1" x14ac:dyDescent="0.25">
      <c r="A209" s="227">
        <v>248</v>
      </c>
      <c r="B209" s="228" t="s">
        <v>680</v>
      </c>
      <c r="C209" s="229">
        <v>1278.5864360809612</v>
      </c>
      <c r="D209" s="229">
        <v>1065.2731888636936</v>
      </c>
      <c r="E209" s="229">
        <v>108.96610686189935</v>
      </c>
      <c r="F209" s="229">
        <f t="shared" ref="F209:F247" si="13">+D209+E209</f>
        <v>1174.2392957255929</v>
      </c>
      <c r="G209" s="229"/>
      <c r="H209" s="229">
        <v>0</v>
      </c>
      <c r="I209" s="229">
        <v>9.0365798168609093</v>
      </c>
      <c r="J209" s="229">
        <f t="shared" ref="J209:J247" si="14">+H209+I209</f>
        <v>9.0365798168609093</v>
      </c>
      <c r="K209" s="229"/>
      <c r="L209" s="229">
        <f t="shared" si="12"/>
        <v>95.310560538507403</v>
      </c>
      <c r="M209" s="229">
        <f t="shared" ref="M209:M247" si="15">J209+L209</f>
        <v>104.34714035536831</v>
      </c>
      <c r="N209" s="206"/>
      <c r="O209" s="38"/>
    </row>
    <row r="210" spans="1:19" s="43" customFormat="1" ht="17.649999999999999" customHeight="1" x14ac:dyDescent="0.25">
      <c r="A210" s="227">
        <v>250</v>
      </c>
      <c r="B210" s="228" t="s">
        <v>681</v>
      </c>
      <c r="C210" s="229">
        <v>922.37646247756015</v>
      </c>
      <c r="D210" s="229">
        <v>854.52776247645227</v>
      </c>
      <c r="E210" s="229">
        <v>3.7123022459505326</v>
      </c>
      <c r="F210" s="229">
        <f t="shared" si="13"/>
        <v>858.24006472240285</v>
      </c>
      <c r="G210" s="229"/>
      <c r="H210" s="229">
        <v>0</v>
      </c>
      <c r="I210" s="229">
        <v>5.5542843117050307</v>
      </c>
      <c r="J210" s="229">
        <f t="shared" si="14"/>
        <v>5.5542843117050307</v>
      </c>
      <c r="K210" s="229"/>
      <c r="L210" s="229">
        <f t="shared" si="12"/>
        <v>58.582113443452272</v>
      </c>
      <c r="M210" s="229">
        <f t="shared" si="15"/>
        <v>64.136397755157304</v>
      </c>
      <c r="N210" s="206"/>
      <c r="O210" s="36"/>
      <c r="P210" s="42"/>
      <c r="Q210" s="42"/>
      <c r="R210" s="42"/>
      <c r="S210" s="42"/>
    </row>
    <row r="211" spans="1:19" s="36" customFormat="1" ht="17.649999999999999" customHeight="1" x14ac:dyDescent="0.25">
      <c r="A211" s="227">
        <v>251</v>
      </c>
      <c r="B211" s="236" t="s">
        <v>682</v>
      </c>
      <c r="C211" s="229">
        <v>528.08791691795273</v>
      </c>
      <c r="D211" s="229">
        <v>276.59192227740573</v>
      </c>
      <c r="E211" s="229">
        <v>122.47987232862747</v>
      </c>
      <c r="F211" s="229">
        <f t="shared" si="13"/>
        <v>399.07179460603322</v>
      </c>
      <c r="G211" s="229"/>
      <c r="H211" s="229">
        <v>0</v>
      </c>
      <c r="I211" s="229">
        <v>8.2153341466634835</v>
      </c>
      <c r="J211" s="229">
        <f t="shared" si="14"/>
        <v>8.2153341466634835</v>
      </c>
      <c r="K211" s="229"/>
      <c r="L211" s="229">
        <f t="shared" ref="L211:L247" si="16">SUM(C211-F211-J211)</f>
        <v>120.80078816525602</v>
      </c>
      <c r="M211" s="229">
        <f t="shared" si="15"/>
        <v>129.0161223119195</v>
      </c>
      <c r="N211" s="206"/>
      <c r="O211" s="42"/>
    </row>
    <row r="212" spans="1:19" s="36" customFormat="1" ht="17.649999999999999" customHeight="1" x14ac:dyDescent="0.25">
      <c r="A212" s="227">
        <v>252</v>
      </c>
      <c r="B212" s="228" t="s">
        <v>683</v>
      </c>
      <c r="C212" s="229">
        <v>162.97222357685436</v>
      </c>
      <c r="D212" s="229">
        <v>162.97222357685439</v>
      </c>
      <c r="E212" s="229">
        <v>0</v>
      </c>
      <c r="F212" s="229">
        <f t="shared" si="13"/>
        <v>162.97222357685439</v>
      </c>
      <c r="G212" s="229"/>
      <c r="H212" s="229">
        <v>0</v>
      </c>
      <c r="I212" s="229">
        <v>0</v>
      </c>
      <c r="J212" s="229">
        <f t="shared" si="14"/>
        <v>0</v>
      </c>
      <c r="K212" s="229"/>
      <c r="L212" s="229">
        <f t="shared" si="16"/>
        <v>-2.8421709430404007E-14</v>
      </c>
      <c r="M212" s="229">
        <f t="shared" si="15"/>
        <v>-2.8421709430404007E-14</v>
      </c>
      <c r="N212" s="206"/>
    </row>
    <row r="213" spans="1:19" s="36" customFormat="1" ht="17.649999999999999" customHeight="1" x14ac:dyDescent="0.25">
      <c r="A213" s="227">
        <v>253</v>
      </c>
      <c r="B213" s="228" t="s">
        <v>684</v>
      </c>
      <c r="C213" s="229">
        <v>679.0997212846363</v>
      </c>
      <c r="D213" s="229">
        <v>318.52363885865526</v>
      </c>
      <c r="E213" s="229">
        <v>64.266612125043636</v>
      </c>
      <c r="F213" s="229">
        <f t="shared" si="13"/>
        <v>382.79025098369891</v>
      </c>
      <c r="G213" s="229"/>
      <c r="H213" s="229">
        <v>0</v>
      </c>
      <c r="I213" s="229">
        <v>49.653417796056324</v>
      </c>
      <c r="J213" s="229">
        <f t="shared" si="14"/>
        <v>49.653417796056324</v>
      </c>
      <c r="K213" s="229"/>
      <c r="L213" s="229">
        <f t="shared" si="16"/>
        <v>246.65605250488107</v>
      </c>
      <c r="M213" s="229">
        <f t="shared" si="15"/>
        <v>296.30947030093739</v>
      </c>
      <c r="N213" s="206"/>
    </row>
    <row r="214" spans="1:19" s="36" customFormat="1" ht="17.649999999999999" customHeight="1" x14ac:dyDescent="0.25">
      <c r="A214" s="227">
        <v>259</v>
      </c>
      <c r="B214" s="236" t="s">
        <v>685</v>
      </c>
      <c r="C214" s="229">
        <v>689.41598573658496</v>
      </c>
      <c r="D214" s="229">
        <v>242.262291020546</v>
      </c>
      <c r="E214" s="229">
        <v>90.285121943202512</v>
      </c>
      <c r="F214" s="229">
        <f t="shared" si="13"/>
        <v>332.54741296374851</v>
      </c>
      <c r="G214" s="229"/>
      <c r="H214" s="229">
        <v>0</v>
      </c>
      <c r="I214" s="229">
        <v>30.693333124756219</v>
      </c>
      <c r="J214" s="229">
        <f t="shared" si="14"/>
        <v>30.693333124756219</v>
      </c>
      <c r="K214" s="229"/>
      <c r="L214" s="229">
        <f t="shared" si="16"/>
        <v>326.17523964808021</v>
      </c>
      <c r="M214" s="229">
        <f t="shared" si="15"/>
        <v>356.86857277283644</v>
      </c>
      <c r="N214" s="206"/>
    </row>
    <row r="215" spans="1:19" s="36" customFormat="1" ht="17.649999999999999" customHeight="1" x14ac:dyDescent="0.25">
      <c r="A215" s="227">
        <v>260</v>
      </c>
      <c r="B215" s="236" t="s">
        <v>686</v>
      </c>
      <c r="C215" s="229">
        <v>215.97343272677759</v>
      </c>
      <c r="D215" s="229">
        <v>30.206985367278914</v>
      </c>
      <c r="E215" s="229">
        <v>10.009551055227973</v>
      </c>
      <c r="F215" s="229">
        <f t="shared" si="13"/>
        <v>40.216536422506891</v>
      </c>
      <c r="G215" s="229"/>
      <c r="H215" s="229">
        <v>0</v>
      </c>
      <c r="I215" s="229">
        <v>6.8174074019585182</v>
      </c>
      <c r="J215" s="229">
        <f t="shared" si="14"/>
        <v>6.8174074019585182</v>
      </c>
      <c r="K215" s="229"/>
      <c r="L215" s="229">
        <f t="shared" si="16"/>
        <v>168.93948890231218</v>
      </c>
      <c r="M215" s="229">
        <f t="shared" si="15"/>
        <v>175.7568963042707</v>
      </c>
      <c r="N215" s="206"/>
    </row>
    <row r="216" spans="1:19" s="36" customFormat="1" ht="17.649999999999999" customHeight="1" x14ac:dyDescent="0.25">
      <c r="A216" s="227">
        <v>261</v>
      </c>
      <c r="B216" s="233" t="s">
        <v>687</v>
      </c>
      <c r="C216" s="229">
        <v>8103.3695072634418</v>
      </c>
      <c r="D216" s="229">
        <v>3997.2094728379047</v>
      </c>
      <c r="E216" s="229">
        <v>2176.8667989816472</v>
      </c>
      <c r="F216" s="234">
        <f>+D216+E216</f>
        <v>6174.0762718195519</v>
      </c>
      <c r="G216" s="229"/>
      <c r="H216" s="229">
        <v>0</v>
      </c>
      <c r="I216" s="229">
        <v>163.73135024836279</v>
      </c>
      <c r="J216" s="229">
        <f>+H216+I216</f>
        <v>163.73135024836279</v>
      </c>
      <c r="K216" s="229"/>
      <c r="L216" s="235">
        <f>SUM(C216-F216-J216)</f>
        <v>1765.5618851955271</v>
      </c>
      <c r="M216" s="235">
        <f>J216+L216</f>
        <v>1929.2932354438899</v>
      </c>
      <c r="N216" s="206"/>
    </row>
    <row r="217" spans="1:19" s="36" customFormat="1" ht="17.649999999999999" customHeight="1" x14ac:dyDescent="0.25">
      <c r="A217" s="227">
        <v>262</v>
      </c>
      <c r="B217" s="228" t="s">
        <v>688</v>
      </c>
      <c r="C217" s="229">
        <v>774.62941856084535</v>
      </c>
      <c r="D217" s="229">
        <v>545.23522935454264</v>
      </c>
      <c r="E217" s="229">
        <v>75.179960825251754</v>
      </c>
      <c r="F217" s="229">
        <f t="shared" si="13"/>
        <v>620.41519017979442</v>
      </c>
      <c r="G217" s="229"/>
      <c r="H217" s="229">
        <v>0</v>
      </c>
      <c r="I217" s="229">
        <v>13.355125868140906</v>
      </c>
      <c r="J217" s="229">
        <f t="shared" si="14"/>
        <v>13.355125868140906</v>
      </c>
      <c r="K217" s="229"/>
      <c r="L217" s="229">
        <f t="shared" si="16"/>
        <v>140.85910251291003</v>
      </c>
      <c r="M217" s="229">
        <f t="shared" si="15"/>
        <v>154.21422838105093</v>
      </c>
      <c r="N217" s="206"/>
    </row>
    <row r="218" spans="1:19" s="36" customFormat="1" ht="17.649999999999999" customHeight="1" x14ac:dyDescent="0.25">
      <c r="A218" s="227">
        <v>267</v>
      </c>
      <c r="B218" s="228" t="s">
        <v>689</v>
      </c>
      <c r="C218" s="229">
        <v>490.90417651593617</v>
      </c>
      <c r="D218" s="229">
        <v>284.54700469381339</v>
      </c>
      <c r="E218" s="229">
        <v>206.35717182212281</v>
      </c>
      <c r="F218" s="229">
        <f t="shared" si="13"/>
        <v>490.90417651593623</v>
      </c>
      <c r="G218" s="229"/>
      <c r="H218" s="229">
        <v>0</v>
      </c>
      <c r="I218" s="229">
        <v>0</v>
      </c>
      <c r="J218" s="229">
        <f t="shared" si="14"/>
        <v>0</v>
      </c>
      <c r="K218" s="229"/>
      <c r="L218" s="229">
        <f t="shared" si="16"/>
        <v>-5.6843418860808015E-14</v>
      </c>
      <c r="M218" s="229">
        <f t="shared" si="15"/>
        <v>-5.6843418860808015E-14</v>
      </c>
      <c r="N218" s="206"/>
    </row>
    <row r="219" spans="1:19" s="36" customFormat="1" ht="17.649999999999999" customHeight="1" x14ac:dyDescent="0.25">
      <c r="A219" s="227">
        <v>269</v>
      </c>
      <c r="B219" s="228" t="s">
        <v>690</v>
      </c>
      <c r="C219" s="229">
        <v>59.340541385618614</v>
      </c>
      <c r="D219" s="229">
        <v>34.355050275884466</v>
      </c>
      <c r="E219" s="229">
        <v>24.985491109734159</v>
      </c>
      <c r="F219" s="229">
        <f t="shared" si="13"/>
        <v>59.340541385618621</v>
      </c>
      <c r="G219" s="229"/>
      <c r="H219" s="229">
        <v>0</v>
      </c>
      <c r="I219" s="229">
        <v>0</v>
      </c>
      <c r="J219" s="229">
        <f t="shared" si="14"/>
        <v>0</v>
      </c>
      <c r="K219" s="229"/>
      <c r="L219" s="235">
        <f t="shared" si="16"/>
        <v>-7.1054273576010019E-15</v>
      </c>
      <c r="M219" s="235">
        <f t="shared" si="15"/>
        <v>-7.1054273576010019E-15</v>
      </c>
      <c r="N219" s="206"/>
    </row>
    <row r="220" spans="1:19" s="36" customFormat="1" ht="17.649999999999999" customHeight="1" x14ac:dyDescent="0.25">
      <c r="A220" s="227">
        <v>273</v>
      </c>
      <c r="B220" s="228" t="s">
        <v>691</v>
      </c>
      <c r="C220" s="229">
        <v>927.3636206701068</v>
      </c>
      <c r="D220" s="229">
        <v>248.36751794041356</v>
      </c>
      <c r="E220" s="229">
        <v>119.88368359227645</v>
      </c>
      <c r="F220" s="229">
        <f t="shared" si="13"/>
        <v>368.25120153269</v>
      </c>
      <c r="G220" s="229"/>
      <c r="H220" s="229">
        <v>0</v>
      </c>
      <c r="I220" s="229">
        <v>46.218180828053619</v>
      </c>
      <c r="J220" s="229">
        <f t="shared" si="14"/>
        <v>46.218180828053619</v>
      </c>
      <c r="K220" s="229"/>
      <c r="L220" s="235">
        <f t="shared" si="16"/>
        <v>512.89423830936312</v>
      </c>
      <c r="M220" s="235">
        <f t="shared" si="15"/>
        <v>559.11241913741674</v>
      </c>
      <c r="N220" s="206"/>
    </row>
    <row r="221" spans="1:19" s="36" customFormat="1" ht="17.649999999999999" customHeight="1" x14ac:dyDescent="0.25">
      <c r="A221" s="115">
        <v>275</v>
      </c>
      <c r="B221" s="228" t="s">
        <v>692</v>
      </c>
      <c r="C221" s="229">
        <v>1436.7283</v>
      </c>
      <c r="D221" s="229">
        <v>831.79006836719736</v>
      </c>
      <c r="E221" s="229">
        <v>604.9382316328024</v>
      </c>
      <c r="F221" s="229">
        <f t="shared" si="13"/>
        <v>1436.7282999999998</v>
      </c>
      <c r="G221" s="229"/>
      <c r="H221" s="229">
        <v>0</v>
      </c>
      <c r="I221" s="229">
        <v>0</v>
      </c>
      <c r="J221" s="229">
        <f t="shared" si="14"/>
        <v>0</v>
      </c>
      <c r="K221" s="229"/>
      <c r="L221" s="235">
        <f t="shared" si="16"/>
        <v>2.2737367544323206E-13</v>
      </c>
      <c r="M221" s="235">
        <f t="shared" si="15"/>
        <v>2.2737367544323206E-13</v>
      </c>
      <c r="N221" s="206"/>
    </row>
    <row r="222" spans="1:19" s="36" customFormat="1" ht="17.649999999999999" customHeight="1" x14ac:dyDescent="0.25">
      <c r="A222" s="115">
        <v>283</v>
      </c>
      <c r="B222" s="228" t="s">
        <v>693</v>
      </c>
      <c r="C222" s="229">
        <v>427.85115026033543</v>
      </c>
      <c r="D222" s="229">
        <v>64.177672534256047</v>
      </c>
      <c r="E222" s="229">
        <v>42.78511502283736</v>
      </c>
      <c r="F222" s="229">
        <f t="shared" si="13"/>
        <v>106.96278755709341</v>
      </c>
      <c r="G222" s="229"/>
      <c r="H222" s="229">
        <v>0</v>
      </c>
      <c r="I222" s="229">
        <v>42.78511502283736</v>
      </c>
      <c r="J222" s="229">
        <f t="shared" si="14"/>
        <v>42.78511502283736</v>
      </c>
      <c r="K222" s="229"/>
      <c r="L222" s="229">
        <f t="shared" si="16"/>
        <v>278.10324768040465</v>
      </c>
      <c r="M222" s="229">
        <f t="shared" si="15"/>
        <v>320.88836270324202</v>
      </c>
      <c r="N222" s="206"/>
    </row>
    <row r="223" spans="1:19" s="36" customFormat="1" ht="17.649999999999999" customHeight="1" x14ac:dyDescent="0.25">
      <c r="A223" s="227">
        <v>286</v>
      </c>
      <c r="B223" s="233" t="s">
        <v>694</v>
      </c>
      <c r="C223" s="229">
        <v>2200.4044728921822</v>
      </c>
      <c r="D223" s="229">
        <v>990.18201278716458</v>
      </c>
      <c r="E223" s="229">
        <v>220.04044728603654</v>
      </c>
      <c r="F223" s="229">
        <f t="shared" si="13"/>
        <v>1210.2224600732011</v>
      </c>
      <c r="G223" s="229"/>
      <c r="H223" s="229">
        <v>0</v>
      </c>
      <c r="I223" s="229">
        <v>220.04044728603654</v>
      </c>
      <c r="J223" s="229">
        <f t="shared" si="14"/>
        <v>220.04044728603654</v>
      </c>
      <c r="K223" s="229"/>
      <c r="L223" s="229">
        <f t="shared" si="16"/>
        <v>770.14156553294458</v>
      </c>
      <c r="M223" s="229">
        <f t="shared" si="15"/>
        <v>990.18201281898109</v>
      </c>
      <c r="N223" s="206"/>
    </row>
    <row r="224" spans="1:19" s="36" customFormat="1" ht="17.649999999999999" customHeight="1" x14ac:dyDescent="0.25">
      <c r="A224" s="227">
        <v>288</v>
      </c>
      <c r="B224" s="233" t="s">
        <v>695</v>
      </c>
      <c r="C224" s="229">
        <v>518.1227414125317</v>
      </c>
      <c r="D224" s="229">
        <v>128.04014082245595</v>
      </c>
      <c r="E224" s="229">
        <v>42.878514037002297</v>
      </c>
      <c r="F224" s="229">
        <f t="shared" si="13"/>
        <v>170.91865485945826</v>
      </c>
      <c r="G224" s="229"/>
      <c r="H224" s="229">
        <v>0</v>
      </c>
      <c r="I224" s="229">
        <v>42.908432488123573</v>
      </c>
      <c r="J224" s="229">
        <f t="shared" si="14"/>
        <v>42.908432488123573</v>
      </c>
      <c r="K224" s="229"/>
      <c r="L224" s="229">
        <f t="shared" si="16"/>
        <v>304.29565406494987</v>
      </c>
      <c r="M224" s="229">
        <f t="shared" si="15"/>
        <v>347.20408655307347</v>
      </c>
      <c r="N224" s="206"/>
    </row>
    <row r="225" spans="1:15" s="36" customFormat="1" ht="17.649999999999999" customHeight="1" x14ac:dyDescent="0.25">
      <c r="A225" s="227">
        <v>292</v>
      </c>
      <c r="B225" s="233" t="s">
        <v>696</v>
      </c>
      <c r="C225" s="229">
        <v>1262.2634966422027</v>
      </c>
      <c r="D225" s="229">
        <v>346.99601445332195</v>
      </c>
      <c r="E225" s="229">
        <v>86.749003613330487</v>
      </c>
      <c r="F225" s="229">
        <f t="shared" si="13"/>
        <v>433.74501806665245</v>
      </c>
      <c r="G225" s="229"/>
      <c r="H225" s="229">
        <v>0</v>
      </c>
      <c r="I225" s="229">
        <v>58.760267978721267</v>
      </c>
      <c r="J225" s="229">
        <f t="shared" si="14"/>
        <v>58.760267978721267</v>
      </c>
      <c r="K225" s="229"/>
      <c r="L225" s="229">
        <f t="shared" si="16"/>
        <v>769.75821059682903</v>
      </c>
      <c r="M225" s="229">
        <f t="shared" si="15"/>
        <v>828.51847857555026</v>
      </c>
      <c r="N225" s="206"/>
    </row>
    <row r="226" spans="1:15" s="36" customFormat="1" ht="17.649999999999999" customHeight="1" x14ac:dyDescent="0.25">
      <c r="A226" s="115">
        <v>293</v>
      </c>
      <c r="B226" s="228" t="s">
        <v>697</v>
      </c>
      <c r="C226" s="229">
        <v>1444.0500965719284</v>
      </c>
      <c r="D226" s="229">
        <v>836.02900367320672</v>
      </c>
      <c r="E226" s="229">
        <v>608.02109289872055</v>
      </c>
      <c r="F226" s="229">
        <f t="shared" si="13"/>
        <v>1444.0500965719273</v>
      </c>
      <c r="G226" s="229"/>
      <c r="H226" s="229">
        <v>0</v>
      </c>
      <c r="I226" s="229">
        <v>0</v>
      </c>
      <c r="J226" s="229">
        <f t="shared" si="14"/>
        <v>0</v>
      </c>
      <c r="K226" s="229"/>
      <c r="L226" s="229">
        <f t="shared" si="16"/>
        <v>1.1368683772161603E-12</v>
      </c>
      <c r="M226" s="229">
        <f t="shared" si="15"/>
        <v>1.1368683772161603E-12</v>
      </c>
      <c r="N226" s="206"/>
    </row>
    <row r="227" spans="1:15" ht="17.649999999999999" customHeight="1" x14ac:dyDescent="0.25">
      <c r="A227" s="227">
        <v>294</v>
      </c>
      <c r="B227" s="233" t="s">
        <v>698</v>
      </c>
      <c r="C227" s="229">
        <v>1075.8763284884276</v>
      </c>
      <c r="D227" s="229">
        <v>653.91833425799496</v>
      </c>
      <c r="E227" s="229">
        <v>383.3248352778752</v>
      </c>
      <c r="F227" s="229">
        <f t="shared" si="13"/>
        <v>1037.24316953587</v>
      </c>
      <c r="G227" s="229"/>
      <c r="H227" s="229">
        <v>0</v>
      </c>
      <c r="I227" s="229">
        <v>3.3456751351057354</v>
      </c>
      <c r="J227" s="229">
        <f t="shared" si="14"/>
        <v>3.3456751351057354</v>
      </c>
      <c r="K227" s="229"/>
      <c r="L227" s="229">
        <f t="shared" si="16"/>
        <v>35.287483817451815</v>
      </c>
      <c r="M227" s="229">
        <f t="shared" si="15"/>
        <v>38.633158952557551</v>
      </c>
      <c r="N227" s="206"/>
    </row>
    <row r="228" spans="1:15" ht="17.649999999999999" customHeight="1" x14ac:dyDescent="0.25">
      <c r="A228" s="115">
        <v>295</v>
      </c>
      <c r="B228" s="228" t="s">
        <v>699</v>
      </c>
      <c r="C228" s="229">
        <v>412.87102992453788</v>
      </c>
      <c r="D228" s="229">
        <v>237.06550336101105</v>
      </c>
      <c r="E228" s="229">
        <v>144.85226465135921</v>
      </c>
      <c r="F228" s="229">
        <f t="shared" si="13"/>
        <v>381.91776801237029</v>
      </c>
      <c r="G228" s="229"/>
      <c r="H228" s="229">
        <v>0</v>
      </c>
      <c r="I228" s="229">
        <v>2.6805873853926134</v>
      </c>
      <c r="J228" s="229">
        <f t="shared" si="14"/>
        <v>2.6805873853926134</v>
      </c>
      <c r="K228" s="229"/>
      <c r="L228" s="229">
        <f t="shared" si="16"/>
        <v>28.272674526774978</v>
      </c>
      <c r="M228" s="229">
        <f t="shared" si="15"/>
        <v>30.953261912167591</v>
      </c>
      <c r="N228" s="206"/>
    </row>
    <row r="229" spans="1:15" s="36" customFormat="1" ht="17.649999999999999" customHeight="1" x14ac:dyDescent="0.25">
      <c r="A229" s="115">
        <v>300</v>
      </c>
      <c r="B229" s="228" t="s">
        <v>700</v>
      </c>
      <c r="C229" s="229">
        <v>529.2942662998646</v>
      </c>
      <c r="D229" s="229">
        <v>79.39413995625479</v>
      </c>
      <c r="E229" s="229">
        <v>52.929426637503191</v>
      </c>
      <c r="F229" s="229">
        <f t="shared" si="13"/>
        <v>132.32356659375799</v>
      </c>
      <c r="G229" s="229"/>
      <c r="H229" s="229">
        <v>0</v>
      </c>
      <c r="I229" s="229">
        <v>52.929426637503191</v>
      </c>
      <c r="J229" s="229">
        <f t="shared" si="14"/>
        <v>52.929426637503191</v>
      </c>
      <c r="K229" s="229"/>
      <c r="L229" s="229">
        <f t="shared" si="16"/>
        <v>344.04127306860346</v>
      </c>
      <c r="M229" s="229">
        <f t="shared" si="15"/>
        <v>396.97069970610664</v>
      </c>
      <c r="N229" s="206"/>
    </row>
    <row r="230" spans="1:15" s="36" customFormat="1" ht="17.649999999999999" customHeight="1" x14ac:dyDescent="0.25">
      <c r="A230" s="227">
        <v>305</v>
      </c>
      <c r="B230" s="236" t="s">
        <v>701</v>
      </c>
      <c r="C230" s="229">
        <v>166.05192256595024</v>
      </c>
      <c r="D230" s="229">
        <v>97.549291711848198</v>
      </c>
      <c r="E230" s="229">
        <v>68.502630854102037</v>
      </c>
      <c r="F230" s="229">
        <f t="shared" si="13"/>
        <v>166.05192256595024</v>
      </c>
      <c r="G230" s="229"/>
      <c r="H230" s="229">
        <v>0</v>
      </c>
      <c r="I230" s="229">
        <v>0</v>
      </c>
      <c r="J230" s="229">
        <f t="shared" si="14"/>
        <v>0</v>
      </c>
      <c r="K230" s="229"/>
      <c r="L230" s="229">
        <f t="shared" si="16"/>
        <v>0</v>
      </c>
      <c r="M230" s="229">
        <f t="shared" si="15"/>
        <v>0</v>
      </c>
      <c r="N230" s="206"/>
    </row>
    <row r="231" spans="1:15" s="36" customFormat="1" ht="18.75" customHeight="1" x14ac:dyDescent="0.25">
      <c r="A231" s="227">
        <v>306</v>
      </c>
      <c r="B231" s="236" t="s">
        <v>702</v>
      </c>
      <c r="C231" s="229">
        <v>1457.0429667320641</v>
      </c>
      <c r="D231" s="229">
        <v>466.06156946370527</v>
      </c>
      <c r="E231" s="229">
        <v>120.79095767203968</v>
      </c>
      <c r="F231" s="229">
        <f t="shared" si="13"/>
        <v>586.85252713574494</v>
      </c>
      <c r="G231" s="229"/>
      <c r="H231" s="229">
        <v>0</v>
      </c>
      <c r="I231" s="229">
        <v>102.584023064352</v>
      </c>
      <c r="J231" s="229">
        <f t="shared" si="14"/>
        <v>102.584023064352</v>
      </c>
      <c r="K231" s="229"/>
      <c r="L231" s="229">
        <f t="shared" si="16"/>
        <v>767.60641653196717</v>
      </c>
      <c r="M231" s="229">
        <f t="shared" si="15"/>
        <v>870.19043959631915</v>
      </c>
      <c r="N231" s="206"/>
    </row>
    <row r="232" spans="1:15" s="36" customFormat="1" ht="17.649999999999999" customHeight="1" x14ac:dyDescent="0.25">
      <c r="A232" s="227">
        <v>307</v>
      </c>
      <c r="B232" s="236" t="s">
        <v>703</v>
      </c>
      <c r="C232" s="229">
        <v>1632.0945910712799</v>
      </c>
      <c r="D232" s="229">
        <v>435.03031194247279</v>
      </c>
      <c r="E232" s="229">
        <v>103.72551237537506</v>
      </c>
      <c r="F232" s="229">
        <f t="shared" si="13"/>
        <v>538.7558243178479</v>
      </c>
      <c r="G232" s="229"/>
      <c r="H232" s="229">
        <v>0</v>
      </c>
      <c r="I232" s="229">
        <v>96.304424848302702</v>
      </c>
      <c r="J232" s="229">
        <f t="shared" si="14"/>
        <v>96.304424848302702</v>
      </c>
      <c r="K232" s="229"/>
      <c r="L232" s="229">
        <f t="shared" si="16"/>
        <v>997.03434190512939</v>
      </c>
      <c r="M232" s="229">
        <f t="shared" si="15"/>
        <v>1093.3387667534321</v>
      </c>
      <c r="N232" s="206"/>
    </row>
    <row r="233" spans="1:15" ht="17.649999999999999" customHeight="1" x14ac:dyDescent="0.25">
      <c r="A233" s="227">
        <v>308</v>
      </c>
      <c r="B233" s="236" t="s">
        <v>704</v>
      </c>
      <c r="C233" s="229">
        <v>1067.3057400413672</v>
      </c>
      <c r="D233" s="229">
        <v>497.73562095486943</v>
      </c>
      <c r="E233" s="229">
        <v>113.27949542088166</v>
      </c>
      <c r="F233" s="229">
        <f t="shared" si="13"/>
        <v>611.01511637575106</v>
      </c>
      <c r="G233" s="229"/>
      <c r="H233" s="229">
        <v>0</v>
      </c>
      <c r="I233" s="229">
        <v>101.48640458079988</v>
      </c>
      <c r="J233" s="229">
        <f t="shared" si="14"/>
        <v>101.48640458079988</v>
      </c>
      <c r="K233" s="229"/>
      <c r="L233" s="229">
        <f t="shared" si="16"/>
        <v>354.80421908481628</v>
      </c>
      <c r="M233" s="229">
        <f t="shared" si="15"/>
        <v>456.29062366561618</v>
      </c>
      <c r="N233" s="206"/>
    </row>
    <row r="234" spans="1:15" ht="17.649999999999999" customHeight="1" x14ac:dyDescent="0.25">
      <c r="A234" s="227">
        <v>309</v>
      </c>
      <c r="B234" s="233" t="s">
        <v>705</v>
      </c>
      <c r="C234" s="229">
        <v>998.63477423377833</v>
      </c>
      <c r="D234" s="229">
        <v>105.01537202412747</v>
      </c>
      <c r="E234" s="229">
        <v>44.271969969368833</v>
      </c>
      <c r="F234" s="229">
        <f t="shared" si="13"/>
        <v>149.28734199349631</v>
      </c>
      <c r="G234" s="229"/>
      <c r="H234" s="229">
        <v>0</v>
      </c>
      <c r="I234" s="229">
        <v>48.886459979620419</v>
      </c>
      <c r="J234" s="229">
        <f t="shared" si="14"/>
        <v>48.886459979620419</v>
      </c>
      <c r="K234" s="229"/>
      <c r="L234" s="235">
        <f t="shared" si="16"/>
        <v>800.46097226066161</v>
      </c>
      <c r="M234" s="235">
        <f t="shared" si="15"/>
        <v>849.34743224028205</v>
      </c>
      <c r="N234" s="206"/>
    </row>
    <row r="235" spans="1:15" ht="21.75" customHeight="1" x14ac:dyDescent="0.25">
      <c r="A235" s="227">
        <v>312</v>
      </c>
      <c r="B235" s="236" t="s">
        <v>706</v>
      </c>
      <c r="C235" s="229">
        <v>544.83217447640595</v>
      </c>
      <c r="D235" s="229">
        <v>88.7741896863931</v>
      </c>
      <c r="E235" s="229">
        <v>37.039029329096628</v>
      </c>
      <c r="F235" s="229">
        <f t="shared" si="13"/>
        <v>125.81321901548972</v>
      </c>
      <c r="G235" s="229"/>
      <c r="H235" s="229">
        <v>0</v>
      </c>
      <c r="I235" s="229">
        <v>29.870184927494595</v>
      </c>
      <c r="J235" s="229">
        <f t="shared" si="14"/>
        <v>29.870184927494595</v>
      </c>
      <c r="K235" s="229"/>
      <c r="L235" s="229">
        <f t="shared" si="16"/>
        <v>389.14877053342161</v>
      </c>
      <c r="M235" s="229">
        <f t="shared" si="15"/>
        <v>419.01895546091623</v>
      </c>
      <c r="N235" s="206"/>
    </row>
    <row r="236" spans="1:15" ht="17.649999999999999" customHeight="1" x14ac:dyDescent="0.25">
      <c r="A236" s="227">
        <v>314</v>
      </c>
      <c r="B236" s="236" t="s">
        <v>707</v>
      </c>
      <c r="C236" s="229">
        <v>1970.971464349029</v>
      </c>
      <c r="D236" s="229">
        <v>211.14804702674132</v>
      </c>
      <c r="E236" s="229">
        <v>66.626017343867446</v>
      </c>
      <c r="F236" s="229">
        <f t="shared" si="13"/>
        <v>277.77406437060876</v>
      </c>
      <c r="G236" s="229"/>
      <c r="H236" s="229">
        <v>0</v>
      </c>
      <c r="I236" s="229">
        <v>68.871449015584645</v>
      </c>
      <c r="J236" s="229">
        <f t="shared" si="14"/>
        <v>68.871449015584645</v>
      </c>
      <c r="K236" s="229"/>
      <c r="L236" s="235">
        <f t="shared" si="16"/>
        <v>1624.3259509628356</v>
      </c>
      <c r="M236" s="235">
        <f t="shared" si="15"/>
        <v>1693.1973999784202</v>
      </c>
      <c r="N236" s="206"/>
      <c r="O236" s="36"/>
    </row>
    <row r="237" spans="1:15" ht="17.649999999999999" customHeight="1" x14ac:dyDescent="0.25">
      <c r="A237" s="227">
        <v>316</v>
      </c>
      <c r="B237" s="236" t="s">
        <v>708</v>
      </c>
      <c r="C237" s="229">
        <v>367.70715595044112</v>
      </c>
      <c r="D237" s="229">
        <v>93.659131685417265</v>
      </c>
      <c r="E237" s="229">
        <v>25.05519778856037</v>
      </c>
      <c r="F237" s="229">
        <f t="shared" si="13"/>
        <v>118.71432947397764</v>
      </c>
      <c r="G237" s="229"/>
      <c r="H237" s="229">
        <v>0</v>
      </c>
      <c r="I237" s="229">
        <v>17.737393104361079</v>
      </c>
      <c r="J237" s="229">
        <f t="shared" si="14"/>
        <v>17.737393104361079</v>
      </c>
      <c r="K237" s="229"/>
      <c r="L237" s="229">
        <f t="shared" si="16"/>
        <v>231.2554333721024</v>
      </c>
      <c r="M237" s="229">
        <f t="shared" si="15"/>
        <v>248.99282647646348</v>
      </c>
      <c r="N237" s="206"/>
    </row>
    <row r="238" spans="1:15" ht="17.649999999999999" customHeight="1" x14ac:dyDescent="0.25">
      <c r="A238" s="227">
        <v>317</v>
      </c>
      <c r="B238" s="236" t="s">
        <v>709</v>
      </c>
      <c r="C238" s="229">
        <v>1381.710766339769</v>
      </c>
      <c r="D238" s="229">
        <v>415.70248462066905</v>
      </c>
      <c r="E238" s="229">
        <v>97.295496553903035</v>
      </c>
      <c r="F238" s="229">
        <f t="shared" si="13"/>
        <v>512.99798117457203</v>
      </c>
      <c r="G238" s="229"/>
      <c r="H238" s="229">
        <v>0</v>
      </c>
      <c r="I238" s="229">
        <v>89.969431290146474</v>
      </c>
      <c r="J238" s="229">
        <f t="shared" si="14"/>
        <v>89.969431290146474</v>
      </c>
      <c r="K238" s="229"/>
      <c r="L238" s="229">
        <f t="shared" si="16"/>
        <v>778.74335387505039</v>
      </c>
      <c r="M238" s="229">
        <f t="shared" si="15"/>
        <v>868.71278516519692</v>
      </c>
      <c r="N238" s="206"/>
    </row>
    <row r="239" spans="1:15" ht="17.649999999999999" customHeight="1" x14ac:dyDescent="0.25">
      <c r="A239" s="227">
        <v>318</v>
      </c>
      <c r="B239" s="236" t="s">
        <v>710</v>
      </c>
      <c r="C239" s="229">
        <v>309.68574841332793</v>
      </c>
      <c r="D239" s="229">
        <v>144.27902389172939</v>
      </c>
      <c r="E239" s="229">
        <v>32.062005309273204</v>
      </c>
      <c r="F239" s="229">
        <f t="shared" si="13"/>
        <v>176.34102920100258</v>
      </c>
      <c r="G239" s="229"/>
      <c r="H239" s="229">
        <v>0</v>
      </c>
      <c r="I239" s="229">
        <v>32.062005309273204</v>
      </c>
      <c r="J239" s="229">
        <f t="shared" si="14"/>
        <v>32.062005309273204</v>
      </c>
      <c r="K239" s="229"/>
      <c r="L239" s="229">
        <f t="shared" si="16"/>
        <v>101.28271390305214</v>
      </c>
      <c r="M239" s="229">
        <f t="shared" si="15"/>
        <v>133.34471921232534</v>
      </c>
      <c r="N239" s="206"/>
    </row>
    <row r="240" spans="1:15" ht="17.649999999999999" customHeight="1" x14ac:dyDescent="0.25">
      <c r="A240" s="227">
        <v>319</v>
      </c>
      <c r="B240" s="236" t="s">
        <v>711</v>
      </c>
      <c r="C240" s="229">
        <v>927.35316928505813</v>
      </c>
      <c r="D240" s="229">
        <v>370.94126771838205</v>
      </c>
      <c r="E240" s="229">
        <v>92.735316929595513</v>
      </c>
      <c r="F240" s="229">
        <f t="shared" si="13"/>
        <v>463.67658464797756</v>
      </c>
      <c r="G240" s="229"/>
      <c r="H240" s="229">
        <v>0</v>
      </c>
      <c r="I240" s="229">
        <v>46.367658464797742</v>
      </c>
      <c r="J240" s="229">
        <f t="shared" si="14"/>
        <v>46.367658464797742</v>
      </c>
      <c r="K240" s="229"/>
      <c r="L240" s="229">
        <f t="shared" si="16"/>
        <v>417.30892617228284</v>
      </c>
      <c r="M240" s="229">
        <f t="shared" si="15"/>
        <v>463.67658463708057</v>
      </c>
      <c r="N240" s="206"/>
    </row>
    <row r="241" spans="1:14" ht="17.649999999999999" customHeight="1" x14ac:dyDescent="0.25">
      <c r="A241" s="227">
        <v>320</v>
      </c>
      <c r="B241" s="236" t="s">
        <v>712</v>
      </c>
      <c r="C241" s="229">
        <v>1246.561930847073</v>
      </c>
      <c r="D241" s="229">
        <v>317.44504783146471</v>
      </c>
      <c r="E241" s="229">
        <v>77.22026037765356</v>
      </c>
      <c r="F241" s="229">
        <f t="shared" si="13"/>
        <v>394.66530820911828</v>
      </c>
      <c r="G241" s="229"/>
      <c r="H241" s="229">
        <v>0</v>
      </c>
      <c r="I241" s="229">
        <v>63.375527776073653</v>
      </c>
      <c r="J241" s="229">
        <f t="shared" si="14"/>
        <v>63.375527776073653</v>
      </c>
      <c r="K241" s="229"/>
      <c r="L241" s="229">
        <f t="shared" si="16"/>
        <v>788.52109486188101</v>
      </c>
      <c r="M241" s="229">
        <f t="shared" si="15"/>
        <v>851.89662263795469</v>
      </c>
      <c r="N241" s="206"/>
    </row>
    <row r="242" spans="1:14" ht="30.75" customHeight="1" x14ac:dyDescent="0.25">
      <c r="A242" s="227">
        <v>322</v>
      </c>
      <c r="B242" s="236" t="s">
        <v>713</v>
      </c>
      <c r="C242" s="229">
        <v>9111.6650161174748</v>
      </c>
      <c r="D242" s="229">
        <v>1554.0485522827705</v>
      </c>
      <c r="E242" s="229">
        <v>432.16831179428237</v>
      </c>
      <c r="F242" s="229">
        <f t="shared" si="13"/>
        <v>1986.2168640770528</v>
      </c>
      <c r="G242" s="229"/>
      <c r="H242" s="229">
        <v>0</v>
      </c>
      <c r="I242" s="229">
        <v>430.4718005042231</v>
      </c>
      <c r="J242" s="229">
        <f t="shared" si="14"/>
        <v>430.4718005042231</v>
      </c>
      <c r="K242" s="229"/>
      <c r="L242" s="229">
        <f t="shared" si="16"/>
        <v>6694.9763515361992</v>
      </c>
      <c r="M242" s="229">
        <f t="shared" si="15"/>
        <v>7125.4481520404224</v>
      </c>
      <c r="N242" s="206"/>
    </row>
    <row r="243" spans="1:14" ht="17.649999999999999" customHeight="1" x14ac:dyDescent="0.25">
      <c r="A243" s="227">
        <v>327</v>
      </c>
      <c r="B243" s="236" t="s">
        <v>64</v>
      </c>
      <c r="C243" s="229">
        <v>1080.2950260714849</v>
      </c>
      <c r="D243" s="229">
        <v>0</v>
      </c>
      <c r="E243" s="229">
        <v>0</v>
      </c>
      <c r="F243" s="234">
        <f>+D243+E243</f>
        <v>0</v>
      </c>
      <c r="G243" s="229"/>
      <c r="H243" s="229">
        <v>0</v>
      </c>
      <c r="I243" s="229">
        <v>0.82234087691000002</v>
      </c>
      <c r="J243" s="229">
        <f>+H243+I243</f>
        <v>0.82234087691000002</v>
      </c>
      <c r="K243" s="229"/>
      <c r="L243" s="235">
        <f>SUM(C243-F243-J243)</f>
        <v>1079.472685194575</v>
      </c>
      <c r="M243" s="235">
        <f>J243+L243</f>
        <v>1080.2950260714849</v>
      </c>
      <c r="N243" s="206"/>
    </row>
    <row r="244" spans="1:14" ht="30.75" customHeight="1" x14ac:dyDescent="0.25">
      <c r="A244" s="227">
        <v>328</v>
      </c>
      <c r="B244" s="233" t="s">
        <v>714</v>
      </c>
      <c r="C244" s="229">
        <v>93.293061318576676</v>
      </c>
      <c r="D244" s="229">
        <v>6.3526106738135342</v>
      </c>
      <c r="E244" s="229">
        <v>3.1210913097422481</v>
      </c>
      <c r="F244" s="229">
        <f t="shared" si="13"/>
        <v>9.4737019835557827</v>
      </c>
      <c r="G244" s="229"/>
      <c r="H244" s="229">
        <v>0</v>
      </c>
      <c r="I244" s="229">
        <v>3.1440603440993593</v>
      </c>
      <c r="J244" s="229">
        <f t="shared" si="14"/>
        <v>3.1440603440993593</v>
      </c>
      <c r="K244" s="229"/>
      <c r="L244" s="229">
        <f t="shared" si="16"/>
        <v>80.675298990921533</v>
      </c>
      <c r="M244" s="229">
        <f t="shared" si="15"/>
        <v>83.819359335020891</v>
      </c>
      <c r="N244" s="206"/>
    </row>
    <row r="245" spans="1:14" ht="14.25" customHeight="1" x14ac:dyDescent="0.25">
      <c r="A245" s="227">
        <v>336</v>
      </c>
      <c r="B245" s="233" t="s">
        <v>715</v>
      </c>
      <c r="C245" s="229">
        <v>1314.0682743526327</v>
      </c>
      <c r="D245" s="229">
        <v>143.25634031849955</v>
      </c>
      <c r="E245" s="229">
        <v>69.999301704624855</v>
      </c>
      <c r="F245" s="229">
        <f>+D245+E245</f>
        <v>213.25564202312441</v>
      </c>
      <c r="G245" s="229"/>
      <c r="H245" s="229">
        <v>0</v>
      </c>
      <c r="I245" s="229">
        <v>74.885659798243935</v>
      </c>
      <c r="J245" s="229">
        <f>+H245+I245</f>
        <v>74.885659798243935</v>
      </c>
      <c r="K245" s="229"/>
      <c r="L245" s="229">
        <f>SUM(C245-F245-J245)</f>
        <v>1025.9269725312643</v>
      </c>
      <c r="M245" s="229">
        <f>J245+L245</f>
        <v>1100.8126323295082</v>
      </c>
      <c r="N245" s="206"/>
    </row>
    <row r="246" spans="1:14" ht="25.15" customHeight="1" x14ac:dyDescent="0.25">
      <c r="A246" s="227">
        <v>339</v>
      </c>
      <c r="B246" s="236" t="s">
        <v>716</v>
      </c>
      <c r="C246" s="229">
        <v>11251.726355843099</v>
      </c>
      <c r="D246" s="229">
        <v>1371.5787445363896</v>
      </c>
      <c r="E246" s="229">
        <v>542.89545508760068</v>
      </c>
      <c r="F246" s="229">
        <f t="shared" si="13"/>
        <v>1914.4741996239904</v>
      </c>
      <c r="G246" s="229"/>
      <c r="H246" s="229">
        <v>0</v>
      </c>
      <c r="I246" s="229">
        <v>562.85826661180181</v>
      </c>
      <c r="J246" s="229">
        <f t="shared" si="14"/>
        <v>562.85826661180181</v>
      </c>
      <c r="K246" s="229"/>
      <c r="L246" s="229">
        <f t="shared" si="16"/>
        <v>8774.3938896073068</v>
      </c>
      <c r="M246" s="229">
        <f t="shared" si="15"/>
        <v>9337.2521562191087</v>
      </c>
      <c r="N246" s="206"/>
    </row>
    <row r="247" spans="1:14" ht="20.25" customHeight="1" x14ac:dyDescent="0.25">
      <c r="A247" s="227">
        <v>348</v>
      </c>
      <c r="B247" s="236" t="s">
        <v>76</v>
      </c>
      <c r="C247" s="229">
        <v>119.675021559835</v>
      </c>
      <c r="D247" s="229">
        <v>0</v>
      </c>
      <c r="E247" s="229">
        <v>3.9589161515750018</v>
      </c>
      <c r="F247" s="229">
        <f t="shared" si="13"/>
        <v>3.9589161515750018</v>
      </c>
      <c r="G247" s="229"/>
      <c r="H247" s="229">
        <v>0</v>
      </c>
      <c r="I247" s="229">
        <v>4.1256810424043131</v>
      </c>
      <c r="J247" s="229">
        <f t="shared" si="14"/>
        <v>4.1256810424043131</v>
      </c>
      <c r="K247" s="229"/>
      <c r="L247" s="229">
        <f t="shared" si="16"/>
        <v>111.5904243658557</v>
      </c>
      <c r="M247" s="229">
        <f t="shared" si="15"/>
        <v>115.71610540826001</v>
      </c>
      <c r="N247" s="206"/>
    </row>
    <row r="248" spans="1:14" ht="16.5" customHeight="1" x14ac:dyDescent="0.25">
      <c r="A248" s="238">
        <v>350</v>
      </c>
      <c r="B248" s="236" t="s">
        <v>410</v>
      </c>
      <c r="C248" s="239">
        <v>1551.8788144042981</v>
      </c>
      <c r="D248" s="239">
        <v>103.9380132926613</v>
      </c>
      <c r="E248" s="239">
        <v>51.684233747236007</v>
      </c>
      <c r="F248" s="240">
        <f>+D248+E248</f>
        <v>155.6222470398973</v>
      </c>
      <c r="G248" s="239"/>
      <c r="H248" s="239">
        <v>0</v>
      </c>
      <c r="I248" s="239">
        <v>52.490232971826011</v>
      </c>
      <c r="J248" s="239">
        <f>+H248+I248</f>
        <v>52.490232971826011</v>
      </c>
      <c r="K248" s="239"/>
      <c r="L248" s="241">
        <f>SUM(C248-F248-J248)</f>
        <v>1343.7663343925747</v>
      </c>
      <c r="M248" s="241">
        <f>J248+L248</f>
        <v>1396.2565673644008</v>
      </c>
      <c r="N248" s="206"/>
    </row>
    <row r="249" spans="1:14" s="36" customFormat="1" ht="17.649999999999999" customHeight="1" x14ac:dyDescent="0.25">
      <c r="A249" s="224">
        <v>23</v>
      </c>
      <c r="B249" s="242" t="s">
        <v>717</v>
      </c>
      <c r="C249" s="243">
        <f>'[18]COMP MILLDDLLS'!D248*'COMP INV DIR OPER'!$N$9</f>
        <v>72046.043959299015</v>
      </c>
      <c r="D249" s="226">
        <f>SUM(D250:D272)</f>
        <v>17426.260280149247</v>
      </c>
      <c r="E249" s="226">
        <f>SUM(E250:E272)</f>
        <v>4962.5804073682793</v>
      </c>
      <c r="F249" s="226">
        <f>SUM(F250:F272)</f>
        <v>22388.840687517524</v>
      </c>
      <c r="G249" s="226"/>
      <c r="H249" s="226">
        <f t="shared" ref="H249:M249" si="17">SUM(H250:H272)</f>
        <v>0</v>
      </c>
      <c r="I249" s="226">
        <f t="shared" si="17"/>
        <v>3978.1882170034637</v>
      </c>
      <c r="J249" s="226">
        <f t="shared" si="17"/>
        <v>3978.1882170034637</v>
      </c>
      <c r="K249" s="226">
        <f t="shared" si="17"/>
        <v>0</v>
      </c>
      <c r="L249" s="226">
        <f t="shared" si="17"/>
        <v>45679.015054778029</v>
      </c>
      <c r="M249" s="226">
        <f t="shared" si="17"/>
        <v>49657.203271781502</v>
      </c>
      <c r="N249" s="214"/>
    </row>
    <row r="250" spans="1:14" s="36" customFormat="1" ht="17.649999999999999" customHeight="1" x14ac:dyDescent="0.25">
      <c r="A250" s="227">
        <v>171</v>
      </c>
      <c r="B250" s="228" t="s">
        <v>718</v>
      </c>
      <c r="C250" s="229">
        <v>9667.6260011334507</v>
      </c>
      <c r="D250" s="229">
        <v>2515.9212884424605</v>
      </c>
      <c r="E250" s="229">
        <v>596.13300211224987</v>
      </c>
      <c r="F250" s="234">
        <f t="shared" ref="F250:F272" si="18">+D250+E250</f>
        <v>3112.0542905547104</v>
      </c>
      <c r="G250" s="229"/>
      <c r="H250" s="229">
        <v>0</v>
      </c>
      <c r="I250" s="229">
        <v>606.64138648487813</v>
      </c>
      <c r="J250" s="229">
        <f t="shared" ref="J250:J271" si="19">+H250+I250</f>
        <v>606.64138648487813</v>
      </c>
      <c r="K250" s="229"/>
      <c r="L250" s="235">
        <f t="shared" ref="L250:L271" si="20">SUM(C250-F250-J250)</f>
        <v>5948.9303240938625</v>
      </c>
      <c r="M250" s="235">
        <f t="shared" ref="M250:M272" si="21">J250+L250</f>
        <v>6555.5717105787407</v>
      </c>
      <c r="N250" s="206"/>
    </row>
    <row r="251" spans="1:14" s="36" customFormat="1" ht="17.649999999999999" customHeight="1" x14ac:dyDescent="0.25">
      <c r="A251" s="227">
        <v>188</v>
      </c>
      <c r="B251" s="228" t="s">
        <v>30</v>
      </c>
      <c r="C251" s="229">
        <v>3676.7896140173507</v>
      </c>
      <c r="D251" s="229">
        <v>3312.0233138480098</v>
      </c>
      <c r="E251" s="229">
        <v>216.73331629045796</v>
      </c>
      <c r="F251" s="234">
        <f t="shared" si="18"/>
        <v>3528.7566301384677</v>
      </c>
      <c r="G251" s="229"/>
      <c r="H251" s="229">
        <v>0</v>
      </c>
      <c r="I251" s="229">
        <v>9.6611171803487217</v>
      </c>
      <c r="J251" s="229">
        <f t="shared" si="19"/>
        <v>9.6611171803487217</v>
      </c>
      <c r="K251" s="229"/>
      <c r="L251" s="235">
        <f t="shared" si="20"/>
        <v>138.37186669853426</v>
      </c>
      <c r="M251" s="235">
        <f t="shared" si="21"/>
        <v>148.03298387888299</v>
      </c>
      <c r="N251" s="206"/>
    </row>
    <row r="252" spans="1:14" s="36" customFormat="1" ht="17.649999999999999" customHeight="1" x14ac:dyDescent="0.25">
      <c r="A252" s="227">
        <v>209</v>
      </c>
      <c r="B252" s="236" t="s">
        <v>719</v>
      </c>
      <c r="C252" s="229">
        <v>1088.1913730410038</v>
      </c>
      <c r="D252" s="229">
        <v>785.52195188300652</v>
      </c>
      <c r="E252" s="229">
        <v>123.95852887370749</v>
      </c>
      <c r="F252" s="234">
        <f t="shared" si="18"/>
        <v>909.48048075671397</v>
      </c>
      <c r="G252" s="229"/>
      <c r="H252" s="229">
        <v>0</v>
      </c>
      <c r="I252" s="229">
        <v>19.266583282416015</v>
      </c>
      <c r="J252" s="229">
        <f t="shared" si="19"/>
        <v>19.266583282416015</v>
      </c>
      <c r="K252" s="229"/>
      <c r="L252" s="235">
        <f t="shared" si="20"/>
        <v>159.44430900187379</v>
      </c>
      <c r="M252" s="235">
        <f t="shared" si="21"/>
        <v>178.7108922842898</v>
      </c>
      <c r="N252" s="206"/>
    </row>
    <row r="253" spans="1:14" s="36" customFormat="1" ht="17.649999999999999" customHeight="1" x14ac:dyDescent="0.25">
      <c r="A253" s="227">
        <v>214</v>
      </c>
      <c r="B253" s="236" t="s">
        <v>720</v>
      </c>
      <c r="C253" s="229">
        <v>2277.5424010901957</v>
      </c>
      <c r="D253" s="229">
        <v>1942.9287097876554</v>
      </c>
      <c r="E253" s="229">
        <v>159.01709959110624</v>
      </c>
      <c r="F253" s="234">
        <f t="shared" si="18"/>
        <v>2101.9458093787616</v>
      </c>
      <c r="G253" s="229"/>
      <c r="H253" s="229">
        <v>0</v>
      </c>
      <c r="I253" s="229">
        <v>17.287140835466346</v>
      </c>
      <c r="J253" s="229">
        <f t="shared" si="19"/>
        <v>17.287140835466346</v>
      </c>
      <c r="K253" s="229"/>
      <c r="L253" s="235">
        <f t="shared" si="20"/>
        <v>158.30945087596768</v>
      </c>
      <c r="M253" s="235">
        <f t="shared" si="21"/>
        <v>175.59659171143403</v>
      </c>
      <c r="N253" s="206"/>
    </row>
    <row r="254" spans="1:14" s="36" customFormat="1" ht="17.649999999999999" customHeight="1" x14ac:dyDescent="0.25">
      <c r="A254" s="227">
        <v>245</v>
      </c>
      <c r="B254" s="236" t="s">
        <v>721</v>
      </c>
      <c r="C254" s="229">
        <v>824.2382085090336</v>
      </c>
      <c r="D254" s="229">
        <v>605.96221452144539</v>
      </c>
      <c r="E254" s="229">
        <v>88.324088292573194</v>
      </c>
      <c r="F254" s="234">
        <f t="shared" si="18"/>
        <v>694.28630281401854</v>
      </c>
      <c r="G254" s="229"/>
      <c r="H254" s="229">
        <v>0</v>
      </c>
      <c r="I254" s="229">
        <v>12.521480742018245</v>
      </c>
      <c r="J254" s="229">
        <f t="shared" si="19"/>
        <v>12.521480742018245</v>
      </c>
      <c r="K254" s="229"/>
      <c r="L254" s="235">
        <f t="shared" si="20"/>
        <v>117.43042495299682</v>
      </c>
      <c r="M254" s="235">
        <f t="shared" si="21"/>
        <v>129.95190569501506</v>
      </c>
      <c r="N254" s="206"/>
    </row>
    <row r="255" spans="1:14" s="36" customFormat="1" ht="17.649999999999999" customHeight="1" x14ac:dyDescent="0.25">
      <c r="A255" s="227">
        <v>249</v>
      </c>
      <c r="B255" s="236" t="s">
        <v>722</v>
      </c>
      <c r="C255" s="229">
        <v>914.10924853945971</v>
      </c>
      <c r="D255" s="229">
        <v>504.04693842406459</v>
      </c>
      <c r="E255" s="229">
        <v>185.31346717862939</v>
      </c>
      <c r="F255" s="234">
        <f t="shared" si="18"/>
        <v>689.36040560269396</v>
      </c>
      <c r="G255" s="229"/>
      <c r="H255" s="229">
        <v>0</v>
      </c>
      <c r="I255" s="229">
        <v>24.74438453721972</v>
      </c>
      <c r="J255" s="229">
        <f t="shared" si="19"/>
        <v>24.74438453721972</v>
      </c>
      <c r="K255" s="229"/>
      <c r="L255" s="235">
        <f t="shared" si="20"/>
        <v>200.00445839954602</v>
      </c>
      <c r="M255" s="235">
        <f t="shared" si="21"/>
        <v>224.74884293676575</v>
      </c>
      <c r="N255" s="206"/>
    </row>
    <row r="256" spans="1:14" s="36" customFormat="1" ht="17.649999999999999" customHeight="1" x14ac:dyDescent="0.25">
      <c r="A256" s="227">
        <v>264</v>
      </c>
      <c r="B256" s="233" t="s">
        <v>40</v>
      </c>
      <c r="C256" s="229">
        <v>12444.930280440965</v>
      </c>
      <c r="D256" s="229">
        <v>3196.8115835911562</v>
      </c>
      <c r="E256" s="229">
        <v>936.97587228256441</v>
      </c>
      <c r="F256" s="234">
        <f t="shared" si="18"/>
        <v>4133.7874558737203</v>
      </c>
      <c r="G256" s="229"/>
      <c r="H256" s="229">
        <v>0</v>
      </c>
      <c r="I256" s="229">
        <v>950.87079147353791</v>
      </c>
      <c r="J256" s="229">
        <f t="shared" si="19"/>
        <v>950.87079147353791</v>
      </c>
      <c r="K256" s="229"/>
      <c r="L256" s="235">
        <f t="shared" si="20"/>
        <v>7360.2720330937073</v>
      </c>
      <c r="M256" s="235">
        <f t="shared" si="21"/>
        <v>8311.142824567245</v>
      </c>
      <c r="N256" s="206"/>
    </row>
    <row r="257" spans="1:15" ht="17.649999999999999" customHeight="1" x14ac:dyDescent="0.25">
      <c r="A257" s="227">
        <v>266</v>
      </c>
      <c r="B257" s="233" t="s">
        <v>41</v>
      </c>
      <c r="C257" s="229">
        <v>648.71167525852798</v>
      </c>
      <c r="D257" s="229">
        <v>85.843909052146174</v>
      </c>
      <c r="E257" s="229">
        <v>56.572436200737457</v>
      </c>
      <c r="F257" s="234">
        <f t="shared" si="18"/>
        <v>142.41634525288362</v>
      </c>
      <c r="G257" s="229"/>
      <c r="H257" s="229">
        <v>0</v>
      </c>
      <c r="I257" s="229">
        <v>56.572436200737457</v>
      </c>
      <c r="J257" s="229">
        <f t="shared" si="19"/>
        <v>56.572436200737457</v>
      </c>
      <c r="K257" s="229"/>
      <c r="L257" s="235">
        <f t="shared" si="20"/>
        <v>449.7228938049069</v>
      </c>
      <c r="M257" s="235">
        <f t="shared" si="21"/>
        <v>506.29533000564436</v>
      </c>
      <c r="N257" s="206"/>
      <c r="O257" s="36"/>
    </row>
    <row r="258" spans="1:15" ht="17.649999999999999" customHeight="1" x14ac:dyDescent="0.25">
      <c r="A258" s="227">
        <v>274</v>
      </c>
      <c r="B258" s="233" t="s">
        <v>723</v>
      </c>
      <c r="C258" s="229">
        <v>2109.1860681416983</v>
      </c>
      <c r="D258" s="229">
        <v>914.2336396893362</v>
      </c>
      <c r="E258" s="229">
        <v>431.17969817797234</v>
      </c>
      <c r="F258" s="234">
        <f t="shared" si="18"/>
        <v>1345.4133378673087</v>
      </c>
      <c r="G258" s="229"/>
      <c r="H258" s="229">
        <v>0</v>
      </c>
      <c r="I258" s="229">
        <v>97.378670929749347</v>
      </c>
      <c r="J258" s="229">
        <f t="shared" si="19"/>
        <v>97.378670929749347</v>
      </c>
      <c r="K258" s="229"/>
      <c r="L258" s="235">
        <f t="shared" si="20"/>
        <v>666.39405934464037</v>
      </c>
      <c r="M258" s="235">
        <f t="shared" si="21"/>
        <v>763.77273027438969</v>
      </c>
      <c r="N258" s="206"/>
      <c r="O258" s="36"/>
    </row>
    <row r="259" spans="1:15" ht="17.649999999999999" customHeight="1" x14ac:dyDescent="0.25">
      <c r="A259" s="227">
        <v>278</v>
      </c>
      <c r="B259" s="233" t="s">
        <v>45</v>
      </c>
      <c r="C259" s="229">
        <v>4404.8690000000006</v>
      </c>
      <c r="D259" s="229">
        <v>422.13327868638504</v>
      </c>
      <c r="E259" s="229">
        <v>220.243449794165</v>
      </c>
      <c r="F259" s="234">
        <f t="shared" si="18"/>
        <v>642.37672848055001</v>
      </c>
      <c r="G259" s="229"/>
      <c r="H259" s="229">
        <v>0</v>
      </c>
      <c r="I259" s="229">
        <v>220.243449794165</v>
      </c>
      <c r="J259" s="229">
        <f t="shared" si="19"/>
        <v>220.243449794165</v>
      </c>
      <c r="K259" s="229"/>
      <c r="L259" s="235">
        <f t="shared" si="20"/>
        <v>3542.2488217252858</v>
      </c>
      <c r="M259" s="235">
        <f t="shared" si="21"/>
        <v>3762.4922715194507</v>
      </c>
      <c r="N259" s="206"/>
      <c r="O259" s="36"/>
    </row>
    <row r="260" spans="1:15" ht="17.649999999999999" customHeight="1" x14ac:dyDescent="0.25">
      <c r="A260" s="227">
        <v>280</v>
      </c>
      <c r="B260" s="233" t="s">
        <v>724</v>
      </c>
      <c r="C260" s="229">
        <v>508.29669798857475</v>
      </c>
      <c r="D260" s="229">
        <v>126.69167875146904</v>
      </c>
      <c r="E260" s="229">
        <v>37.854495218539583</v>
      </c>
      <c r="F260" s="234">
        <f t="shared" si="18"/>
        <v>164.54617397000862</v>
      </c>
      <c r="G260" s="229"/>
      <c r="H260" s="229">
        <v>0</v>
      </c>
      <c r="I260" s="229">
        <v>33.113116189005794</v>
      </c>
      <c r="J260" s="229">
        <f t="shared" si="19"/>
        <v>33.113116189005794</v>
      </c>
      <c r="K260" s="229"/>
      <c r="L260" s="235">
        <f t="shared" si="20"/>
        <v>310.63740782956035</v>
      </c>
      <c r="M260" s="235">
        <f t="shared" si="21"/>
        <v>343.75052401856613</v>
      </c>
      <c r="N260" s="206"/>
      <c r="O260" s="36"/>
    </row>
    <row r="261" spans="1:15" ht="17.649999999999999" customHeight="1" x14ac:dyDescent="0.25">
      <c r="A261" s="227">
        <v>281</v>
      </c>
      <c r="B261" s="233" t="s">
        <v>725</v>
      </c>
      <c r="C261" s="229">
        <v>1775.8828820755391</v>
      </c>
      <c r="D261" s="229">
        <v>293.34919946975504</v>
      </c>
      <c r="E261" s="229">
        <v>109.16284153535794</v>
      </c>
      <c r="F261" s="234">
        <f t="shared" si="18"/>
        <v>402.51204100511296</v>
      </c>
      <c r="G261" s="229"/>
      <c r="H261" s="229">
        <v>0</v>
      </c>
      <c r="I261" s="229">
        <v>125.38961682002112</v>
      </c>
      <c r="J261" s="229">
        <f t="shared" si="19"/>
        <v>125.38961682002112</v>
      </c>
      <c r="K261" s="229"/>
      <c r="L261" s="235">
        <f t="shared" si="20"/>
        <v>1247.9812242504051</v>
      </c>
      <c r="M261" s="235">
        <f t="shared" si="21"/>
        <v>1373.3708410704262</v>
      </c>
      <c r="N261" s="206"/>
      <c r="O261" s="36"/>
    </row>
    <row r="262" spans="1:15" ht="17.649999999999999" customHeight="1" x14ac:dyDescent="0.25">
      <c r="A262" s="227">
        <v>282</v>
      </c>
      <c r="B262" s="233" t="s">
        <v>726</v>
      </c>
      <c r="C262" s="229">
        <v>328.68302789443948</v>
      </c>
      <c r="D262" s="229">
        <v>34.28174118890194</v>
      </c>
      <c r="E262" s="229">
        <v>15.454115245336776</v>
      </c>
      <c r="F262" s="234">
        <f t="shared" si="18"/>
        <v>49.735856434238713</v>
      </c>
      <c r="G262" s="229"/>
      <c r="H262" s="229">
        <v>0</v>
      </c>
      <c r="I262" s="229">
        <v>15.454115245336776</v>
      </c>
      <c r="J262" s="229">
        <f t="shared" si="19"/>
        <v>15.454115245336776</v>
      </c>
      <c r="K262" s="229"/>
      <c r="L262" s="235">
        <f t="shared" si="20"/>
        <v>263.493056214864</v>
      </c>
      <c r="M262" s="235">
        <f t="shared" si="21"/>
        <v>278.94717146020076</v>
      </c>
      <c r="N262" s="206"/>
      <c r="O262" s="36"/>
    </row>
    <row r="263" spans="1:15" ht="17.649999999999999" customHeight="1" x14ac:dyDescent="0.25">
      <c r="A263" s="227">
        <v>284</v>
      </c>
      <c r="B263" s="233" t="s">
        <v>47</v>
      </c>
      <c r="C263" s="229">
        <v>884.88466500000004</v>
      </c>
      <c r="D263" s="229">
        <v>326.01013988851003</v>
      </c>
      <c r="E263" s="229">
        <v>93.145754048025012</v>
      </c>
      <c r="F263" s="234">
        <f t="shared" si="18"/>
        <v>419.15589393653505</v>
      </c>
      <c r="G263" s="229"/>
      <c r="H263" s="229">
        <v>0</v>
      </c>
      <c r="I263" s="229">
        <v>93.145754253859991</v>
      </c>
      <c r="J263" s="229">
        <f t="shared" si="19"/>
        <v>93.145754253859991</v>
      </c>
      <c r="K263" s="229"/>
      <c r="L263" s="235">
        <f t="shared" si="20"/>
        <v>372.583016809605</v>
      </c>
      <c r="M263" s="235">
        <f t="shared" si="21"/>
        <v>465.72877106346499</v>
      </c>
      <c r="N263" s="206"/>
      <c r="O263" s="36"/>
    </row>
    <row r="264" spans="1:15" ht="17.649999999999999" customHeight="1" x14ac:dyDescent="0.25">
      <c r="A264" s="227">
        <v>296</v>
      </c>
      <c r="B264" s="233" t="s">
        <v>52</v>
      </c>
      <c r="C264" s="229">
        <v>9988.3430160088992</v>
      </c>
      <c r="D264" s="229">
        <v>1172.0469462714111</v>
      </c>
      <c r="E264" s="229">
        <v>783.36855898012925</v>
      </c>
      <c r="F264" s="234">
        <f t="shared" si="18"/>
        <v>1955.4155052515403</v>
      </c>
      <c r="G264" s="229"/>
      <c r="H264" s="229">
        <v>0</v>
      </c>
      <c r="I264" s="229">
        <v>783.36855895827387</v>
      </c>
      <c r="J264" s="229">
        <f t="shared" si="19"/>
        <v>783.36855895827387</v>
      </c>
      <c r="K264" s="229"/>
      <c r="L264" s="235">
        <f t="shared" si="20"/>
        <v>7249.5589517990857</v>
      </c>
      <c r="M264" s="235">
        <f t="shared" si="21"/>
        <v>8032.9275107573594</v>
      </c>
      <c r="N264" s="206"/>
      <c r="O264" s="36"/>
    </row>
    <row r="265" spans="1:15" ht="17.649999999999999" customHeight="1" x14ac:dyDescent="0.25">
      <c r="A265" s="227">
        <v>297</v>
      </c>
      <c r="B265" s="233" t="s">
        <v>727</v>
      </c>
      <c r="C265" s="229">
        <v>1949.0002875701605</v>
      </c>
      <c r="D265" s="229">
        <v>235.78154138059236</v>
      </c>
      <c r="E265" s="229">
        <v>79.407797397843936</v>
      </c>
      <c r="F265" s="234">
        <f t="shared" si="18"/>
        <v>315.18933877843631</v>
      </c>
      <c r="G265" s="229"/>
      <c r="H265" s="229">
        <v>0</v>
      </c>
      <c r="I265" s="229">
        <v>82.630312848461983</v>
      </c>
      <c r="J265" s="229">
        <f t="shared" si="19"/>
        <v>82.630312848461983</v>
      </c>
      <c r="K265" s="229"/>
      <c r="L265" s="235">
        <f t="shared" si="20"/>
        <v>1551.1806359432621</v>
      </c>
      <c r="M265" s="235">
        <f t="shared" si="21"/>
        <v>1633.8109487917241</v>
      </c>
      <c r="N265" s="206"/>
      <c r="O265" s="36"/>
    </row>
    <row r="266" spans="1:15" ht="17.649999999999999" customHeight="1" x14ac:dyDescent="0.25">
      <c r="A266" s="227">
        <v>310</v>
      </c>
      <c r="B266" s="236" t="s">
        <v>56</v>
      </c>
      <c r="C266" s="229">
        <v>709.47964971362251</v>
      </c>
      <c r="D266" s="229">
        <v>75.209275704479595</v>
      </c>
      <c r="E266" s="229">
        <v>39.153342809840709</v>
      </c>
      <c r="F266" s="234">
        <f t="shared" si="18"/>
        <v>114.3626185143203</v>
      </c>
      <c r="G266" s="229"/>
      <c r="H266" s="229">
        <v>0</v>
      </c>
      <c r="I266" s="229">
        <v>34.982220295149737</v>
      </c>
      <c r="J266" s="229">
        <f t="shared" si="19"/>
        <v>34.982220295149737</v>
      </c>
      <c r="K266" s="229"/>
      <c r="L266" s="235">
        <f t="shared" si="20"/>
        <v>560.13481090415246</v>
      </c>
      <c r="M266" s="235">
        <f t="shared" si="21"/>
        <v>595.11703119930223</v>
      </c>
      <c r="N266" s="206"/>
      <c r="O266" s="36"/>
    </row>
    <row r="267" spans="1:15" ht="17.649999999999999" customHeight="1" x14ac:dyDescent="0.25">
      <c r="A267" s="227">
        <v>311</v>
      </c>
      <c r="B267" s="236" t="s">
        <v>728</v>
      </c>
      <c r="C267" s="229">
        <v>6632.0525711974378</v>
      </c>
      <c r="D267" s="229">
        <v>323.57918078479003</v>
      </c>
      <c r="E267" s="229">
        <v>330.24776513317448</v>
      </c>
      <c r="F267" s="234">
        <f t="shared" si="18"/>
        <v>653.82694591796451</v>
      </c>
      <c r="G267" s="229"/>
      <c r="H267" s="229">
        <v>0</v>
      </c>
      <c r="I267" s="229">
        <v>333.38768685121573</v>
      </c>
      <c r="J267" s="229">
        <f t="shared" si="19"/>
        <v>333.38768685121573</v>
      </c>
      <c r="K267" s="229"/>
      <c r="L267" s="235">
        <f t="shared" si="20"/>
        <v>5644.8379384282571</v>
      </c>
      <c r="M267" s="235">
        <f t="shared" si="21"/>
        <v>5978.2256252794732</v>
      </c>
      <c r="N267" s="206"/>
      <c r="O267" s="36"/>
    </row>
    <row r="268" spans="1:15" ht="17.649999999999999" customHeight="1" x14ac:dyDescent="0.25">
      <c r="A268" s="227">
        <v>313</v>
      </c>
      <c r="B268" s="244" t="s">
        <v>729</v>
      </c>
      <c r="C268" s="229">
        <v>8225.2845265765282</v>
      </c>
      <c r="D268" s="229">
        <v>274.17615083099497</v>
      </c>
      <c r="E268" s="229">
        <v>274.17615083099497</v>
      </c>
      <c r="F268" s="234">
        <f t="shared" si="18"/>
        <v>548.35230166198994</v>
      </c>
      <c r="G268" s="229"/>
      <c r="H268" s="229">
        <v>0</v>
      </c>
      <c r="I268" s="229">
        <v>274.17615083099497</v>
      </c>
      <c r="J268" s="229">
        <f t="shared" si="19"/>
        <v>274.17615083099497</v>
      </c>
      <c r="K268" s="229"/>
      <c r="L268" s="235">
        <f t="shared" si="20"/>
        <v>7402.7560740835434</v>
      </c>
      <c r="M268" s="235">
        <f t="shared" si="21"/>
        <v>7676.932224914538</v>
      </c>
      <c r="N268" s="206"/>
    </row>
    <row r="269" spans="1:15" ht="17.649999999999999" customHeight="1" x14ac:dyDescent="0.25">
      <c r="A269" s="227">
        <v>321</v>
      </c>
      <c r="B269" s="236" t="s">
        <v>730</v>
      </c>
      <c r="C269" s="229">
        <v>646.40153195479081</v>
      </c>
      <c r="D269" s="229">
        <v>88.647596751623198</v>
      </c>
      <c r="E269" s="229">
        <v>42.800618738655629</v>
      </c>
      <c r="F269" s="234">
        <f t="shared" si="18"/>
        <v>131.44821549027881</v>
      </c>
      <c r="G269" s="229"/>
      <c r="H269" s="229">
        <v>0</v>
      </c>
      <c r="I269" s="229">
        <v>43.751782025778027</v>
      </c>
      <c r="J269" s="229">
        <f t="shared" si="19"/>
        <v>43.751782025778027</v>
      </c>
      <c r="K269" s="229"/>
      <c r="L269" s="235">
        <f t="shared" si="20"/>
        <v>471.20153443873397</v>
      </c>
      <c r="M269" s="235">
        <f t="shared" si="21"/>
        <v>514.953316464512</v>
      </c>
      <c r="N269" s="206"/>
    </row>
    <row r="270" spans="1:15" ht="17.649999999999999" customHeight="1" x14ac:dyDescent="0.25">
      <c r="A270" s="227">
        <v>337</v>
      </c>
      <c r="B270" s="236" t="s">
        <v>731</v>
      </c>
      <c r="C270" s="229">
        <v>1553.0764283755288</v>
      </c>
      <c r="D270" s="229">
        <v>137.3572157766134</v>
      </c>
      <c r="E270" s="229">
        <v>105.27788902744319</v>
      </c>
      <c r="F270" s="234">
        <f t="shared" si="18"/>
        <v>242.6351048040566</v>
      </c>
      <c r="G270" s="229"/>
      <c r="H270" s="229">
        <v>0</v>
      </c>
      <c r="I270" s="229">
        <v>105.27788902744319</v>
      </c>
      <c r="J270" s="229">
        <f t="shared" si="19"/>
        <v>105.27788902744319</v>
      </c>
      <c r="K270" s="229"/>
      <c r="L270" s="235">
        <f t="shared" si="20"/>
        <v>1205.1634345440291</v>
      </c>
      <c r="M270" s="235">
        <f t="shared" si="21"/>
        <v>1310.4413235714724</v>
      </c>
      <c r="N270" s="206"/>
    </row>
    <row r="271" spans="1:15" ht="17.649999999999999" customHeight="1" x14ac:dyDescent="0.25">
      <c r="A271" s="227">
        <v>338</v>
      </c>
      <c r="B271" s="236" t="s">
        <v>732</v>
      </c>
      <c r="C271" s="229">
        <v>665.44593000218276</v>
      </c>
      <c r="D271" s="229">
        <v>45.491697266936299</v>
      </c>
      <c r="E271" s="229">
        <v>33.974575530025746</v>
      </c>
      <c r="F271" s="234">
        <f t="shared" si="18"/>
        <v>79.466272796962045</v>
      </c>
      <c r="G271" s="229"/>
      <c r="H271" s="229">
        <v>0</v>
      </c>
      <c r="I271" s="229">
        <v>34.218028118636994</v>
      </c>
      <c r="J271" s="229">
        <f t="shared" si="19"/>
        <v>34.218028118636994</v>
      </c>
      <c r="K271" s="229"/>
      <c r="L271" s="235">
        <f t="shared" si="20"/>
        <v>551.76162908658375</v>
      </c>
      <c r="M271" s="235">
        <f t="shared" si="21"/>
        <v>585.97965720522075</v>
      </c>
      <c r="N271" s="206"/>
    </row>
    <row r="272" spans="1:15" ht="17.649999999999999" customHeight="1" thickBot="1" x14ac:dyDescent="0.3">
      <c r="A272" s="245">
        <v>349</v>
      </c>
      <c r="B272" s="246" t="s">
        <v>409</v>
      </c>
      <c r="C272" s="247">
        <v>123.01887476961981</v>
      </c>
      <c r="D272" s="247">
        <v>8.2110881574972669</v>
      </c>
      <c r="E272" s="247">
        <v>4.1055440787486326</v>
      </c>
      <c r="F272" s="248">
        <f t="shared" si="18"/>
        <v>12.3166322362459</v>
      </c>
      <c r="G272" s="247"/>
      <c r="H272" s="247">
        <v>0</v>
      </c>
      <c r="I272" s="247">
        <v>4.1055440787486326</v>
      </c>
      <c r="J272" s="247">
        <f>+H272+I272</f>
        <v>4.1055440787486326</v>
      </c>
      <c r="K272" s="247"/>
      <c r="L272" s="249">
        <f>SUM(C272-F272-J272)</f>
        <v>106.59669845462528</v>
      </c>
      <c r="M272" s="249">
        <f t="shared" si="21"/>
        <v>110.70224253337392</v>
      </c>
      <c r="N272" s="206"/>
    </row>
    <row r="273" spans="1:25" ht="15" customHeight="1" x14ac:dyDescent="0.25">
      <c r="A273" s="206" t="s">
        <v>908</v>
      </c>
      <c r="B273" s="212"/>
      <c r="C273" s="207"/>
      <c r="D273" s="207"/>
      <c r="E273" s="207"/>
      <c r="F273" s="210"/>
      <c r="G273" s="207"/>
      <c r="H273" s="207"/>
      <c r="I273" s="207"/>
      <c r="J273" s="207"/>
      <c r="K273" s="207"/>
      <c r="L273" s="211"/>
      <c r="M273" s="211"/>
      <c r="N273" s="206"/>
    </row>
    <row r="274" spans="1:25" s="39" customFormat="1" ht="13.9" customHeight="1" x14ac:dyDescent="0.25">
      <c r="A274" s="206" t="s">
        <v>733</v>
      </c>
      <c r="B274" s="206"/>
      <c r="C274" s="206"/>
      <c r="D274" s="206"/>
      <c r="E274" s="206"/>
      <c r="F274" s="206"/>
      <c r="G274" s="207"/>
      <c r="H274" s="206"/>
      <c r="I274" s="206"/>
      <c r="J274" s="207"/>
      <c r="K274" s="206"/>
      <c r="L274" s="206"/>
      <c r="M274" s="206"/>
      <c r="N274" s="206"/>
      <c r="O274" s="38"/>
    </row>
    <row r="275" spans="1:25" s="39" customFormat="1" ht="13.9" customHeight="1" x14ac:dyDescent="0.25">
      <c r="A275" s="206" t="s">
        <v>734</v>
      </c>
      <c r="B275" s="206"/>
      <c r="C275" s="206"/>
      <c r="D275" s="206"/>
      <c r="E275" s="206"/>
      <c r="F275" s="206"/>
      <c r="G275" s="207"/>
      <c r="H275" s="206"/>
      <c r="I275" s="207"/>
      <c r="J275" s="207"/>
      <c r="K275" s="206"/>
      <c r="L275" s="206"/>
      <c r="M275" s="206"/>
      <c r="N275" s="206"/>
      <c r="O275" s="38"/>
      <c r="P275" s="38"/>
      <c r="Q275" s="38"/>
      <c r="R275" s="38"/>
      <c r="S275" s="38"/>
      <c r="T275" s="38"/>
      <c r="U275" s="38"/>
      <c r="V275" s="38"/>
      <c r="W275" s="38"/>
      <c r="X275" s="38"/>
      <c r="Y275" s="38"/>
    </row>
    <row r="276" spans="1:25" ht="13.9" customHeight="1" x14ac:dyDescent="0.25">
      <c r="A276" s="209" t="s">
        <v>413</v>
      </c>
      <c r="B276" s="216"/>
      <c r="C276" s="216"/>
      <c r="D276" s="216"/>
      <c r="E276" s="216"/>
      <c r="F276" s="216"/>
      <c r="G276" s="207"/>
      <c r="H276" s="216"/>
      <c r="I276" s="216"/>
      <c r="J276" s="216"/>
      <c r="K276" s="216"/>
      <c r="L276" s="216"/>
      <c r="M276" s="216"/>
      <c r="N276" s="206"/>
      <c r="O276" s="39"/>
      <c r="P276" s="39"/>
      <c r="Q276" s="39"/>
      <c r="R276" s="39"/>
      <c r="S276" s="39"/>
      <c r="T276" s="39"/>
      <c r="U276" s="39"/>
      <c r="V276" s="39"/>
      <c r="W276" s="39"/>
      <c r="X276" s="39"/>
      <c r="Y276" s="39"/>
    </row>
    <row r="277" spans="1:25" ht="13.9" customHeight="1" x14ac:dyDescent="0.25">
      <c r="N277" s="39"/>
      <c r="O277" s="39"/>
    </row>
    <row r="278" spans="1:25" ht="13.9" customHeight="1" x14ac:dyDescent="0.25">
      <c r="C278" s="39"/>
      <c r="D278" s="39"/>
      <c r="E278" s="39"/>
      <c r="F278" s="39"/>
      <c r="G278" s="39"/>
      <c r="H278" s="39"/>
      <c r="I278" s="39"/>
      <c r="J278" s="39"/>
      <c r="K278" s="39"/>
      <c r="L278" s="39"/>
      <c r="M278" s="39"/>
    </row>
    <row r="279" spans="1:25" ht="15" customHeight="1" x14ac:dyDescent="0.25">
      <c r="C279" s="44"/>
      <c r="D279" s="44"/>
      <c r="E279" s="44"/>
      <c r="F279" s="44"/>
      <c r="G279" s="44"/>
      <c r="H279" s="44"/>
      <c r="I279" s="44"/>
      <c r="J279" s="44"/>
      <c r="K279" s="44"/>
      <c r="L279" s="44"/>
      <c r="M279" s="44"/>
    </row>
    <row r="280" spans="1:25" ht="15" customHeight="1" x14ac:dyDescent="0.25"/>
    <row r="281" spans="1:25" ht="15" customHeight="1" x14ac:dyDescent="0.25">
      <c r="C281" s="39"/>
      <c r="D281" s="39"/>
      <c r="E281" s="39"/>
      <c r="F281" s="39"/>
      <c r="G281" s="39"/>
      <c r="H281" s="39"/>
      <c r="I281" s="39"/>
      <c r="J281" s="39"/>
      <c r="K281" s="39"/>
      <c r="L281" s="39"/>
      <c r="M281" s="39"/>
    </row>
    <row r="282" spans="1:25" ht="15" customHeight="1" x14ac:dyDescent="0.25">
      <c r="C282" s="39"/>
      <c r="D282" s="39"/>
      <c r="E282" s="39"/>
      <c r="F282" s="39"/>
      <c r="G282" s="39"/>
      <c r="H282" s="39"/>
      <c r="I282" s="39"/>
      <c r="J282" s="39"/>
      <c r="K282" s="39"/>
      <c r="L282" s="39"/>
      <c r="M282" s="39"/>
    </row>
    <row r="283" spans="1:25" ht="15" customHeight="1" x14ac:dyDescent="0.25">
      <c r="C283" s="45"/>
      <c r="D283" s="45"/>
      <c r="E283" s="45"/>
      <c r="F283" s="45"/>
      <c r="G283" s="45"/>
      <c r="H283" s="45"/>
      <c r="I283" s="45"/>
      <c r="J283" s="45"/>
      <c r="K283" s="45"/>
      <c r="L283" s="45"/>
      <c r="M283" s="45"/>
    </row>
    <row r="284" spans="1:25" ht="15" customHeight="1" x14ac:dyDescent="0.25"/>
    <row r="285" spans="1:25" ht="15" customHeight="1" x14ac:dyDescent="0.25"/>
    <row r="286" spans="1:25" ht="15" customHeight="1" x14ac:dyDescent="0.25">
      <c r="A286" s="39"/>
      <c r="B286" s="39"/>
      <c r="C286" s="39"/>
      <c r="D286" s="39"/>
      <c r="E286" s="39"/>
      <c r="F286" s="39"/>
      <c r="G286" s="39"/>
      <c r="H286" s="39"/>
      <c r="I286" s="39"/>
      <c r="J286" s="39"/>
      <c r="K286" s="39"/>
      <c r="L286" s="39"/>
      <c r="M286" s="39"/>
    </row>
    <row r="287" spans="1:25" ht="15" customHeight="1" x14ac:dyDescent="0.25">
      <c r="A287" s="39"/>
      <c r="B287" s="39"/>
      <c r="C287" s="39"/>
      <c r="D287" s="39"/>
      <c r="E287" s="39"/>
      <c r="F287" s="39"/>
      <c r="G287" s="39"/>
      <c r="H287" s="39"/>
      <c r="I287" s="39"/>
      <c r="J287" s="39"/>
      <c r="K287" s="39"/>
      <c r="L287" s="39"/>
      <c r="M287" s="39"/>
    </row>
    <row r="288" spans="1:25" x14ac:dyDescent="0.25">
      <c r="A288" s="39"/>
      <c r="B288" s="39"/>
      <c r="C288" s="39"/>
      <c r="D288" s="39"/>
      <c r="E288" s="39"/>
      <c r="F288" s="39"/>
      <c r="G288" s="39"/>
      <c r="H288" s="39"/>
      <c r="I288" s="39"/>
      <c r="J288" s="39"/>
      <c r="K288" s="39"/>
      <c r="L288" s="39"/>
      <c r="M288" s="39"/>
    </row>
    <row r="295" spans="2:2" x14ac:dyDescent="0.25">
      <c r="B295" s="46"/>
    </row>
    <row r="358" spans="1:1" x14ac:dyDescent="0.25">
      <c r="A358" s="46"/>
    </row>
  </sheetData>
  <mergeCells count="11">
    <mergeCell ref="L9:M9"/>
    <mergeCell ref="A1:B1"/>
    <mergeCell ref="A2:M2"/>
    <mergeCell ref="A3:F3"/>
    <mergeCell ref="G3:L3"/>
    <mergeCell ref="A9:A11"/>
    <mergeCell ref="B9:B11"/>
    <mergeCell ref="C9:C10"/>
    <mergeCell ref="D9:F9"/>
    <mergeCell ref="G9:G10"/>
    <mergeCell ref="H9:J9"/>
  </mergeCells>
  <printOptions horizontalCentered="1"/>
  <pageMargins left="0.59055118110236227" right="0.59055118110236227" top="0.59055118110236227" bottom="0.59055118110236227" header="0.19685039370078741" footer="0.19685039370078741"/>
  <pageSetup scale="62" fitToHeight="4" orientation="landscape" r:id="rId1"/>
  <headerFooter>
    <oddHeader xml:space="preserve">&amp;L
</oddHeader>
  </headerFooter>
  <rowBreaks count="1" manualBreakCount="1">
    <brk id="218" max="12" man="1"/>
  </rowBreaks>
  <ignoredErrors>
    <ignoredError sqref="C11:M11" numberStoredAsText="1"/>
    <ignoredError sqref="F249:M24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6"/>
  <sheetViews>
    <sheetView showGridLines="0" zoomScale="80" zoomScaleNormal="80" zoomScaleSheetLayoutView="70" workbookViewId="0">
      <selection activeCell="C27" sqref="C27"/>
    </sheetView>
  </sheetViews>
  <sheetFormatPr baseColWidth="10" defaultColWidth="12.85546875" defaultRowHeight="11.25" x14ac:dyDescent="0.25"/>
  <cols>
    <col min="1" max="1" width="6.140625" style="36" customWidth="1"/>
    <col min="2" max="2" width="5.28515625" style="5" customWidth="1"/>
    <col min="3" max="3" width="50.140625" style="65" customWidth="1"/>
    <col min="4" max="8" width="15.7109375" style="36" customWidth="1"/>
    <col min="9" max="9" width="13.28515625" style="36" customWidth="1"/>
    <col min="10" max="10" width="0.85546875" style="36" customWidth="1"/>
    <col min="11" max="11" width="16.7109375" style="36" customWidth="1"/>
    <col min="12" max="12" width="15.7109375" style="36" customWidth="1"/>
    <col min="13" max="13" width="15.7109375" style="53" customWidth="1"/>
    <col min="14" max="14" width="26.5703125" style="35" customWidth="1"/>
    <col min="15" max="15" width="1.42578125" style="54" customWidth="1"/>
    <col min="16" max="17" width="11.42578125" style="54" customWidth="1"/>
    <col min="18" max="241" width="11.42578125" style="36" customWidth="1"/>
    <col min="242" max="242" width="4.28515625" style="36" customWidth="1"/>
    <col min="243" max="243" width="4.85546875" style="36" customWidth="1"/>
    <col min="244" max="244" width="46.42578125" style="36" customWidth="1"/>
    <col min="245" max="256" width="12.85546875" style="36"/>
    <col min="257" max="257" width="6.140625" style="36" customWidth="1"/>
    <col min="258" max="258" width="5.28515625" style="36" customWidth="1"/>
    <col min="259" max="259" width="67.7109375" style="36" customWidth="1"/>
    <col min="260" max="264" width="15.7109375" style="36" customWidth="1"/>
    <col min="265" max="265" width="13.28515625" style="36" customWidth="1"/>
    <col min="266" max="266" width="0.85546875" style="36" customWidth="1"/>
    <col min="267" max="267" width="16.7109375" style="36" customWidth="1"/>
    <col min="268" max="269" width="15.7109375" style="36" customWidth="1"/>
    <col min="270" max="270" width="26.5703125" style="36" customWidth="1"/>
    <col min="271" max="271" width="1.42578125" style="36" customWidth="1"/>
    <col min="272" max="497" width="11.42578125" style="36" customWidth="1"/>
    <col min="498" max="498" width="4.28515625" style="36" customWidth="1"/>
    <col min="499" max="499" width="4.85546875" style="36" customWidth="1"/>
    <col min="500" max="500" width="46.42578125" style="36" customWidth="1"/>
    <col min="501" max="512" width="12.85546875" style="36"/>
    <col min="513" max="513" width="6.140625" style="36" customWidth="1"/>
    <col min="514" max="514" width="5.28515625" style="36" customWidth="1"/>
    <col min="515" max="515" width="67.7109375" style="36" customWidth="1"/>
    <col min="516" max="520" width="15.7109375" style="36" customWidth="1"/>
    <col min="521" max="521" width="13.28515625" style="36" customWidth="1"/>
    <col min="522" max="522" width="0.85546875" style="36" customWidth="1"/>
    <col min="523" max="523" width="16.7109375" style="36" customWidth="1"/>
    <col min="524" max="525" width="15.7109375" style="36" customWidth="1"/>
    <col min="526" max="526" width="26.5703125" style="36" customWidth="1"/>
    <col min="527" max="527" width="1.42578125" style="36" customWidth="1"/>
    <col min="528" max="753" width="11.42578125" style="36" customWidth="1"/>
    <col min="754" max="754" width="4.28515625" style="36" customWidth="1"/>
    <col min="755" max="755" width="4.85546875" style="36" customWidth="1"/>
    <col min="756" max="756" width="46.42578125" style="36" customWidth="1"/>
    <col min="757" max="768" width="12.85546875" style="36"/>
    <col min="769" max="769" width="6.140625" style="36" customWidth="1"/>
    <col min="770" max="770" width="5.28515625" style="36" customWidth="1"/>
    <col min="771" max="771" width="67.7109375" style="36" customWidth="1"/>
    <col min="772" max="776" width="15.7109375" style="36" customWidth="1"/>
    <col min="777" max="777" width="13.28515625" style="36" customWidth="1"/>
    <col min="778" max="778" width="0.85546875" style="36" customWidth="1"/>
    <col min="779" max="779" width="16.7109375" style="36" customWidth="1"/>
    <col min="780" max="781" width="15.7109375" style="36" customWidth="1"/>
    <col min="782" max="782" width="26.5703125" style="36" customWidth="1"/>
    <col min="783" max="783" width="1.42578125" style="36" customWidth="1"/>
    <col min="784" max="1009" width="11.42578125" style="36" customWidth="1"/>
    <col min="1010" max="1010" width="4.28515625" style="36" customWidth="1"/>
    <col min="1011" max="1011" width="4.85546875" style="36" customWidth="1"/>
    <col min="1012" max="1012" width="46.42578125" style="36" customWidth="1"/>
    <col min="1013" max="1024" width="12.85546875" style="36"/>
    <col min="1025" max="1025" width="6.140625" style="36" customWidth="1"/>
    <col min="1026" max="1026" width="5.28515625" style="36" customWidth="1"/>
    <col min="1027" max="1027" width="67.7109375" style="36" customWidth="1"/>
    <col min="1028" max="1032" width="15.7109375" style="36" customWidth="1"/>
    <col min="1033" max="1033" width="13.28515625" style="36" customWidth="1"/>
    <col min="1034" max="1034" width="0.85546875" style="36" customWidth="1"/>
    <col min="1035" max="1035" width="16.7109375" style="36" customWidth="1"/>
    <col min="1036" max="1037" width="15.7109375" style="36" customWidth="1"/>
    <col min="1038" max="1038" width="26.5703125" style="36" customWidth="1"/>
    <col min="1039" max="1039" width="1.42578125" style="36" customWidth="1"/>
    <col min="1040" max="1265" width="11.42578125" style="36" customWidth="1"/>
    <col min="1266" max="1266" width="4.28515625" style="36" customWidth="1"/>
    <col min="1267" max="1267" width="4.85546875" style="36" customWidth="1"/>
    <col min="1268" max="1268" width="46.42578125" style="36" customWidth="1"/>
    <col min="1269" max="1280" width="12.85546875" style="36"/>
    <col min="1281" max="1281" width="6.140625" style="36" customWidth="1"/>
    <col min="1282" max="1282" width="5.28515625" style="36" customWidth="1"/>
    <col min="1283" max="1283" width="67.7109375" style="36" customWidth="1"/>
    <col min="1284" max="1288" width="15.7109375" style="36" customWidth="1"/>
    <col min="1289" max="1289" width="13.28515625" style="36" customWidth="1"/>
    <col min="1290" max="1290" width="0.85546875" style="36" customWidth="1"/>
    <col min="1291" max="1291" width="16.7109375" style="36" customWidth="1"/>
    <col min="1292" max="1293" width="15.7109375" style="36" customWidth="1"/>
    <col min="1294" max="1294" width="26.5703125" style="36" customWidth="1"/>
    <col min="1295" max="1295" width="1.42578125" style="36" customWidth="1"/>
    <col min="1296" max="1521" width="11.42578125" style="36" customWidth="1"/>
    <col min="1522" max="1522" width="4.28515625" style="36" customWidth="1"/>
    <col min="1523" max="1523" width="4.85546875" style="36" customWidth="1"/>
    <col min="1524" max="1524" width="46.42578125" style="36" customWidth="1"/>
    <col min="1525" max="1536" width="12.85546875" style="36"/>
    <col min="1537" max="1537" width="6.140625" style="36" customWidth="1"/>
    <col min="1538" max="1538" width="5.28515625" style="36" customWidth="1"/>
    <col min="1539" max="1539" width="67.7109375" style="36" customWidth="1"/>
    <col min="1540" max="1544" width="15.7109375" style="36" customWidth="1"/>
    <col min="1545" max="1545" width="13.28515625" style="36" customWidth="1"/>
    <col min="1546" max="1546" width="0.85546875" style="36" customWidth="1"/>
    <col min="1547" max="1547" width="16.7109375" style="36" customWidth="1"/>
    <col min="1548" max="1549" width="15.7109375" style="36" customWidth="1"/>
    <col min="1550" max="1550" width="26.5703125" style="36" customWidth="1"/>
    <col min="1551" max="1551" width="1.42578125" style="36" customWidth="1"/>
    <col min="1552" max="1777" width="11.42578125" style="36" customWidth="1"/>
    <col min="1778" max="1778" width="4.28515625" style="36" customWidth="1"/>
    <col min="1779" max="1779" width="4.85546875" style="36" customWidth="1"/>
    <col min="1780" max="1780" width="46.42578125" style="36" customWidth="1"/>
    <col min="1781" max="1792" width="12.85546875" style="36"/>
    <col min="1793" max="1793" width="6.140625" style="36" customWidth="1"/>
    <col min="1794" max="1794" width="5.28515625" style="36" customWidth="1"/>
    <col min="1795" max="1795" width="67.7109375" style="36" customWidth="1"/>
    <col min="1796" max="1800" width="15.7109375" style="36" customWidth="1"/>
    <col min="1801" max="1801" width="13.28515625" style="36" customWidth="1"/>
    <col min="1802" max="1802" width="0.85546875" style="36" customWidth="1"/>
    <col min="1803" max="1803" width="16.7109375" style="36" customWidth="1"/>
    <col min="1804" max="1805" width="15.7109375" style="36" customWidth="1"/>
    <col min="1806" max="1806" width="26.5703125" style="36" customWidth="1"/>
    <col min="1807" max="1807" width="1.42578125" style="36" customWidth="1"/>
    <col min="1808" max="2033" width="11.42578125" style="36" customWidth="1"/>
    <col min="2034" max="2034" width="4.28515625" style="36" customWidth="1"/>
    <col min="2035" max="2035" width="4.85546875" style="36" customWidth="1"/>
    <col min="2036" max="2036" width="46.42578125" style="36" customWidth="1"/>
    <col min="2037" max="2048" width="12.85546875" style="36"/>
    <col min="2049" max="2049" width="6.140625" style="36" customWidth="1"/>
    <col min="2050" max="2050" width="5.28515625" style="36" customWidth="1"/>
    <col min="2051" max="2051" width="67.7109375" style="36" customWidth="1"/>
    <col min="2052" max="2056" width="15.7109375" style="36" customWidth="1"/>
    <col min="2057" max="2057" width="13.28515625" style="36" customWidth="1"/>
    <col min="2058" max="2058" width="0.85546875" style="36" customWidth="1"/>
    <col min="2059" max="2059" width="16.7109375" style="36" customWidth="1"/>
    <col min="2060" max="2061" width="15.7109375" style="36" customWidth="1"/>
    <col min="2062" max="2062" width="26.5703125" style="36" customWidth="1"/>
    <col min="2063" max="2063" width="1.42578125" style="36" customWidth="1"/>
    <col min="2064" max="2289" width="11.42578125" style="36" customWidth="1"/>
    <col min="2290" max="2290" width="4.28515625" style="36" customWidth="1"/>
    <col min="2291" max="2291" width="4.85546875" style="36" customWidth="1"/>
    <col min="2292" max="2292" width="46.42578125" style="36" customWidth="1"/>
    <col min="2293" max="2304" width="12.85546875" style="36"/>
    <col min="2305" max="2305" width="6.140625" style="36" customWidth="1"/>
    <col min="2306" max="2306" width="5.28515625" style="36" customWidth="1"/>
    <col min="2307" max="2307" width="67.7109375" style="36" customWidth="1"/>
    <col min="2308" max="2312" width="15.7109375" style="36" customWidth="1"/>
    <col min="2313" max="2313" width="13.28515625" style="36" customWidth="1"/>
    <col min="2314" max="2314" width="0.85546875" style="36" customWidth="1"/>
    <col min="2315" max="2315" width="16.7109375" style="36" customWidth="1"/>
    <col min="2316" max="2317" width="15.7109375" style="36" customWidth="1"/>
    <col min="2318" max="2318" width="26.5703125" style="36" customWidth="1"/>
    <col min="2319" max="2319" width="1.42578125" style="36" customWidth="1"/>
    <col min="2320" max="2545" width="11.42578125" style="36" customWidth="1"/>
    <col min="2546" max="2546" width="4.28515625" style="36" customWidth="1"/>
    <col min="2547" max="2547" width="4.85546875" style="36" customWidth="1"/>
    <col min="2548" max="2548" width="46.42578125" style="36" customWidth="1"/>
    <col min="2549" max="2560" width="12.85546875" style="36"/>
    <col min="2561" max="2561" width="6.140625" style="36" customWidth="1"/>
    <col min="2562" max="2562" width="5.28515625" style="36" customWidth="1"/>
    <col min="2563" max="2563" width="67.7109375" style="36" customWidth="1"/>
    <col min="2564" max="2568" width="15.7109375" style="36" customWidth="1"/>
    <col min="2569" max="2569" width="13.28515625" style="36" customWidth="1"/>
    <col min="2570" max="2570" width="0.85546875" style="36" customWidth="1"/>
    <col min="2571" max="2571" width="16.7109375" style="36" customWidth="1"/>
    <col min="2572" max="2573" width="15.7109375" style="36" customWidth="1"/>
    <col min="2574" max="2574" width="26.5703125" style="36" customWidth="1"/>
    <col min="2575" max="2575" width="1.42578125" style="36" customWidth="1"/>
    <col min="2576" max="2801" width="11.42578125" style="36" customWidth="1"/>
    <col min="2802" max="2802" width="4.28515625" style="36" customWidth="1"/>
    <col min="2803" max="2803" width="4.85546875" style="36" customWidth="1"/>
    <col min="2804" max="2804" width="46.42578125" style="36" customWidth="1"/>
    <col min="2805" max="2816" width="12.85546875" style="36"/>
    <col min="2817" max="2817" width="6.140625" style="36" customWidth="1"/>
    <col min="2818" max="2818" width="5.28515625" style="36" customWidth="1"/>
    <col min="2819" max="2819" width="67.7109375" style="36" customWidth="1"/>
    <col min="2820" max="2824" width="15.7109375" style="36" customWidth="1"/>
    <col min="2825" max="2825" width="13.28515625" style="36" customWidth="1"/>
    <col min="2826" max="2826" width="0.85546875" style="36" customWidth="1"/>
    <col min="2827" max="2827" width="16.7109375" style="36" customWidth="1"/>
    <col min="2828" max="2829" width="15.7109375" style="36" customWidth="1"/>
    <col min="2830" max="2830" width="26.5703125" style="36" customWidth="1"/>
    <col min="2831" max="2831" width="1.42578125" style="36" customWidth="1"/>
    <col min="2832" max="3057" width="11.42578125" style="36" customWidth="1"/>
    <col min="3058" max="3058" width="4.28515625" style="36" customWidth="1"/>
    <col min="3059" max="3059" width="4.85546875" style="36" customWidth="1"/>
    <col min="3060" max="3060" width="46.42578125" style="36" customWidth="1"/>
    <col min="3061" max="3072" width="12.85546875" style="36"/>
    <col min="3073" max="3073" width="6.140625" style="36" customWidth="1"/>
    <col min="3074" max="3074" width="5.28515625" style="36" customWidth="1"/>
    <col min="3075" max="3075" width="67.7109375" style="36" customWidth="1"/>
    <col min="3076" max="3080" width="15.7109375" style="36" customWidth="1"/>
    <col min="3081" max="3081" width="13.28515625" style="36" customWidth="1"/>
    <col min="3082" max="3082" width="0.85546875" style="36" customWidth="1"/>
    <col min="3083" max="3083" width="16.7109375" style="36" customWidth="1"/>
    <col min="3084" max="3085" width="15.7109375" style="36" customWidth="1"/>
    <col min="3086" max="3086" width="26.5703125" style="36" customWidth="1"/>
    <col min="3087" max="3087" width="1.42578125" style="36" customWidth="1"/>
    <col min="3088" max="3313" width="11.42578125" style="36" customWidth="1"/>
    <col min="3314" max="3314" width="4.28515625" style="36" customWidth="1"/>
    <col min="3315" max="3315" width="4.85546875" style="36" customWidth="1"/>
    <col min="3316" max="3316" width="46.42578125" style="36" customWidth="1"/>
    <col min="3317" max="3328" width="12.85546875" style="36"/>
    <col min="3329" max="3329" width="6.140625" style="36" customWidth="1"/>
    <col min="3330" max="3330" width="5.28515625" style="36" customWidth="1"/>
    <col min="3331" max="3331" width="67.7109375" style="36" customWidth="1"/>
    <col min="3332" max="3336" width="15.7109375" style="36" customWidth="1"/>
    <col min="3337" max="3337" width="13.28515625" style="36" customWidth="1"/>
    <col min="3338" max="3338" width="0.85546875" style="36" customWidth="1"/>
    <col min="3339" max="3339" width="16.7109375" style="36" customWidth="1"/>
    <col min="3340" max="3341" width="15.7109375" style="36" customWidth="1"/>
    <col min="3342" max="3342" width="26.5703125" style="36" customWidth="1"/>
    <col min="3343" max="3343" width="1.42578125" style="36" customWidth="1"/>
    <col min="3344" max="3569" width="11.42578125" style="36" customWidth="1"/>
    <col min="3570" max="3570" width="4.28515625" style="36" customWidth="1"/>
    <col min="3571" max="3571" width="4.85546875" style="36" customWidth="1"/>
    <col min="3572" max="3572" width="46.42578125" style="36" customWidth="1"/>
    <col min="3573" max="3584" width="12.85546875" style="36"/>
    <col min="3585" max="3585" width="6.140625" style="36" customWidth="1"/>
    <col min="3586" max="3586" width="5.28515625" style="36" customWidth="1"/>
    <col min="3587" max="3587" width="67.7109375" style="36" customWidth="1"/>
    <col min="3588" max="3592" width="15.7109375" style="36" customWidth="1"/>
    <col min="3593" max="3593" width="13.28515625" style="36" customWidth="1"/>
    <col min="3594" max="3594" width="0.85546875" style="36" customWidth="1"/>
    <col min="3595" max="3595" width="16.7109375" style="36" customWidth="1"/>
    <col min="3596" max="3597" width="15.7109375" style="36" customWidth="1"/>
    <col min="3598" max="3598" width="26.5703125" style="36" customWidth="1"/>
    <col min="3599" max="3599" width="1.42578125" style="36" customWidth="1"/>
    <col min="3600" max="3825" width="11.42578125" style="36" customWidth="1"/>
    <col min="3826" max="3826" width="4.28515625" style="36" customWidth="1"/>
    <col min="3827" max="3827" width="4.85546875" style="36" customWidth="1"/>
    <col min="3828" max="3828" width="46.42578125" style="36" customWidth="1"/>
    <col min="3829" max="3840" width="12.85546875" style="36"/>
    <col min="3841" max="3841" width="6.140625" style="36" customWidth="1"/>
    <col min="3842" max="3842" width="5.28515625" style="36" customWidth="1"/>
    <col min="3843" max="3843" width="67.7109375" style="36" customWidth="1"/>
    <col min="3844" max="3848" width="15.7109375" style="36" customWidth="1"/>
    <col min="3849" max="3849" width="13.28515625" style="36" customWidth="1"/>
    <col min="3850" max="3850" width="0.85546875" style="36" customWidth="1"/>
    <col min="3851" max="3851" width="16.7109375" style="36" customWidth="1"/>
    <col min="3852" max="3853" width="15.7109375" style="36" customWidth="1"/>
    <col min="3854" max="3854" width="26.5703125" style="36" customWidth="1"/>
    <col min="3855" max="3855" width="1.42578125" style="36" customWidth="1"/>
    <col min="3856" max="4081" width="11.42578125" style="36" customWidth="1"/>
    <col min="4082" max="4082" width="4.28515625" style="36" customWidth="1"/>
    <col min="4083" max="4083" width="4.85546875" style="36" customWidth="1"/>
    <col min="4084" max="4084" width="46.42578125" style="36" customWidth="1"/>
    <col min="4085" max="4096" width="12.85546875" style="36"/>
    <col min="4097" max="4097" width="6.140625" style="36" customWidth="1"/>
    <col min="4098" max="4098" width="5.28515625" style="36" customWidth="1"/>
    <col min="4099" max="4099" width="67.7109375" style="36" customWidth="1"/>
    <col min="4100" max="4104" width="15.7109375" style="36" customWidth="1"/>
    <col min="4105" max="4105" width="13.28515625" style="36" customWidth="1"/>
    <col min="4106" max="4106" width="0.85546875" style="36" customWidth="1"/>
    <col min="4107" max="4107" width="16.7109375" style="36" customWidth="1"/>
    <col min="4108" max="4109" width="15.7109375" style="36" customWidth="1"/>
    <col min="4110" max="4110" width="26.5703125" style="36" customWidth="1"/>
    <col min="4111" max="4111" width="1.42578125" style="36" customWidth="1"/>
    <col min="4112" max="4337" width="11.42578125" style="36" customWidth="1"/>
    <col min="4338" max="4338" width="4.28515625" style="36" customWidth="1"/>
    <col min="4339" max="4339" width="4.85546875" style="36" customWidth="1"/>
    <col min="4340" max="4340" width="46.42578125" style="36" customWidth="1"/>
    <col min="4341" max="4352" width="12.85546875" style="36"/>
    <col min="4353" max="4353" width="6.140625" style="36" customWidth="1"/>
    <col min="4354" max="4354" width="5.28515625" style="36" customWidth="1"/>
    <col min="4355" max="4355" width="67.7109375" style="36" customWidth="1"/>
    <col min="4356" max="4360" width="15.7109375" style="36" customWidth="1"/>
    <col min="4361" max="4361" width="13.28515625" style="36" customWidth="1"/>
    <col min="4362" max="4362" width="0.85546875" style="36" customWidth="1"/>
    <col min="4363" max="4363" width="16.7109375" style="36" customWidth="1"/>
    <col min="4364" max="4365" width="15.7109375" style="36" customWidth="1"/>
    <col min="4366" max="4366" width="26.5703125" style="36" customWidth="1"/>
    <col min="4367" max="4367" width="1.42578125" style="36" customWidth="1"/>
    <col min="4368" max="4593" width="11.42578125" style="36" customWidth="1"/>
    <col min="4594" max="4594" width="4.28515625" style="36" customWidth="1"/>
    <col min="4595" max="4595" width="4.85546875" style="36" customWidth="1"/>
    <col min="4596" max="4596" width="46.42578125" style="36" customWidth="1"/>
    <col min="4597" max="4608" width="12.85546875" style="36"/>
    <col min="4609" max="4609" width="6.140625" style="36" customWidth="1"/>
    <col min="4610" max="4610" width="5.28515625" style="36" customWidth="1"/>
    <col min="4611" max="4611" width="67.7109375" style="36" customWidth="1"/>
    <col min="4612" max="4616" width="15.7109375" style="36" customWidth="1"/>
    <col min="4617" max="4617" width="13.28515625" style="36" customWidth="1"/>
    <col min="4618" max="4618" width="0.85546875" style="36" customWidth="1"/>
    <col min="4619" max="4619" width="16.7109375" style="36" customWidth="1"/>
    <col min="4620" max="4621" width="15.7109375" style="36" customWidth="1"/>
    <col min="4622" max="4622" width="26.5703125" style="36" customWidth="1"/>
    <col min="4623" max="4623" width="1.42578125" style="36" customWidth="1"/>
    <col min="4624" max="4849" width="11.42578125" style="36" customWidth="1"/>
    <col min="4850" max="4850" width="4.28515625" style="36" customWidth="1"/>
    <col min="4851" max="4851" width="4.85546875" style="36" customWidth="1"/>
    <col min="4852" max="4852" width="46.42578125" style="36" customWidth="1"/>
    <col min="4853" max="4864" width="12.85546875" style="36"/>
    <col min="4865" max="4865" width="6.140625" style="36" customWidth="1"/>
    <col min="4866" max="4866" width="5.28515625" style="36" customWidth="1"/>
    <col min="4867" max="4867" width="67.7109375" style="36" customWidth="1"/>
    <col min="4868" max="4872" width="15.7109375" style="36" customWidth="1"/>
    <col min="4873" max="4873" width="13.28515625" style="36" customWidth="1"/>
    <col min="4874" max="4874" width="0.85546875" style="36" customWidth="1"/>
    <col min="4875" max="4875" width="16.7109375" style="36" customWidth="1"/>
    <col min="4876" max="4877" width="15.7109375" style="36" customWidth="1"/>
    <col min="4878" max="4878" width="26.5703125" style="36" customWidth="1"/>
    <col min="4879" max="4879" width="1.42578125" style="36" customWidth="1"/>
    <col min="4880" max="5105" width="11.42578125" style="36" customWidth="1"/>
    <col min="5106" max="5106" width="4.28515625" style="36" customWidth="1"/>
    <col min="5107" max="5107" width="4.85546875" style="36" customWidth="1"/>
    <col min="5108" max="5108" width="46.42578125" style="36" customWidth="1"/>
    <col min="5109" max="5120" width="12.85546875" style="36"/>
    <col min="5121" max="5121" width="6.140625" style="36" customWidth="1"/>
    <col min="5122" max="5122" width="5.28515625" style="36" customWidth="1"/>
    <col min="5123" max="5123" width="67.7109375" style="36" customWidth="1"/>
    <col min="5124" max="5128" width="15.7109375" style="36" customWidth="1"/>
    <col min="5129" max="5129" width="13.28515625" style="36" customWidth="1"/>
    <col min="5130" max="5130" width="0.85546875" style="36" customWidth="1"/>
    <col min="5131" max="5131" width="16.7109375" style="36" customWidth="1"/>
    <col min="5132" max="5133" width="15.7109375" style="36" customWidth="1"/>
    <col min="5134" max="5134" width="26.5703125" style="36" customWidth="1"/>
    <col min="5135" max="5135" width="1.42578125" style="36" customWidth="1"/>
    <col min="5136" max="5361" width="11.42578125" style="36" customWidth="1"/>
    <col min="5362" max="5362" width="4.28515625" style="36" customWidth="1"/>
    <col min="5363" max="5363" width="4.85546875" style="36" customWidth="1"/>
    <col min="5364" max="5364" width="46.42578125" style="36" customWidth="1"/>
    <col min="5365" max="5376" width="12.85546875" style="36"/>
    <col min="5377" max="5377" width="6.140625" style="36" customWidth="1"/>
    <col min="5378" max="5378" width="5.28515625" style="36" customWidth="1"/>
    <col min="5379" max="5379" width="67.7109375" style="36" customWidth="1"/>
    <col min="5380" max="5384" width="15.7109375" style="36" customWidth="1"/>
    <col min="5385" max="5385" width="13.28515625" style="36" customWidth="1"/>
    <col min="5386" max="5386" width="0.85546875" style="36" customWidth="1"/>
    <col min="5387" max="5387" width="16.7109375" style="36" customWidth="1"/>
    <col min="5388" max="5389" width="15.7109375" style="36" customWidth="1"/>
    <col min="5390" max="5390" width="26.5703125" style="36" customWidth="1"/>
    <col min="5391" max="5391" width="1.42578125" style="36" customWidth="1"/>
    <col min="5392" max="5617" width="11.42578125" style="36" customWidth="1"/>
    <col min="5618" max="5618" width="4.28515625" style="36" customWidth="1"/>
    <col min="5619" max="5619" width="4.85546875" style="36" customWidth="1"/>
    <col min="5620" max="5620" width="46.42578125" style="36" customWidth="1"/>
    <col min="5621" max="5632" width="12.85546875" style="36"/>
    <col min="5633" max="5633" width="6.140625" style="36" customWidth="1"/>
    <col min="5634" max="5634" width="5.28515625" style="36" customWidth="1"/>
    <col min="5635" max="5635" width="67.7109375" style="36" customWidth="1"/>
    <col min="5636" max="5640" width="15.7109375" style="36" customWidth="1"/>
    <col min="5641" max="5641" width="13.28515625" style="36" customWidth="1"/>
    <col min="5642" max="5642" width="0.85546875" style="36" customWidth="1"/>
    <col min="5643" max="5643" width="16.7109375" style="36" customWidth="1"/>
    <col min="5644" max="5645" width="15.7109375" style="36" customWidth="1"/>
    <col min="5646" max="5646" width="26.5703125" style="36" customWidth="1"/>
    <col min="5647" max="5647" width="1.42578125" style="36" customWidth="1"/>
    <col min="5648" max="5873" width="11.42578125" style="36" customWidth="1"/>
    <col min="5874" max="5874" width="4.28515625" style="36" customWidth="1"/>
    <col min="5875" max="5875" width="4.85546875" style="36" customWidth="1"/>
    <col min="5876" max="5876" width="46.42578125" style="36" customWidth="1"/>
    <col min="5877" max="5888" width="12.85546875" style="36"/>
    <col min="5889" max="5889" width="6.140625" style="36" customWidth="1"/>
    <col min="5890" max="5890" width="5.28515625" style="36" customWidth="1"/>
    <col min="5891" max="5891" width="67.7109375" style="36" customWidth="1"/>
    <col min="5892" max="5896" width="15.7109375" style="36" customWidth="1"/>
    <col min="5897" max="5897" width="13.28515625" style="36" customWidth="1"/>
    <col min="5898" max="5898" width="0.85546875" style="36" customWidth="1"/>
    <col min="5899" max="5899" width="16.7109375" style="36" customWidth="1"/>
    <col min="5900" max="5901" width="15.7109375" style="36" customWidth="1"/>
    <col min="5902" max="5902" width="26.5703125" style="36" customWidth="1"/>
    <col min="5903" max="5903" width="1.42578125" style="36" customWidth="1"/>
    <col min="5904" max="6129" width="11.42578125" style="36" customWidth="1"/>
    <col min="6130" max="6130" width="4.28515625" style="36" customWidth="1"/>
    <col min="6131" max="6131" width="4.85546875" style="36" customWidth="1"/>
    <col min="6132" max="6132" width="46.42578125" style="36" customWidth="1"/>
    <col min="6133" max="6144" width="12.85546875" style="36"/>
    <col min="6145" max="6145" width="6.140625" style="36" customWidth="1"/>
    <col min="6146" max="6146" width="5.28515625" style="36" customWidth="1"/>
    <col min="6147" max="6147" width="67.7109375" style="36" customWidth="1"/>
    <col min="6148" max="6152" width="15.7109375" style="36" customWidth="1"/>
    <col min="6153" max="6153" width="13.28515625" style="36" customWidth="1"/>
    <col min="6154" max="6154" width="0.85546875" style="36" customWidth="1"/>
    <col min="6155" max="6155" width="16.7109375" style="36" customWidth="1"/>
    <col min="6156" max="6157" width="15.7109375" style="36" customWidth="1"/>
    <col min="6158" max="6158" width="26.5703125" style="36" customWidth="1"/>
    <col min="6159" max="6159" width="1.42578125" style="36" customWidth="1"/>
    <col min="6160" max="6385" width="11.42578125" style="36" customWidth="1"/>
    <col min="6386" max="6386" width="4.28515625" style="36" customWidth="1"/>
    <col min="6387" max="6387" width="4.85546875" style="36" customWidth="1"/>
    <col min="6388" max="6388" width="46.42578125" style="36" customWidth="1"/>
    <col min="6389" max="6400" width="12.85546875" style="36"/>
    <col min="6401" max="6401" width="6.140625" style="36" customWidth="1"/>
    <col min="6402" max="6402" width="5.28515625" style="36" customWidth="1"/>
    <col min="6403" max="6403" width="67.7109375" style="36" customWidth="1"/>
    <col min="6404" max="6408" width="15.7109375" style="36" customWidth="1"/>
    <col min="6409" max="6409" width="13.28515625" style="36" customWidth="1"/>
    <col min="6410" max="6410" width="0.85546875" style="36" customWidth="1"/>
    <col min="6411" max="6411" width="16.7109375" style="36" customWidth="1"/>
    <col min="6412" max="6413" width="15.7109375" style="36" customWidth="1"/>
    <col min="6414" max="6414" width="26.5703125" style="36" customWidth="1"/>
    <col min="6415" max="6415" width="1.42578125" style="36" customWidth="1"/>
    <col min="6416" max="6641" width="11.42578125" style="36" customWidth="1"/>
    <col min="6642" max="6642" width="4.28515625" style="36" customWidth="1"/>
    <col min="6643" max="6643" width="4.85546875" style="36" customWidth="1"/>
    <col min="6644" max="6644" width="46.42578125" style="36" customWidth="1"/>
    <col min="6645" max="6656" width="12.85546875" style="36"/>
    <col min="6657" max="6657" width="6.140625" style="36" customWidth="1"/>
    <col min="6658" max="6658" width="5.28515625" style="36" customWidth="1"/>
    <col min="6659" max="6659" width="67.7109375" style="36" customWidth="1"/>
    <col min="6660" max="6664" width="15.7109375" style="36" customWidth="1"/>
    <col min="6665" max="6665" width="13.28515625" style="36" customWidth="1"/>
    <col min="6666" max="6666" width="0.85546875" style="36" customWidth="1"/>
    <col min="6667" max="6667" width="16.7109375" style="36" customWidth="1"/>
    <col min="6668" max="6669" width="15.7109375" style="36" customWidth="1"/>
    <col min="6670" max="6670" width="26.5703125" style="36" customWidth="1"/>
    <col min="6671" max="6671" width="1.42578125" style="36" customWidth="1"/>
    <col min="6672" max="6897" width="11.42578125" style="36" customWidth="1"/>
    <col min="6898" max="6898" width="4.28515625" style="36" customWidth="1"/>
    <col min="6899" max="6899" width="4.85546875" style="36" customWidth="1"/>
    <col min="6900" max="6900" width="46.42578125" style="36" customWidth="1"/>
    <col min="6901" max="6912" width="12.85546875" style="36"/>
    <col min="6913" max="6913" width="6.140625" style="36" customWidth="1"/>
    <col min="6914" max="6914" width="5.28515625" style="36" customWidth="1"/>
    <col min="6915" max="6915" width="67.7109375" style="36" customWidth="1"/>
    <col min="6916" max="6920" width="15.7109375" style="36" customWidth="1"/>
    <col min="6921" max="6921" width="13.28515625" style="36" customWidth="1"/>
    <col min="6922" max="6922" width="0.85546875" style="36" customWidth="1"/>
    <col min="6923" max="6923" width="16.7109375" style="36" customWidth="1"/>
    <col min="6924" max="6925" width="15.7109375" style="36" customWidth="1"/>
    <col min="6926" max="6926" width="26.5703125" style="36" customWidth="1"/>
    <col min="6927" max="6927" width="1.42578125" style="36" customWidth="1"/>
    <col min="6928" max="7153" width="11.42578125" style="36" customWidth="1"/>
    <col min="7154" max="7154" width="4.28515625" style="36" customWidth="1"/>
    <col min="7155" max="7155" width="4.85546875" style="36" customWidth="1"/>
    <col min="7156" max="7156" width="46.42578125" style="36" customWidth="1"/>
    <col min="7157" max="7168" width="12.85546875" style="36"/>
    <col min="7169" max="7169" width="6.140625" style="36" customWidth="1"/>
    <col min="7170" max="7170" width="5.28515625" style="36" customWidth="1"/>
    <col min="7171" max="7171" width="67.7109375" style="36" customWidth="1"/>
    <col min="7172" max="7176" width="15.7109375" style="36" customWidth="1"/>
    <col min="7177" max="7177" width="13.28515625" style="36" customWidth="1"/>
    <col min="7178" max="7178" width="0.85546875" style="36" customWidth="1"/>
    <col min="7179" max="7179" width="16.7109375" style="36" customWidth="1"/>
    <col min="7180" max="7181" width="15.7109375" style="36" customWidth="1"/>
    <col min="7182" max="7182" width="26.5703125" style="36" customWidth="1"/>
    <col min="7183" max="7183" width="1.42578125" style="36" customWidth="1"/>
    <col min="7184" max="7409" width="11.42578125" style="36" customWidth="1"/>
    <col min="7410" max="7410" width="4.28515625" style="36" customWidth="1"/>
    <col min="7411" max="7411" width="4.85546875" style="36" customWidth="1"/>
    <col min="7412" max="7412" width="46.42578125" style="36" customWidth="1"/>
    <col min="7413" max="7424" width="12.85546875" style="36"/>
    <col min="7425" max="7425" width="6.140625" style="36" customWidth="1"/>
    <col min="7426" max="7426" width="5.28515625" style="36" customWidth="1"/>
    <col min="7427" max="7427" width="67.7109375" style="36" customWidth="1"/>
    <col min="7428" max="7432" width="15.7109375" style="36" customWidth="1"/>
    <col min="7433" max="7433" width="13.28515625" style="36" customWidth="1"/>
    <col min="7434" max="7434" width="0.85546875" style="36" customWidth="1"/>
    <col min="7435" max="7435" width="16.7109375" style="36" customWidth="1"/>
    <col min="7436" max="7437" width="15.7109375" style="36" customWidth="1"/>
    <col min="7438" max="7438" width="26.5703125" style="36" customWidth="1"/>
    <col min="7439" max="7439" width="1.42578125" style="36" customWidth="1"/>
    <col min="7440" max="7665" width="11.42578125" style="36" customWidth="1"/>
    <col min="7666" max="7666" width="4.28515625" style="36" customWidth="1"/>
    <col min="7667" max="7667" width="4.85546875" style="36" customWidth="1"/>
    <col min="7668" max="7668" width="46.42578125" style="36" customWidth="1"/>
    <col min="7669" max="7680" width="12.85546875" style="36"/>
    <col min="7681" max="7681" width="6.140625" style="36" customWidth="1"/>
    <col min="7682" max="7682" width="5.28515625" style="36" customWidth="1"/>
    <col min="7683" max="7683" width="67.7109375" style="36" customWidth="1"/>
    <col min="7684" max="7688" width="15.7109375" style="36" customWidth="1"/>
    <col min="7689" max="7689" width="13.28515625" style="36" customWidth="1"/>
    <col min="7690" max="7690" width="0.85546875" style="36" customWidth="1"/>
    <col min="7691" max="7691" width="16.7109375" style="36" customWidth="1"/>
    <col min="7692" max="7693" width="15.7109375" style="36" customWidth="1"/>
    <col min="7694" max="7694" width="26.5703125" style="36" customWidth="1"/>
    <col min="7695" max="7695" width="1.42578125" style="36" customWidth="1"/>
    <col min="7696" max="7921" width="11.42578125" style="36" customWidth="1"/>
    <col min="7922" max="7922" width="4.28515625" style="36" customWidth="1"/>
    <col min="7923" max="7923" width="4.85546875" style="36" customWidth="1"/>
    <col min="7924" max="7924" width="46.42578125" style="36" customWidth="1"/>
    <col min="7925" max="7936" width="12.85546875" style="36"/>
    <col min="7937" max="7937" width="6.140625" style="36" customWidth="1"/>
    <col min="7938" max="7938" width="5.28515625" style="36" customWidth="1"/>
    <col min="7939" max="7939" width="67.7109375" style="36" customWidth="1"/>
    <col min="7940" max="7944" width="15.7109375" style="36" customWidth="1"/>
    <col min="7945" max="7945" width="13.28515625" style="36" customWidth="1"/>
    <col min="7946" max="7946" width="0.85546875" style="36" customWidth="1"/>
    <col min="7947" max="7947" width="16.7109375" style="36" customWidth="1"/>
    <col min="7948" max="7949" width="15.7109375" style="36" customWidth="1"/>
    <col min="7950" max="7950" width="26.5703125" style="36" customWidth="1"/>
    <col min="7951" max="7951" width="1.42578125" style="36" customWidth="1"/>
    <col min="7952" max="8177" width="11.42578125" style="36" customWidth="1"/>
    <col min="8178" max="8178" width="4.28515625" style="36" customWidth="1"/>
    <col min="8179" max="8179" width="4.85546875" style="36" customWidth="1"/>
    <col min="8180" max="8180" width="46.42578125" style="36" customWidth="1"/>
    <col min="8181" max="8192" width="12.85546875" style="36"/>
    <col min="8193" max="8193" width="6.140625" style="36" customWidth="1"/>
    <col min="8194" max="8194" width="5.28515625" style="36" customWidth="1"/>
    <col min="8195" max="8195" width="67.7109375" style="36" customWidth="1"/>
    <col min="8196" max="8200" width="15.7109375" style="36" customWidth="1"/>
    <col min="8201" max="8201" width="13.28515625" style="36" customWidth="1"/>
    <col min="8202" max="8202" width="0.85546875" style="36" customWidth="1"/>
    <col min="8203" max="8203" width="16.7109375" style="36" customWidth="1"/>
    <col min="8204" max="8205" width="15.7109375" style="36" customWidth="1"/>
    <col min="8206" max="8206" width="26.5703125" style="36" customWidth="1"/>
    <col min="8207" max="8207" width="1.42578125" style="36" customWidth="1"/>
    <col min="8208" max="8433" width="11.42578125" style="36" customWidth="1"/>
    <col min="8434" max="8434" width="4.28515625" style="36" customWidth="1"/>
    <col min="8435" max="8435" width="4.85546875" style="36" customWidth="1"/>
    <col min="8436" max="8436" width="46.42578125" style="36" customWidth="1"/>
    <col min="8437" max="8448" width="12.85546875" style="36"/>
    <col min="8449" max="8449" width="6.140625" style="36" customWidth="1"/>
    <col min="8450" max="8450" width="5.28515625" style="36" customWidth="1"/>
    <col min="8451" max="8451" width="67.7109375" style="36" customWidth="1"/>
    <col min="8452" max="8456" width="15.7109375" style="36" customWidth="1"/>
    <col min="8457" max="8457" width="13.28515625" style="36" customWidth="1"/>
    <col min="8458" max="8458" width="0.85546875" style="36" customWidth="1"/>
    <col min="8459" max="8459" width="16.7109375" style="36" customWidth="1"/>
    <col min="8460" max="8461" width="15.7109375" style="36" customWidth="1"/>
    <col min="8462" max="8462" width="26.5703125" style="36" customWidth="1"/>
    <col min="8463" max="8463" width="1.42578125" style="36" customWidth="1"/>
    <col min="8464" max="8689" width="11.42578125" style="36" customWidth="1"/>
    <col min="8690" max="8690" width="4.28515625" style="36" customWidth="1"/>
    <col min="8691" max="8691" width="4.85546875" style="36" customWidth="1"/>
    <col min="8692" max="8692" width="46.42578125" style="36" customWidth="1"/>
    <col min="8693" max="8704" width="12.85546875" style="36"/>
    <col min="8705" max="8705" width="6.140625" style="36" customWidth="1"/>
    <col min="8706" max="8706" width="5.28515625" style="36" customWidth="1"/>
    <col min="8707" max="8707" width="67.7109375" style="36" customWidth="1"/>
    <col min="8708" max="8712" width="15.7109375" style="36" customWidth="1"/>
    <col min="8713" max="8713" width="13.28515625" style="36" customWidth="1"/>
    <col min="8714" max="8714" width="0.85546875" style="36" customWidth="1"/>
    <col min="8715" max="8715" width="16.7109375" style="36" customWidth="1"/>
    <col min="8716" max="8717" width="15.7109375" style="36" customWidth="1"/>
    <col min="8718" max="8718" width="26.5703125" style="36" customWidth="1"/>
    <col min="8719" max="8719" width="1.42578125" style="36" customWidth="1"/>
    <col min="8720" max="8945" width="11.42578125" style="36" customWidth="1"/>
    <col min="8946" max="8946" width="4.28515625" style="36" customWidth="1"/>
    <col min="8947" max="8947" width="4.85546875" style="36" customWidth="1"/>
    <col min="8948" max="8948" width="46.42578125" style="36" customWidth="1"/>
    <col min="8949" max="8960" width="12.85546875" style="36"/>
    <col min="8961" max="8961" width="6.140625" style="36" customWidth="1"/>
    <col min="8962" max="8962" width="5.28515625" style="36" customWidth="1"/>
    <col min="8963" max="8963" width="67.7109375" style="36" customWidth="1"/>
    <col min="8964" max="8968" width="15.7109375" style="36" customWidth="1"/>
    <col min="8969" max="8969" width="13.28515625" style="36" customWidth="1"/>
    <col min="8970" max="8970" width="0.85546875" style="36" customWidth="1"/>
    <col min="8971" max="8971" width="16.7109375" style="36" customWidth="1"/>
    <col min="8972" max="8973" width="15.7109375" style="36" customWidth="1"/>
    <col min="8974" max="8974" width="26.5703125" style="36" customWidth="1"/>
    <col min="8975" max="8975" width="1.42578125" style="36" customWidth="1"/>
    <col min="8976" max="9201" width="11.42578125" style="36" customWidth="1"/>
    <col min="9202" max="9202" width="4.28515625" style="36" customWidth="1"/>
    <col min="9203" max="9203" width="4.85546875" style="36" customWidth="1"/>
    <col min="9204" max="9204" width="46.42578125" style="36" customWidth="1"/>
    <col min="9205" max="9216" width="12.85546875" style="36"/>
    <col min="9217" max="9217" width="6.140625" style="36" customWidth="1"/>
    <col min="9218" max="9218" width="5.28515625" style="36" customWidth="1"/>
    <col min="9219" max="9219" width="67.7109375" style="36" customWidth="1"/>
    <col min="9220" max="9224" width="15.7109375" style="36" customWidth="1"/>
    <col min="9225" max="9225" width="13.28515625" style="36" customWidth="1"/>
    <col min="9226" max="9226" width="0.85546875" style="36" customWidth="1"/>
    <col min="9227" max="9227" width="16.7109375" style="36" customWidth="1"/>
    <col min="9228" max="9229" width="15.7109375" style="36" customWidth="1"/>
    <col min="9230" max="9230" width="26.5703125" style="36" customWidth="1"/>
    <col min="9231" max="9231" width="1.42578125" style="36" customWidth="1"/>
    <col min="9232" max="9457" width="11.42578125" style="36" customWidth="1"/>
    <col min="9458" max="9458" width="4.28515625" style="36" customWidth="1"/>
    <col min="9459" max="9459" width="4.85546875" style="36" customWidth="1"/>
    <col min="9460" max="9460" width="46.42578125" style="36" customWidth="1"/>
    <col min="9461" max="9472" width="12.85546875" style="36"/>
    <col min="9473" max="9473" width="6.140625" style="36" customWidth="1"/>
    <col min="9474" max="9474" width="5.28515625" style="36" customWidth="1"/>
    <col min="9475" max="9475" width="67.7109375" style="36" customWidth="1"/>
    <col min="9476" max="9480" width="15.7109375" style="36" customWidth="1"/>
    <col min="9481" max="9481" width="13.28515625" style="36" customWidth="1"/>
    <col min="9482" max="9482" width="0.85546875" style="36" customWidth="1"/>
    <col min="9483" max="9483" width="16.7109375" style="36" customWidth="1"/>
    <col min="9484" max="9485" width="15.7109375" style="36" customWidth="1"/>
    <col min="9486" max="9486" width="26.5703125" style="36" customWidth="1"/>
    <col min="9487" max="9487" width="1.42578125" style="36" customWidth="1"/>
    <col min="9488" max="9713" width="11.42578125" style="36" customWidth="1"/>
    <col min="9714" max="9714" width="4.28515625" style="36" customWidth="1"/>
    <col min="9715" max="9715" width="4.85546875" style="36" customWidth="1"/>
    <col min="9716" max="9716" width="46.42578125" style="36" customWidth="1"/>
    <col min="9717" max="9728" width="12.85546875" style="36"/>
    <col min="9729" max="9729" width="6.140625" style="36" customWidth="1"/>
    <col min="9730" max="9730" width="5.28515625" style="36" customWidth="1"/>
    <col min="9731" max="9731" width="67.7109375" style="36" customWidth="1"/>
    <col min="9732" max="9736" width="15.7109375" style="36" customWidth="1"/>
    <col min="9737" max="9737" width="13.28515625" style="36" customWidth="1"/>
    <col min="9738" max="9738" width="0.85546875" style="36" customWidth="1"/>
    <col min="9739" max="9739" width="16.7109375" style="36" customWidth="1"/>
    <col min="9740" max="9741" width="15.7109375" style="36" customWidth="1"/>
    <col min="9742" max="9742" width="26.5703125" style="36" customWidth="1"/>
    <col min="9743" max="9743" width="1.42578125" style="36" customWidth="1"/>
    <col min="9744" max="9969" width="11.42578125" style="36" customWidth="1"/>
    <col min="9970" max="9970" width="4.28515625" style="36" customWidth="1"/>
    <col min="9971" max="9971" width="4.85546875" style="36" customWidth="1"/>
    <col min="9972" max="9972" width="46.42578125" style="36" customWidth="1"/>
    <col min="9973" max="9984" width="12.85546875" style="36"/>
    <col min="9985" max="9985" width="6.140625" style="36" customWidth="1"/>
    <col min="9986" max="9986" width="5.28515625" style="36" customWidth="1"/>
    <col min="9987" max="9987" width="67.7109375" style="36" customWidth="1"/>
    <col min="9988" max="9992" width="15.7109375" style="36" customWidth="1"/>
    <col min="9993" max="9993" width="13.28515625" style="36" customWidth="1"/>
    <col min="9994" max="9994" width="0.85546875" style="36" customWidth="1"/>
    <col min="9995" max="9995" width="16.7109375" style="36" customWidth="1"/>
    <col min="9996" max="9997" width="15.7109375" style="36" customWidth="1"/>
    <col min="9998" max="9998" width="26.5703125" style="36" customWidth="1"/>
    <col min="9999" max="9999" width="1.42578125" style="36" customWidth="1"/>
    <col min="10000" max="10225" width="11.42578125" style="36" customWidth="1"/>
    <col min="10226" max="10226" width="4.28515625" style="36" customWidth="1"/>
    <col min="10227" max="10227" width="4.85546875" style="36" customWidth="1"/>
    <col min="10228" max="10228" width="46.42578125" style="36" customWidth="1"/>
    <col min="10229" max="10240" width="12.85546875" style="36"/>
    <col min="10241" max="10241" width="6.140625" style="36" customWidth="1"/>
    <col min="10242" max="10242" width="5.28515625" style="36" customWidth="1"/>
    <col min="10243" max="10243" width="67.7109375" style="36" customWidth="1"/>
    <col min="10244" max="10248" width="15.7109375" style="36" customWidth="1"/>
    <col min="10249" max="10249" width="13.28515625" style="36" customWidth="1"/>
    <col min="10250" max="10250" width="0.85546875" style="36" customWidth="1"/>
    <col min="10251" max="10251" width="16.7109375" style="36" customWidth="1"/>
    <col min="10252" max="10253" width="15.7109375" style="36" customWidth="1"/>
    <col min="10254" max="10254" width="26.5703125" style="36" customWidth="1"/>
    <col min="10255" max="10255" width="1.42578125" style="36" customWidth="1"/>
    <col min="10256" max="10481" width="11.42578125" style="36" customWidth="1"/>
    <col min="10482" max="10482" width="4.28515625" style="36" customWidth="1"/>
    <col min="10483" max="10483" width="4.85546875" style="36" customWidth="1"/>
    <col min="10484" max="10484" width="46.42578125" style="36" customWidth="1"/>
    <col min="10485" max="10496" width="12.85546875" style="36"/>
    <col min="10497" max="10497" width="6.140625" style="36" customWidth="1"/>
    <col min="10498" max="10498" width="5.28515625" style="36" customWidth="1"/>
    <col min="10499" max="10499" width="67.7109375" style="36" customWidth="1"/>
    <col min="10500" max="10504" width="15.7109375" style="36" customWidth="1"/>
    <col min="10505" max="10505" width="13.28515625" style="36" customWidth="1"/>
    <col min="10506" max="10506" width="0.85546875" style="36" customWidth="1"/>
    <col min="10507" max="10507" width="16.7109375" style="36" customWidth="1"/>
    <col min="10508" max="10509" width="15.7109375" style="36" customWidth="1"/>
    <col min="10510" max="10510" width="26.5703125" style="36" customWidth="1"/>
    <col min="10511" max="10511" width="1.42578125" style="36" customWidth="1"/>
    <col min="10512" max="10737" width="11.42578125" style="36" customWidth="1"/>
    <col min="10738" max="10738" width="4.28515625" style="36" customWidth="1"/>
    <col min="10739" max="10739" width="4.85546875" style="36" customWidth="1"/>
    <col min="10740" max="10740" width="46.42578125" style="36" customWidth="1"/>
    <col min="10741" max="10752" width="12.85546875" style="36"/>
    <col min="10753" max="10753" width="6.140625" style="36" customWidth="1"/>
    <col min="10754" max="10754" width="5.28515625" style="36" customWidth="1"/>
    <col min="10755" max="10755" width="67.7109375" style="36" customWidth="1"/>
    <col min="10756" max="10760" width="15.7109375" style="36" customWidth="1"/>
    <col min="10761" max="10761" width="13.28515625" style="36" customWidth="1"/>
    <col min="10762" max="10762" width="0.85546875" style="36" customWidth="1"/>
    <col min="10763" max="10763" width="16.7109375" style="36" customWidth="1"/>
    <col min="10764" max="10765" width="15.7109375" style="36" customWidth="1"/>
    <col min="10766" max="10766" width="26.5703125" style="36" customWidth="1"/>
    <col min="10767" max="10767" width="1.42578125" style="36" customWidth="1"/>
    <col min="10768" max="10993" width="11.42578125" style="36" customWidth="1"/>
    <col min="10994" max="10994" width="4.28515625" style="36" customWidth="1"/>
    <col min="10995" max="10995" width="4.85546875" style="36" customWidth="1"/>
    <col min="10996" max="10996" width="46.42578125" style="36" customWidth="1"/>
    <col min="10997" max="11008" width="12.85546875" style="36"/>
    <col min="11009" max="11009" width="6.140625" style="36" customWidth="1"/>
    <col min="11010" max="11010" width="5.28515625" style="36" customWidth="1"/>
    <col min="11011" max="11011" width="67.7109375" style="36" customWidth="1"/>
    <col min="11012" max="11016" width="15.7109375" style="36" customWidth="1"/>
    <col min="11017" max="11017" width="13.28515625" style="36" customWidth="1"/>
    <col min="11018" max="11018" width="0.85546875" style="36" customWidth="1"/>
    <col min="11019" max="11019" width="16.7109375" style="36" customWidth="1"/>
    <col min="11020" max="11021" width="15.7109375" style="36" customWidth="1"/>
    <col min="11022" max="11022" width="26.5703125" style="36" customWidth="1"/>
    <col min="11023" max="11023" width="1.42578125" style="36" customWidth="1"/>
    <col min="11024" max="11249" width="11.42578125" style="36" customWidth="1"/>
    <col min="11250" max="11250" width="4.28515625" style="36" customWidth="1"/>
    <col min="11251" max="11251" width="4.85546875" style="36" customWidth="1"/>
    <col min="11252" max="11252" width="46.42578125" style="36" customWidth="1"/>
    <col min="11253" max="11264" width="12.85546875" style="36"/>
    <col min="11265" max="11265" width="6.140625" style="36" customWidth="1"/>
    <col min="11266" max="11266" width="5.28515625" style="36" customWidth="1"/>
    <col min="11267" max="11267" width="67.7109375" style="36" customWidth="1"/>
    <col min="11268" max="11272" width="15.7109375" style="36" customWidth="1"/>
    <col min="11273" max="11273" width="13.28515625" style="36" customWidth="1"/>
    <col min="11274" max="11274" width="0.85546875" style="36" customWidth="1"/>
    <col min="11275" max="11275" width="16.7109375" style="36" customWidth="1"/>
    <col min="11276" max="11277" width="15.7109375" style="36" customWidth="1"/>
    <col min="11278" max="11278" width="26.5703125" style="36" customWidth="1"/>
    <col min="11279" max="11279" width="1.42578125" style="36" customWidth="1"/>
    <col min="11280" max="11505" width="11.42578125" style="36" customWidth="1"/>
    <col min="11506" max="11506" width="4.28515625" style="36" customWidth="1"/>
    <col min="11507" max="11507" width="4.85546875" style="36" customWidth="1"/>
    <col min="11508" max="11508" width="46.42578125" style="36" customWidth="1"/>
    <col min="11509" max="11520" width="12.85546875" style="36"/>
    <col min="11521" max="11521" width="6.140625" style="36" customWidth="1"/>
    <col min="11522" max="11522" width="5.28515625" style="36" customWidth="1"/>
    <col min="11523" max="11523" width="67.7109375" style="36" customWidth="1"/>
    <col min="11524" max="11528" width="15.7109375" style="36" customWidth="1"/>
    <col min="11529" max="11529" width="13.28515625" style="36" customWidth="1"/>
    <col min="11530" max="11530" width="0.85546875" style="36" customWidth="1"/>
    <col min="11531" max="11531" width="16.7109375" style="36" customWidth="1"/>
    <col min="11532" max="11533" width="15.7109375" style="36" customWidth="1"/>
    <col min="11534" max="11534" width="26.5703125" style="36" customWidth="1"/>
    <col min="11535" max="11535" width="1.42578125" style="36" customWidth="1"/>
    <col min="11536" max="11761" width="11.42578125" style="36" customWidth="1"/>
    <col min="11762" max="11762" width="4.28515625" style="36" customWidth="1"/>
    <col min="11763" max="11763" width="4.85546875" style="36" customWidth="1"/>
    <col min="11764" max="11764" width="46.42578125" style="36" customWidth="1"/>
    <col min="11765" max="11776" width="12.85546875" style="36"/>
    <col min="11777" max="11777" width="6.140625" style="36" customWidth="1"/>
    <col min="11778" max="11778" width="5.28515625" style="36" customWidth="1"/>
    <col min="11779" max="11779" width="67.7109375" style="36" customWidth="1"/>
    <col min="11780" max="11784" width="15.7109375" style="36" customWidth="1"/>
    <col min="11785" max="11785" width="13.28515625" style="36" customWidth="1"/>
    <col min="11786" max="11786" width="0.85546875" style="36" customWidth="1"/>
    <col min="11787" max="11787" width="16.7109375" style="36" customWidth="1"/>
    <col min="11788" max="11789" width="15.7109375" style="36" customWidth="1"/>
    <col min="11790" max="11790" width="26.5703125" style="36" customWidth="1"/>
    <col min="11791" max="11791" width="1.42578125" style="36" customWidth="1"/>
    <col min="11792" max="12017" width="11.42578125" style="36" customWidth="1"/>
    <col min="12018" max="12018" width="4.28515625" style="36" customWidth="1"/>
    <col min="12019" max="12019" width="4.85546875" style="36" customWidth="1"/>
    <col min="12020" max="12020" width="46.42578125" style="36" customWidth="1"/>
    <col min="12021" max="12032" width="12.85546875" style="36"/>
    <col min="12033" max="12033" width="6.140625" style="36" customWidth="1"/>
    <col min="12034" max="12034" width="5.28515625" style="36" customWidth="1"/>
    <col min="12035" max="12035" width="67.7109375" style="36" customWidth="1"/>
    <col min="12036" max="12040" width="15.7109375" style="36" customWidth="1"/>
    <col min="12041" max="12041" width="13.28515625" style="36" customWidth="1"/>
    <col min="12042" max="12042" width="0.85546875" style="36" customWidth="1"/>
    <col min="12043" max="12043" width="16.7109375" style="36" customWidth="1"/>
    <col min="12044" max="12045" width="15.7109375" style="36" customWidth="1"/>
    <col min="12046" max="12046" width="26.5703125" style="36" customWidth="1"/>
    <col min="12047" max="12047" width="1.42578125" style="36" customWidth="1"/>
    <col min="12048" max="12273" width="11.42578125" style="36" customWidth="1"/>
    <col min="12274" max="12274" width="4.28515625" style="36" customWidth="1"/>
    <col min="12275" max="12275" width="4.85546875" style="36" customWidth="1"/>
    <col min="12276" max="12276" width="46.42578125" style="36" customWidth="1"/>
    <col min="12277" max="12288" width="12.85546875" style="36"/>
    <col min="12289" max="12289" width="6.140625" style="36" customWidth="1"/>
    <col min="12290" max="12290" width="5.28515625" style="36" customWidth="1"/>
    <col min="12291" max="12291" width="67.7109375" style="36" customWidth="1"/>
    <col min="12292" max="12296" width="15.7109375" style="36" customWidth="1"/>
    <col min="12297" max="12297" width="13.28515625" style="36" customWidth="1"/>
    <col min="12298" max="12298" width="0.85546875" style="36" customWidth="1"/>
    <col min="12299" max="12299" width="16.7109375" style="36" customWidth="1"/>
    <col min="12300" max="12301" width="15.7109375" style="36" customWidth="1"/>
    <col min="12302" max="12302" width="26.5703125" style="36" customWidth="1"/>
    <col min="12303" max="12303" width="1.42578125" style="36" customWidth="1"/>
    <col min="12304" max="12529" width="11.42578125" style="36" customWidth="1"/>
    <col min="12530" max="12530" width="4.28515625" style="36" customWidth="1"/>
    <col min="12531" max="12531" width="4.85546875" style="36" customWidth="1"/>
    <col min="12532" max="12532" width="46.42578125" style="36" customWidth="1"/>
    <col min="12533" max="12544" width="12.85546875" style="36"/>
    <col min="12545" max="12545" width="6.140625" style="36" customWidth="1"/>
    <col min="12546" max="12546" width="5.28515625" style="36" customWidth="1"/>
    <col min="12547" max="12547" width="67.7109375" style="36" customWidth="1"/>
    <col min="12548" max="12552" width="15.7109375" style="36" customWidth="1"/>
    <col min="12553" max="12553" width="13.28515625" style="36" customWidth="1"/>
    <col min="12554" max="12554" width="0.85546875" style="36" customWidth="1"/>
    <col min="12555" max="12555" width="16.7109375" style="36" customWidth="1"/>
    <col min="12556" max="12557" width="15.7109375" style="36" customWidth="1"/>
    <col min="12558" max="12558" width="26.5703125" style="36" customWidth="1"/>
    <col min="12559" max="12559" width="1.42578125" style="36" customWidth="1"/>
    <col min="12560" max="12785" width="11.42578125" style="36" customWidth="1"/>
    <col min="12786" max="12786" width="4.28515625" style="36" customWidth="1"/>
    <col min="12787" max="12787" width="4.85546875" style="36" customWidth="1"/>
    <col min="12788" max="12788" width="46.42578125" style="36" customWidth="1"/>
    <col min="12789" max="12800" width="12.85546875" style="36"/>
    <col min="12801" max="12801" width="6.140625" style="36" customWidth="1"/>
    <col min="12802" max="12802" width="5.28515625" style="36" customWidth="1"/>
    <col min="12803" max="12803" width="67.7109375" style="36" customWidth="1"/>
    <col min="12804" max="12808" width="15.7109375" style="36" customWidth="1"/>
    <col min="12809" max="12809" width="13.28515625" style="36" customWidth="1"/>
    <col min="12810" max="12810" width="0.85546875" style="36" customWidth="1"/>
    <col min="12811" max="12811" width="16.7109375" style="36" customWidth="1"/>
    <col min="12812" max="12813" width="15.7109375" style="36" customWidth="1"/>
    <col min="12814" max="12814" width="26.5703125" style="36" customWidth="1"/>
    <col min="12815" max="12815" width="1.42578125" style="36" customWidth="1"/>
    <col min="12816" max="13041" width="11.42578125" style="36" customWidth="1"/>
    <col min="13042" max="13042" width="4.28515625" style="36" customWidth="1"/>
    <col min="13043" max="13043" width="4.85546875" style="36" customWidth="1"/>
    <col min="13044" max="13044" width="46.42578125" style="36" customWidth="1"/>
    <col min="13045" max="13056" width="12.85546875" style="36"/>
    <col min="13057" max="13057" width="6.140625" style="36" customWidth="1"/>
    <col min="13058" max="13058" width="5.28515625" style="36" customWidth="1"/>
    <col min="13059" max="13059" width="67.7109375" style="36" customWidth="1"/>
    <col min="13060" max="13064" width="15.7109375" style="36" customWidth="1"/>
    <col min="13065" max="13065" width="13.28515625" style="36" customWidth="1"/>
    <col min="13066" max="13066" width="0.85546875" style="36" customWidth="1"/>
    <col min="13067" max="13067" width="16.7109375" style="36" customWidth="1"/>
    <col min="13068" max="13069" width="15.7109375" style="36" customWidth="1"/>
    <col min="13070" max="13070" width="26.5703125" style="36" customWidth="1"/>
    <col min="13071" max="13071" width="1.42578125" style="36" customWidth="1"/>
    <col min="13072" max="13297" width="11.42578125" style="36" customWidth="1"/>
    <col min="13298" max="13298" width="4.28515625" style="36" customWidth="1"/>
    <col min="13299" max="13299" width="4.85546875" style="36" customWidth="1"/>
    <col min="13300" max="13300" width="46.42578125" style="36" customWidth="1"/>
    <col min="13301" max="13312" width="12.85546875" style="36"/>
    <col min="13313" max="13313" width="6.140625" style="36" customWidth="1"/>
    <col min="13314" max="13314" width="5.28515625" style="36" customWidth="1"/>
    <col min="13315" max="13315" width="67.7109375" style="36" customWidth="1"/>
    <col min="13316" max="13320" width="15.7109375" style="36" customWidth="1"/>
    <col min="13321" max="13321" width="13.28515625" style="36" customWidth="1"/>
    <col min="13322" max="13322" width="0.85546875" style="36" customWidth="1"/>
    <col min="13323" max="13323" width="16.7109375" style="36" customWidth="1"/>
    <col min="13324" max="13325" width="15.7109375" style="36" customWidth="1"/>
    <col min="13326" max="13326" width="26.5703125" style="36" customWidth="1"/>
    <col min="13327" max="13327" width="1.42578125" style="36" customWidth="1"/>
    <col min="13328" max="13553" width="11.42578125" style="36" customWidth="1"/>
    <col min="13554" max="13554" width="4.28515625" style="36" customWidth="1"/>
    <col min="13555" max="13555" width="4.85546875" style="36" customWidth="1"/>
    <col min="13556" max="13556" width="46.42578125" style="36" customWidth="1"/>
    <col min="13557" max="13568" width="12.85546875" style="36"/>
    <col min="13569" max="13569" width="6.140625" style="36" customWidth="1"/>
    <col min="13570" max="13570" width="5.28515625" style="36" customWidth="1"/>
    <col min="13571" max="13571" width="67.7109375" style="36" customWidth="1"/>
    <col min="13572" max="13576" width="15.7109375" style="36" customWidth="1"/>
    <col min="13577" max="13577" width="13.28515625" style="36" customWidth="1"/>
    <col min="13578" max="13578" width="0.85546875" style="36" customWidth="1"/>
    <col min="13579" max="13579" width="16.7109375" style="36" customWidth="1"/>
    <col min="13580" max="13581" width="15.7109375" style="36" customWidth="1"/>
    <col min="13582" max="13582" width="26.5703125" style="36" customWidth="1"/>
    <col min="13583" max="13583" width="1.42578125" style="36" customWidth="1"/>
    <col min="13584" max="13809" width="11.42578125" style="36" customWidth="1"/>
    <col min="13810" max="13810" width="4.28515625" style="36" customWidth="1"/>
    <col min="13811" max="13811" width="4.85546875" style="36" customWidth="1"/>
    <col min="13812" max="13812" width="46.42578125" style="36" customWidth="1"/>
    <col min="13813" max="13824" width="12.85546875" style="36"/>
    <col min="13825" max="13825" width="6.140625" style="36" customWidth="1"/>
    <col min="13826" max="13826" width="5.28515625" style="36" customWidth="1"/>
    <col min="13827" max="13827" width="67.7109375" style="36" customWidth="1"/>
    <col min="13828" max="13832" width="15.7109375" style="36" customWidth="1"/>
    <col min="13833" max="13833" width="13.28515625" style="36" customWidth="1"/>
    <col min="13834" max="13834" width="0.85546875" style="36" customWidth="1"/>
    <col min="13835" max="13835" width="16.7109375" style="36" customWidth="1"/>
    <col min="13836" max="13837" width="15.7109375" style="36" customWidth="1"/>
    <col min="13838" max="13838" width="26.5703125" style="36" customWidth="1"/>
    <col min="13839" max="13839" width="1.42578125" style="36" customWidth="1"/>
    <col min="13840" max="14065" width="11.42578125" style="36" customWidth="1"/>
    <col min="14066" max="14066" width="4.28515625" style="36" customWidth="1"/>
    <col min="14067" max="14067" width="4.85546875" style="36" customWidth="1"/>
    <col min="14068" max="14068" width="46.42578125" style="36" customWidth="1"/>
    <col min="14069" max="14080" width="12.85546875" style="36"/>
    <col min="14081" max="14081" width="6.140625" style="36" customWidth="1"/>
    <col min="14082" max="14082" width="5.28515625" style="36" customWidth="1"/>
    <col min="14083" max="14083" width="67.7109375" style="36" customWidth="1"/>
    <col min="14084" max="14088" width="15.7109375" style="36" customWidth="1"/>
    <col min="14089" max="14089" width="13.28515625" style="36" customWidth="1"/>
    <col min="14090" max="14090" width="0.85546875" style="36" customWidth="1"/>
    <col min="14091" max="14091" width="16.7109375" style="36" customWidth="1"/>
    <col min="14092" max="14093" width="15.7109375" style="36" customWidth="1"/>
    <col min="14094" max="14094" width="26.5703125" style="36" customWidth="1"/>
    <col min="14095" max="14095" width="1.42578125" style="36" customWidth="1"/>
    <col min="14096" max="14321" width="11.42578125" style="36" customWidth="1"/>
    <col min="14322" max="14322" width="4.28515625" style="36" customWidth="1"/>
    <col min="14323" max="14323" width="4.85546875" style="36" customWidth="1"/>
    <col min="14324" max="14324" width="46.42578125" style="36" customWidth="1"/>
    <col min="14325" max="14336" width="12.85546875" style="36"/>
    <col min="14337" max="14337" width="6.140625" style="36" customWidth="1"/>
    <col min="14338" max="14338" width="5.28515625" style="36" customWidth="1"/>
    <col min="14339" max="14339" width="67.7109375" style="36" customWidth="1"/>
    <col min="14340" max="14344" width="15.7109375" style="36" customWidth="1"/>
    <col min="14345" max="14345" width="13.28515625" style="36" customWidth="1"/>
    <col min="14346" max="14346" width="0.85546875" style="36" customWidth="1"/>
    <col min="14347" max="14347" width="16.7109375" style="36" customWidth="1"/>
    <col min="14348" max="14349" width="15.7109375" style="36" customWidth="1"/>
    <col min="14350" max="14350" width="26.5703125" style="36" customWidth="1"/>
    <col min="14351" max="14351" width="1.42578125" style="36" customWidth="1"/>
    <col min="14352" max="14577" width="11.42578125" style="36" customWidth="1"/>
    <col min="14578" max="14578" width="4.28515625" style="36" customWidth="1"/>
    <col min="14579" max="14579" width="4.85546875" style="36" customWidth="1"/>
    <col min="14580" max="14580" width="46.42578125" style="36" customWidth="1"/>
    <col min="14581" max="14592" width="12.85546875" style="36"/>
    <col min="14593" max="14593" width="6.140625" style="36" customWidth="1"/>
    <col min="14594" max="14594" width="5.28515625" style="36" customWidth="1"/>
    <col min="14595" max="14595" width="67.7109375" style="36" customWidth="1"/>
    <col min="14596" max="14600" width="15.7109375" style="36" customWidth="1"/>
    <col min="14601" max="14601" width="13.28515625" style="36" customWidth="1"/>
    <col min="14602" max="14602" width="0.85546875" style="36" customWidth="1"/>
    <col min="14603" max="14603" width="16.7109375" style="36" customWidth="1"/>
    <col min="14604" max="14605" width="15.7109375" style="36" customWidth="1"/>
    <col min="14606" max="14606" width="26.5703125" style="36" customWidth="1"/>
    <col min="14607" max="14607" width="1.42578125" style="36" customWidth="1"/>
    <col min="14608" max="14833" width="11.42578125" style="36" customWidth="1"/>
    <col min="14834" max="14834" width="4.28515625" style="36" customWidth="1"/>
    <col min="14835" max="14835" width="4.85546875" style="36" customWidth="1"/>
    <col min="14836" max="14836" width="46.42578125" style="36" customWidth="1"/>
    <col min="14837" max="14848" width="12.85546875" style="36"/>
    <col min="14849" max="14849" width="6.140625" style="36" customWidth="1"/>
    <col min="14850" max="14850" width="5.28515625" style="36" customWidth="1"/>
    <col min="14851" max="14851" width="67.7109375" style="36" customWidth="1"/>
    <col min="14852" max="14856" width="15.7109375" style="36" customWidth="1"/>
    <col min="14857" max="14857" width="13.28515625" style="36" customWidth="1"/>
    <col min="14858" max="14858" width="0.85546875" style="36" customWidth="1"/>
    <col min="14859" max="14859" width="16.7109375" style="36" customWidth="1"/>
    <col min="14860" max="14861" width="15.7109375" style="36" customWidth="1"/>
    <col min="14862" max="14862" width="26.5703125" style="36" customWidth="1"/>
    <col min="14863" max="14863" width="1.42578125" style="36" customWidth="1"/>
    <col min="14864" max="15089" width="11.42578125" style="36" customWidth="1"/>
    <col min="15090" max="15090" width="4.28515625" style="36" customWidth="1"/>
    <col min="15091" max="15091" width="4.85546875" style="36" customWidth="1"/>
    <col min="15092" max="15092" width="46.42578125" style="36" customWidth="1"/>
    <col min="15093" max="15104" width="12.85546875" style="36"/>
    <col min="15105" max="15105" width="6.140625" style="36" customWidth="1"/>
    <col min="15106" max="15106" width="5.28515625" style="36" customWidth="1"/>
    <col min="15107" max="15107" width="67.7109375" style="36" customWidth="1"/>
    <col min="15108" max="15112" width="15.7109375" style="36" customWidth="1"/>
    <col min="15113" max="15113" width="13.28515625" style="36" customWidth="1"/>
    <col min="15114" max="15114" width="0.85546875" style="36" customWidth="1"/>
    <col min="15115" max="15115" width="16.7109375" style="36" customWidth="1"/>
    <col min="15116" max="15117" width="15.7109375" style="36" customWidth="1"/>
    <col min="15118" max="15118" width="26.5703125" style="36" customWidth="1"/>
    <col min="15119" max="15119" width="1.42578125" style="36" customWidth="1"/>
    <col min="15120" max="15345" width="11.42578125" style="36" customWidth="1"/>
    <col min="15346" max="15346" width="4.28515625" style="36" customWidth="1"/>
    <col min="15347" max="15347" width="4.85546875" style="36" customWidth="1"/>
    <col min="15348" max="15348" width="46.42578125" style="36" customWidth="1"/>
    <col min="15349" max="15360" width="12.85546875" style="36"/>
    <col min="15361" max="15361" width="6.140625" style="36" customWidth="1"/>
    <col min="15362" max="15362" width="5.28515625" style="36" customWidth="1"/>
    <col min="15363" max="15363" width="67.7109375" style="36" customWidth="1"/>
    <col min="15364" max="15368" width="15.7109375" style="36" customWidth="1"/>
    <col min="15369" max="15369" width="13.28515625" style="36" customWidth="1"/>
    <col min="15370" max="15370" width="0.85546875" style="36" customWidth="1"/>
    <col min="15371" max="15371" width="16.7109375" style="36" customWidth="1"/>
    <col min="15372" max="15373" width="15.7109375" style="36" customWidth="1"/>
    <col min="15374" max="15374" width="26.5703125" style="36" customWidth="1"/>
    <col min="15375" max="15375" width="1.42578125" style="36" customWidth="1"/>
    <col min="15376" max="15601" width="11.42578125" style="36" customWidth="1"/>
    <col min="15602" max="15602" width="4.28515625" style="36" customWidth="1"/>
    <col min="15603" max="15603" width="4.85546875" style="36" customWidth="1"/>
    <col min="15604" max="15604" width="46.42578125" style="36" customWidth="1"/>
    <col min="15605" max="15616" width="12.85546875" style="36"/>
    <col min="15617" max="15617" width="6.140625" style="36" customWidth="1"/>
    <col min="15618" max="15618" width="5.28515625" style="36" customWidth="1"/>
    <col min="15619" max="15619" width="67.7109375" style="36" customWidth="1"/>
    <col min="15620" max="15624" width="15.7109375" style="36" customWidth="1"/>
    <col min="15625" max="15625" width="13.28515625" style="36" customWidth="1"/>
    <col min="15626" max="15626" width="0.85546875" style="36" customWidth="1"/>
    <col min="15627" max="15627" width="16.7109375" style="36" customWidth="1"/>
    <col min="15628" max="15629" width="15.7109375" style="36" customWidth="1"/>
    <col min="15630" max="15630" width="26.5703125" style="36" customWidth="1"/>
    <col min="15631" max="15631" width="1.42578125" style="36" customWidth="1"/>
    <col min="15632" max="15857" width="11.42578125" style="36" customWidth="1"/>
    <col min="15858" max="15858" width="4.28515625" style="36" customWidth="1"/>
    <col min="15859" max="15859" width="4.85546875" style="36" customWidth="1"/>
    <col min="15860" max="15860" width="46.42578125" style="36" customWidth="1"/>
    <col min="15861" max="15872" width="12.85546875" style="36"/>
    <col min="15873" max="15873" width="6.140625" style="36" customWidth="1"/>
    <col min="15874" max="15874" width="5.28515625" style="36" customWidth="1"/>
    <col min="15875" max="15875" width="67.7109375" style="36" customWidth="1"/>
    <col min="15876" max="15880" width="15.7109375" style="36" customWidth="1"/>
    <col min="15881" max="15881" width="13.28515625" style="36" customWidth="1"/>
    <col min="15882" max="15882" width="0.85546875" style="36" customWidth="1"/>
    <col min="15883" max="15883" width="16.7109375" style="36" customWidth="1"/>
    <col min="15884" max="15885" width="15.7109375" style="36" customWidth="1"/>
    <col min="15886" max="15886" width="26.5703125" style="36" customWidth="1"/>
    <col min="15887" max="15887" width="1.42578125" style="36" customWidth="1"/>
    <col min="15888" max="16113" width="11.42578125" style="36" customWidth="1"/>
    <col min="16114" max="16114" width="4.28515625" style="36" customWidth="1"/>
    <col min="16115" max="16115" width="4.85546875" style="36" customWidth="1"/>
    <col min="16116" max="16116" width="46.42578125" style="36" customWidth="1"/>
    <col min="16117" max="16128" width="12.85546875" style="36"/>
    <col min="16129" max="16129" width="6.140625" style="36" customWidth="1"/>
    <col min="16130" max="16130" width="5.28515625" style="36" customWidth="1"/>
    <col min="16131" max="16131" width="67.7109375" style="36" customWidth="1"/>
    <col min="16132" max="16136" width="15.7109375" style="36" customWidth="1"/>
    <col min="16137" max="16137" width="13.28515625" style="36" customWidth="1"/>
    <col min="16138" max="16138" width="0.85546875" style="36" customWidth="1"/>
    <col min="16139" max="16139" width="16.7109375" style="36" customWidth="1"/>
    <col min="16140" max="16141" width="15.7109375" style="36" customWidth="1"/>
    <col min="16142" max="16142" width="26.5703125" style="36" customWidth="1"/>
    <col min="16143" max="16143" width="1.42578125" style="36" customWidth="1"/>
    <col min="16144" max="16369" width="11.42578125" style="36" customWidth="1"/>
    <col min="16370" max="16370" width="4.28515625" style="36" customWidth="1"/>
    <col min="16371" max="16371" width="4.85546875" style="36" customWidth="1"/>
    <col min="16372" max="16372" width="46.42578125" style="36" customWidth="1"/>
    <col min="16373" max="16384" width="12.85546875" style="36"/>
  </cols>
  <sheetData>
    <row r="1" spans="1:17" s="167" customFormat="1" ht="45" customHeight="1" x14ac:dyDescent="0.2">
      <c r="A1" s="352" t="s">
        <v>913</v>
      </c>
      <c r="B1" s="352"/>
      <c r="C1" s="352"/>
      <c r="D1" s="85" t="s">
        <v>915</v>
      </c>
      <c r="E1" s="85"/>
      <c r="F1" s="250"/>
      <c r="G1" s="250"/>
      <c r="H1" s="250"/>
      <c r="I1" s="250"/>
      <c r="J1" s="250"/>
      <c r="K1" s="250"/>
      <c r="L1" s="250"/>
      <c r="M1" s="250"/>
      <c r="N1" s="250"/>
    </row>
    <row r="2" spans="1:17" s="1" customFormat="1" ht="36" customHeight="1" thickBot="1" x14ac:dyDescent="0.45">
      <c r="A2" s="368" t="s">
        <v>914</v>
      </c>
      <c r="B2" s="368"/>
      <c r="C2" s="368"/>
      <c r="D2" s="368"/>
      <c r="E2" s="368"/>
      <c r="F2" s="368"/>
      <c r="G2" s="368"/>
      <c r="H2" s="368"/>
      <c r="I2" s="368"/>
      <c r="J2" s="368"/>
      <c r="K2" s="368"/>
      <c r="L2" s="368"/>
      <c r="M2" s="251"/>
      <c r="O2" s="252"/>
      <c r="P2" s="252"/>
    </row>
    <row r="3" spans="1:17" customFormat="1" ht="6" customHeight="1" x14ac:dyDescent="0.4">
      <c r="A3" s="354"/>
      <c r="B3" s="354"/>
      <c r="C3" s="354"/>
      <c r="D3" s="354"/>
      <c r="E3" s="354"/>
      <c r="F3" s="354"/>
      <c r="G3" s="354"/>
      <c r="H3" s="354"/>
      <c r="I3" s="354"/>
      <c r="J3" s="354"/>
      <c r="K3" s="354"/>
      <c r="L3" s="354"/>
      <c r="M3" s="355"/>
      <c r="N3" s="355"/>
      <c r="O3" s="355"/>
      <c r="P3" s="355"/>
    </row>
    <row r="4" spans="1:17" s="50" customFormat="1" ht="17.649999999999999" customHeight="1" x14ac:dyDescent="0.25">
      <c r="A4" s="204" t="s">
        <v>735</v>
      </c>
      <c r="B4" s="253"/>
      <c r="C4" s="254"/>
      <c r="D4" s="255"/>
      <c r="E4" s="255"/>
      <c r="F4" s="255"/>
      <c r="G4" s="255"/>
      <c r="H4" s="255"/>
      <c r="I4" s="255"/>
      <c r="J4" s="255"/>
      <c r="K4" s="255"/>
      <c r="L4" s="255"/>
      <c r="M4" s="47"/>
      <c r="N4" s="48"/>
      <c r="O4" s="49"/>
      <c r="P4" s="49"/>
      <c r="Q4" s="49"/>
    </row>
    <row r="5" spans="1:17" s="50" customFormat="1" ht="17.649999999999999" customHeight="1" x14ac:dyDescent="0.25">
      <c r="A5" s="204" t="s">
        <v>467</v>
      </c>
      <c r="B5" s="253"/>
      <c r="C5" s="254"/>
      <c r="D5" s="255"/>
      <c r="E5" s="255"/>
      <c r="F5" s="255"/>
      <c r="G5" s="255"/>
      <c r="H5" s="255"/>
      <c r="I5" s="255"/>
      <c r="J5" s="255"/>
      <c r="K5" s="255"/>
      <c r="L5" s="255"/>
      <c r="M5" s="47"/>
      <c r="N5" s="48"/>
      <c r="O5" s="49"/>
      <c r="P5" s="49"/>
      <c r="Q5" s="49"/>
    </row>
    <row r="6" spans="1:17" s="50" customFormat="1" ht="17.649999999999999" customHeight="1" x14ac:dyDescent="0.25">
      <c r="A6" s="204" t="s">
        <v>2</v>
      </c>
      <c r="B6" s="256"/>
      <c r="C6" s="257"/>
      <c r="D6" s="258"/>
      <c r="E6" s="258"/>
      <c r="F6" s="258"/>
      <c r="G6" s="258"/>
      <c r="H6" s="258"/>
      <c r="I6" s="258"/>
      <c r="J6" s="258"/>
      <c r="K6" s="258"/>
      <c r="L6" s="258"/>
      <c r="M6" s="47"/>
      <c r="N6" s="48"/>
      <c r="O6" s="49"/>
      <c r="P6" s="49"/>
      <c r="Q6" s="49"/>
    </row>
    <row r="7" spans="1:17" s="50" customFormat="1" ht="17.649999999999999" customHeight="1" x14ac:dyDescent="0.25">
      <c r="A7" s="204" t="s">
        <v>941</v>
      </c>
      <c r="B7" s="256"/>
      <c r="C7" s="257"/>
      <c r="D7" s="258"/>
      <c r="E7" s="258"/>
      <c r="F7" s="258"/>
      <c r="G7" s="258"/>
      <c r="H7" s="258"/>
      <c r="I7" s="258"/>
      <c r="J7" s="258"/>
      <c r="K7" s="258"/>
      <c r="L7" s="258"/>
      <c r="M7" s="48"/>
      <c r="N7" s="48"/>
      <c r="O7" s="49"/>
      <c r="P7" s="49"/>
      <c r="Q7" s="49"/>
    </row>
    <row r="8" spans="1:17" s="50" customFormat="1" ht="17.649999999999999" customHeight="1" x14ac:dyDescent="0.25">
      <c r="A8" s="204" t="s">
        <v>928</v>
      </c>
      <c r="B8" s="256"/>
      <c r="C8" s="257"/>
      <c r="D8" s="258"/>
      <c r="E8" s="258"/>
      <c r="F8" s="258"/>
      <c r="G8" s="258"/>
      <c r="H8" s="258"/>
      <c r="I8" s="258"/>
      <c r="J8" s="258"/>
      <c r="K8" s="258"/>
      <c r="L8" s="258"/>
      <c r="M8" s="48"/>
      <c r="N8" s="48"/>
      <c r="O8" s="49"/>
      <c r="P8" s="49"/>
      <c r="Q8" s="49"/>
    </row>
    <row r="9" spans="1:17" s="206" customFormat="1" ht="30" customHeight="1" x14ac:dyDescent="0.25">
      <c r="A9" s="360" t="s">
        <v>418</v>
      </c>
      <c r="B9" s="361" t="s">
        <v>470</v>
      </c>
      <c r="C9" s="361"/>
      <c r="D9" s="362" t="s">
        <v>736</v>
      </c>
      <c r="E9" s="362"/>
      <c r="F9" s="362"/>
      <c r="G9" s="356" t="s">
        <v>737</v>
      </c>
      <c r="H9" s="362" t="s">
        <v>738</v>
      </c>
      <c r="I9" s="362"/>
      <c r="J9" s="100"/>
      <c r="K9" s="362" t="s">
        <v>739</v>
      </c>
      <c r="L9" s="362"/>
      <c r="M9" s="260"/>
      <c r="N9" s="261"/>
      <c r="O9" s="259"/>
      <c r="P9" s="259"/>
      <c r="Q9" s="259"/>
    </row>
    <row r="10" spans="1:17" s="206" customFormat="1" ht="49.9" customHeight="1" x14ac:dyDescent="0.25">
      <c r="A10" s="360"/>
      <c r="B10" s="361"/>
      <c r="C10" s="361"/>
      <c r="D10" s="100" t="s">
        <v>740</v>
      </c>
      <c r="E10" s="100" t="s">
        <v>741</v>
      </c>
      <c r="F10" s="100" t="s">
        <v>100</v>
      </c>
      <c r="G10" s="356"/>
      <c r="H10" s="100" t="s">
        <v>742</v>
      </c>
      <c r="I10" s="100" t="str">
        <f>'[18]COMP DIR COND (DLLS) '!K7</f>
        <v>% Respecto PEF 2021</v>
      </c>
      <c r="J10" s="100"/>
      <c r="K10" s="100" t="s">
        <v>743</v>
      </c>
      <c r="L10" s="100" t="s">
        <v>744</v>
      </c>
      <c r="M10" s="259" t="s">
        <v>745</v>
      </c>
      <c r="N10" s="261"/>
      <c r="O10" s="259"/>
      <c r="P10" s="259"/>
      <c r="Q10" s="259"/>
    </row>
    <row r="11" spans="1:17" s="206" customFormat="1" ht="17.100000000000001" customHeight="1" thickBot="1" x14ac:dyDescent="0.3">
      <c r="A11" s="390"/>
      <c r="B11" s="357"/>
      <c r="C11" s="357"/>
      <c r="D11" s="312" t="s">
        <v>110</v>
      </c>
      <c r="E11" s="312" t="s">
        <v>111</v>
      </c>
      <c r="F11" s="103" t="s">
        <v>746</v>
      </c>
      <c r="G11" s="312" t="s">
        <v>113</v>
      </c>
      <c r="H11" s="103" t="s">
        <v>747</v>
      </c>
      <c r="I11" s="103" t="s">
        <v>748</v>
      </c>
      <c r="J11" s="313"/>
      <c r="K11" s="312" t="s">
        <v>116</v>
      </c>
      <c r="L11" s="312" t="s">
        <v>414</v>
      </c>
      <c r="M11" s="205">
        <v>20.583500000000001</v>
      </c>
      <c r="N11" s="262" t="s">
        <v>741</v>
      </c>
      <c r="O11" s="259"/>
      <c r="P11" s="259" t="s">
        <v>740</v>
      </c>
      <c r="Q11" s="263">
        <v>44166</v>
      </c>
    </row>
    <row r="12" spans="1:17" s="40" customFormat="1" ht="5.25" customHeight="1" thickBot="1" x14ac:dyDescent="0.3">
      <c r="A12" s="217"/>
      <c r="B12" s="113"/>
      <c r="C12" s="113"/>
      <c r="D12" s="218"/>
      <c r="E12" s="218"/>
      <c r="F12" s="113"/>
      <c r="G12" s="218"/>
      <c r="H12" s="113"/>
      <c r="I12" s="113"/>
      <c r="J12" s="268"/>
      <c r="K12" s="218"/>
      <c r="L12" s="218"/>
      <c r="M12" s="269"/>
      <c r="N12" s="270"/>
      <c r="O12" s="271"/>
      <c r="P12" s="271"/>
      <c r="Q12" s="271"/>
    </row>
    <row r="13" spans="1:17" s="206" customFormat="1" ht="13.5" x14ac:dyDescent="0.25">
      <c r="A13" s="387" t="s">
        <v>480</v>
      </c>
      <c r="B13" s="387"/>
      <c r="C13" s="387"/>
      <c r="D13" s="272">
        <f>+D14+D277</f>
        <v>835170.90613911813</v>
      </c>
      <c r="E13" s="272">
        <f>+E14+E277</f>
        <v>829182.75386628113</v>
      </c>
      <c r="F13" s="272">
        <f>E13/D13*100-100</f>
        <v>-0.71699723120377712</v>
      </c>
      <c r="G13" s="272">
        <f>+G14+G277</f>
        <v>720160.06110984553</v>
      </c>
      <c r="H13" s="272">
        <f>+H14+H277</f>
        <v>389864.4155238847</v>
      </c>
      <c r="I13" s="273">
        <f>H13/E13*100</f>
        <v>47.017911757816968</v>
      </c>
      <c r="J13" s="274"/>
      <c r="K13" s="272">
        <f>+K14+K277</f>
        <v>44365.769303612782</v>
      </c>
      <c r="L13" s="272">
        <f>+L14+L277</f>
        <v>345498.64622027188</v>
      </c>
      <c r="M13" s="264"/>
      <c r="N13" s="265">
        <v>21.6</v>
      </c>
      <c r="O13" s="259"/>
      <c r="P13" s="265">
        <v>20</v>
      </c>
      <c r="Q13" s="259">
        <v>19.948699999999999</v>
      </c>
    </row>
    <row r="14" spans="1:17" s="206" customFormat="1" ht="13.5" x14ac:dyDescent="0.25">
      <c r="A14" s="388" t="s">
        <v>749</v>
      </c>
      <c r="B14" s="388"/>
      <c r="C14" s="388"/>
      <c r="D14" s="275">
        <f>SUM(D15:D276)</f>
        <v>557778.45960278716</v>
      </c>
      <c r="E14" s="275">
        <f>SUM(E15:E276)</f>
        <v>551790.30732995016</v>
      </c>
      <c r="F14" s="275">
        <f>E14/D14*100-100</f>
        <v>-1.0735718043148097</v>
      </c>
      <c r="G14" s="275">
        <f>SUM(G15:G276)</f>
        <v>495798.16674055456</v>
      </c>
      <c r="H14" s="275">
        <f>SUM(H15:H276)</f>
        <v>165502.52115459368</v>
      </c>
      <c r="I14" s="276">
        <f t="shared" ref="I14:I77" si="0">+H14/E14*100</f>
        <v>29.993734749608297</v>
      </c>
      <c r="J14" s="277"/>
      <c r="K14" s="275">
        <f>SUM(K15:K276)</f>
        <v>36649.488038941781</v>
      </c>
      <c r="L14" s="275">
        <f>SUM(L15:L276)</f>
        <v>128853.03311565191</v>
      </c>
      <c r="M14" s="264"/>
      <c r="N14" s="260"/>
      <c r="O14" s="259"/>
      <c r="P14" s="259"/>
      <c r="Q14" s="259"/>
    </row>
    <row r="15" spans="1:17" s="206" customFormat="1" ht="17.649999999999999" customHeight="1" x14ac:dyDescent="0.25">
      <c r="A15" s="278">
        <v>1</v>
      </c>
      <c r="B15" s="115" t="s">
        <v>126</v>
      </c>
      <c r="C15" s="279" t="s">
        <v>127</v>
      </c>
      <c r="D15" s="280">
        <v>2127.016556</v>
      </c>
      <c r="E15" s="280">
        <v>2127.016556</v>
      </c>
      <c r="F15" s="281">
        <f>E15/D15*100-100</f>
        <v>0</v>
      </c>
      <c r="G15" s="280">
        <v>2127.016556</v>
      </c>
      <c r="H15" s="235">
        <f>+K15+L15</f>
        <v>0</v>
      </c>
      <c r="I15" s="235">
        <f t="shared" si="0"/>
        <v>0</v>
      </c>
      <c r="J15" s="282"/>
      <c r="K15" s="280">
        <v>0</v>
      </c>
      <c r="L15" s="283">
        <v>0</v>
      </c>
      <c r="M15" s="264"/>
      <c r="N15" s="266"/>
      <c r="O15" s="259"/>
      <c r="P15" s="259"/>
      <c r="Q15" s="259">
        <f>D15/$Q$13</f>
        <v>106.62431917869336</v>
      </c>
    </row>
    <row r="16" spans="1:17" s="206" customFormat="1" ht="17.649999999999999" customHeight="1" x14ac:dyDescent="0.25">
      <c r="A16" s="278">
        <v>2</v>
      </c>
      <c r="B16" s="115" t="s">
        <v>128</v>
      </c>
      <c r="C16" s="279" t="s">
        <v>750</v>
      </c>
      <c r="D16" s="280">
        <v>5709.1623405775008</v>
      </c>
      <c r="E16" s="280">
        <v>5709.1623405775008</v>
      </c>
      <c r="F16" s="281">
        <f t="shared" ref="F16:F79" si="1">E16/D16*100-100</f>
        <v>0</v>
      </c>
      <c r="G16" s="280">
        <v>5709.1624023280001</v>
      </c>
      <c r="H16" s="235">
        <f t="shared" ref="H16:H79" si="2">+K16+L16</f>
        <v>-2.3400730242428836E-12</v>
      </c>
      <c r="I16" s="235">
        <f t="shared" si="0"/>
        <v>-4.0988027396085173E-14</v>
      </c>
      <c r="J16" s="282"/>
      <c r="K16" s="280">
        <v>0</v>
      </c>
      <c r="L16" s="283">
        <v>-2.3400730242428836E-12</v>
      </c>
      <c r="M16" s="264"/>
      <c r="N16" s="266"/>
      <c r="O16" s="259"/>
      <c r="P16" s="259"/>
      <c r="Q16" s="259"/>
    </row>
    <row r="17" spans="1:17" s="206" customFormat="1" ht="17.649999999999999" customHeight="1" x14ac:dyDescent="0.25">
      <c r="A17" s="278">
        <v>3</v>
      </c>
      <c r="B17" s="115" t="s">
        <v>130</v>
      </c>
      <c r="C17" s="279" t="s">
        <v>131</v>
      </c>
      <c r="D17" s="280">
        <v>565.36421572749998</v>
      </c>
      <c r="E17" s="280">
        <v>565.36421572749998</v>
      </c>
      <c r="F17" s="281">
        <f t="shared" si="1"/>
        <v>0</v>
      </c>
      <c r="G17" s="280">
        <v>565.36421572749998</v>
      </c>
      <c r="H17" s="235">
        <f t="shared" si="2"/>
        <v>-1.4625456401518023E-13</v>
      </c>
      <c r="I17" s="235">
        <f t="shared" si="0"/>
        <v>-2.5869087562781566E-14</v>
      </c>
      <c r="J17" s="282"/>
      <c r="K17" s="280">
        <v>0</v>
      </c>
      <c r="L17" s="283">
        <v>-1.4625456401518023E-13</v>
      </c>
      <c r="M17" s="264"/>
      <c r="N17" s="266"/>
      <c r="O17" s="259"/>
      <c r="P17" s="259"/>
      <c r="Q17" s="259"/>
    </row>
    <row r="18" spans="1:17" s="206" customFormat="1" ht="17.649999999999999" customHeight="1" x14ac:dyDescent="0.25">
      <c r="A18" s="278">
        <v>4</v>
      </c>
      <c r="B18" s="115" t="s">
        <v>128</v>
      </c>
      <c r="C18" s="279" t="s">
        <v>132</v>
      </c>
      <c r="D18" s="280">
        <v>6814.9272267335009</v>
      </c>
      <c r="E18" s="280">
        <v>6814.9272267335009</v>
      </c>
      <c r="F18" s="281">
        <f t="shared" si="1"/>
        <v>0</v>
      </c>
      <c r="G18" s="280">
        <v>6814.9272267335009</v>
      </c>
      <c r="H18" s="235">
        <f t="shared" si="2"/>
        <v>1.1700365121214418E-12</v>
      </c>
      <c r="I18" s="235">
        <f t="shared" si="0"/>
        <v>1.7168730834448813E-14</v>
      </c>
      <c r="J18" s="282"/>
      <c r="K18" s="280">
        <v>0</v>
      </c>
      <c r="L18" s="283">
        <v>1.1700365121214418E-12</v>
      </c>
      <c r="M18" s="264"/>
      <c r="N18" s="266"/>
      <c r="O18" s="259"/>
      <c r="P18" s="259"/>
      <c r="Q18" s="259"/>
    </row>
    <row r="19" spans="1:17" s="206" customFormat="1" ht="17.649999999999999" customHeight="1" x14ac:dyDescent="0.25">
      <c r="A19" s="278">
        <v>5</v>
      </c>
      <c r="B19" s="115" t="s">
        <v>133</v>
      </c>
      <c r="C19" s="279" t="s">
        <v>134</v>
      </c>
      <c r="D19" s="280">
        <v>1261.1850695255</v>
      </c>
      <c r="E19" s="280">
        <v>1261.1850695255</v>
      </c>
      <c r="F19" s="281">
        <f t="shared" si="1"/>
        <v>0</v>
      </c>
      <c r="G19" s="280">
        <v>1261.1850695255</v>
      </c>
      <c r="H19" s="235">
        <f t="shared" si="2"/>
        <v>1.4625456401518023E-13</v>
      </c>
      <c r="I19" s="235">
        <f t="shared" si="0"/>
        <v>1.1596598116262675E-14</v>
      </c>
      <c r="J19" s="282"/>
      <c r="K19" s="280">
        <v>0</v>
      </c>
      <c r="L19" s="283">
        <v>1.4625456401518023E-13</v>
      </c>
      <c r="M19" s="264"/>
      <c r="N19" s="266"/>
      <c r="O19" s="259"/>
      <c r="P19" s="259"/>
      <c r="Q19" s="259"/>
    </row>
    <row r="20" spans="1:17" s="206" customFormat="1" ht="17.649999999999999" customHeight="1" x14ac:dyDescent="0.25">
      <c r="A20" s="278">
        <v>6</v>
      </c>
      <c r="B20" s="115" t="s">
        <v>128</v>
      </c>
      <c r="C20" s="279" t="s">
        <v>135</v>
      </c>
      <c r="D20" s="280">
        <v>6336.6996355600004</v>
      </c>
      <c r="E20" s="280">
        <v>6336.6996355600004</v>
      </c>
      <c r="F20" s="281">
        <f t="shared" si="1"/>
        <v>0</v>
      </c>
      <c r="G20" s="280">
        <v>6336.6996355600004</v>
      </c>
      <c r="H20" s="235">
        <f t="shared" si="2"/>
        <v>0</v>
      </c>
      <c r="I20" s="235">
        <f t="shared" si="0"/>
        <v>0</v>
      </c>
      <c r="J20" s="282"/>
      <c r="K20" s="280">
        <v>0</v>
      </c>
      <c r="L20" s="283">
        <v>0</v>
      </c>
      <c r="M20" s="264"/>
      <c r="N20" s="266"/>
      <c r="O20" s="259"/>
      <c r="P20" s="259"/>
      <c r="Q20" s="259"/>
    </row>
    <row r="21" spans="1:17" s="206" customFormat="1" ht="17.649999999999999" customHeight="1" x14ac:dyDescent="0.25">
      <c r="A21" s="278">
        <v>7</v>
      </c>
      <c r="B21" s="115" t="s">
        <v>136</v>
      </c>
      <c r="C21" s="279" t="s">
        <v>137</v>
      </c>
      <c r="D21" s="280">
        <v>14433.558885392502</v>
      </c>
      <c r="E21" s="280">
        <v>14433.558885392502</v>
      </c>
      <c r="F21" s="281">
        <f t="shared" si="1"/>
        <v>0</v>
      </c>
      <c r="G21" s="280">
        <v>14433.558885392502</v>
      </c>
      <c r="H21" s="235">
        <f t="shared" si="2"/>
        <v>0</v>
      </c>
      <c r="I21" s="235">
        <f t="shared" si="0"/>
        <v>0</v>
      </c>
      <c r="J21" s="282"/>
      <c r="K21" s="280">
        <v>0</v>
      </c>
      <c r="L21" s="283">
        <v>0</v>
      </c>
      <c r="M21" s="264"/>
      <c r="N21" s="266"/>
      <c r="O21" s="259"/>
      <c r="P21" s="259"/>
      <c r="Q21" s="259"/>
    </row>
    <row r="22" spans="1:17" s="206" customFormat="1" ht="17.649999999999999" customHeight="1" x14ac:dyDescent="0.25">
      <c r="A22" s="278">
        <v>9</v>
      </c>
      <c r="B22" s="115" t="s">
        <v>138</v>
      </c>
      <c r="C22" s="279" t="s">
        <v>139</v>
      </c>
      <c r="D22" s="280">
        <v>2058.7395015705001</v>
      </c>
      <c r="E22" s="280">
        <v>2058.7395015705001</v>
      </c>
      <c r="F22" s="281">
        <f t="shared" si="1"/>
        <v>0</v>
      </c>
      <c r="G22" s="280">
        <v>2058.7395015705001</v>
      </c>
      <c r="H22" s="235">
        <f t="shared" si="2"/>
        <v>0</v>
      </c>
      <c r="I22" s="235">
        <f t="shared" si="0"/>
        <v>0</v>
      </c>
      <c r="J22" s="282"/>
      <c r="K22" s="280">
        <v>0</v>
      </c>
      <c r="L22" s="283">
        <v>0</v>
      </c>
      <c r="M22" s="264"/>
      <c r="N22" s="266"/>
      <c r="O22" s="259"/>
      <c r="P22" s="259"/>
      <c r="Q22" s="259"/>
    </row>
    <row r="23" spans="1:17" s="206" customFormat="1" ht="17.649999999999999" customHeight="1" x14ac:dyDescent="0.25">
      <c r="A23" s="278">
        <v>10</v>
      </c>
      <c r="B23" s="115" t="s">
        <v>138</v>
      </c>
      <c r="C23" s="279" t="s">
        <v>140</v>
      </c>
      <c r="D23" s="280">
        <v>2730.7691433119999</v>
      </c>
      <c r="E23" s="280">
        <v>2730.7691433119999</v>
      </c>
      <c r="F23" s="281">
        <f t="shared" si="1"/>
        <v>0</v>
      </c>
      <c r="G23" s="280">
        <v>2730.7691433119999</v>
      </c>
      <c r="H23" s="235">
        <f t="shared" si="2"/>
        <v>0</v>
      </c>
      <c r="I23" s="235">
        <f t="shared" si="0"/>
        <v>0</v>
      </c>
      <c r="J23" s="282"/>
      <c r="K23" s="280">
        <v>0</v>
      </c>
      <c r="L23" s="283">
        <v>0</v>
      </c>
      <c r="M23" s="264"/>
      <c r="N23" s="266"/>
      <c r="O23" s="259"/>
      <c r="P23" s="259"/>
      <c r="Q23" s="259"/>
    </row>
    <row r="24" spans="1:17" s="206" customFormat="1" ht="17.649999999999999" customHeight="1" x14ac:dyDescent="0.25">
      <c r="A24" s="115">
        <v>11</v>
      </c>
      <c r="B24" s="115" t="s">
        <v>138</v>
      </c>
      <c r="C24" s="279" t="s">
        <v>141</v>
      </c>
      <c r="D24" s="280">
        <v>2190.2808695075</v>
      </c>
      <c r="E24" s="280">
        <v>2190.2808695075</v>
      </c>
      <c r="F24" s="281">
        <f t="shared" si="1"/>
        <v>0</v>
      </c>
      <c r="G24" s="280">
        <v>2190.2808695075</v>
      </c>
      <c r="H24" s="235">
        <f t="shared" si="2"/>
        <v>0</v>
      </c>
      <c r="I24" s="235">
        <f t="shared" si="0"/>
        <v>0</v>
      </c>
      <c r="J24" s="282"/>
      <c r="K24" s="280">
        <v>0</v>
      </c>
      <c r="L24" s="283">
        <v>0</v>
      </c>
      <c r="M24" s="264"/>
      <c r="N24" s="266"/>
      <c r="O24" s="259"/>
      <c r="P24" s="259"/>
      <c r="Q24" s="259"/>
    </row>
    <row r="25" spans="1:17" s="206" customFormat="1" ht="17.649999999999999" customHeight="1" x14ac:dyDescent="0.25">
      <c r="A25" s="115">
        <v>12</v>
      </c>
      <c r="B25" s="115" t="s">
        <v>142</v>
      </c>
      <c r="C25" s="279" t="s">
        <v>143</v>
      </c>
      <c r="D25" s="280">
        <v>3605.7775568430002</v>
      </c>
      <c r="E25" s="280">
        <v>3605.7775568430002</v>
      </c>
      <c r="F25" s="281">
        <f t="shared" si="1"/>
        <v>0</v>
      </c>
      <c r="G25" s="280">
        <v>3605.7775568430002</v>
      </c>
      <c r="H25" s="235">
        <f t="shared" si="2"/>
        <v>5.8501825606072091E-13</v>
      </c>
      <c r="I25" s="235">
        <f t="shared" si="0"/>
        <v>1.6224468837532155E-14</v>
      </c>
      <c r="J25" s="282"/>
      <c r="K25" s="280">
        <v>0</v>
      </c>
      <c r="L25" s="283">
        <v>5.8501825606072091E-13</v>
      </c>
      <c r="M25" s="264"/>
      <c r="N25" s="266"/>
      <c r="O25" s="259"/>
      <c r="P25" s="259"/>
      <c r="Q25" s="259"/>
    </row>
    <row r="26" spans="1:17" s="206" customFormat="1" ht="17.649999999999999" customHeight="1" x14ac:dyDescent="0.25">
      <c r="A26" s="115">
        <v>13</v>
      </c>
      <c r="B26" s="115" t="s">
        <v>142</v>
      </c>
      <c r="C26" s="279" t="s">
        <v>144</v>
      </c>
      <c r="D26" s="280">
        <v>1042.6964864015001</v>
      </c>
      <c r="E26" s="280">
        <v>1042.6964864015001</v>
      </c>
      <c r="F26" s="281">
        <f t="shared" si="1"/>
        <v>0</v>
      </c>
      <c r="G26" s="280">
        <v>1042.6964864015001</v>
      </c>
      <c r="H26" s="235">
        <f t="shared" si="2"/>
        <v>0</v>
      </c>
      <c r="I26" s="235">
        <f t="shared" si="0"/>
        <v>0</v>
      </c>
      <c r="J26" s="282"/>
      <c r="K26" s="280">
        <v>0</v>
      </c>
      <c r="L26" s="283">
        <v>0</v>
      </c>
      <c r="M26" s="264"/>
      <c r="N26" s="266"/>
      <c r="O26" s="259"/>
      <c r="P26" s="259"/>
      <c r="Q26" s="259"/>
    </row>
    <row r="27" spans="1:17" s="206" customFormat="1" ht="17.649999999999999" customHeight="1" x14ac:dyDescent="0.25">
      <c r="A27" s="115">
        <v>14</v>
      </c>
      <c r="B27" s="115" t="s">
        <v>142</v>
      </c>
      <c r="C27" s="279" t="s">
        <v>145</v>
      </c>
      <c r="D27" s="280">
        <v>694.90050376250008</v>
      </c>
      <c r="E27" s="280">
        <v>694.90050376250008</v>
      </c>
      <c r="F27" s="281">
        <f t="shared" si="1"/>
        <v>0</v>
      </c>
      <c r="G27" s="280">
        <v>694.90050376250008</v>
      </c>
      <c r="H27" s="235">
        <f t="shared" si="2"/>
        <v>0</v>
      </c>
      <c r="I27" s="235">
        <f t="shared" si="0"/>
        <v>0</v>
      </c>
      <c r="J27" s="282"/>
      <c r="K27" s="280">
        <v>0</v>
      </c>
      <c r="L27" s="283">
        <v>0</v>
      </c>
      <c r="M27" s="264"/>
      <c r="N27" s="266"/>
      <c r="O27" s="259"/>
      <c r="P27" s="259"/>
      <c r="Q27" s="259"/>
    </row>
    <row r="28" spans="1:17" s="206" customFormat="1" ht="17.649999999999999" customHeight="1" x14ac:dyDescent="0.25">
      <c r="A28" s="115">
        <v>15</v>
      </c>
      <c r="B28" s="115" t="s">
        <v>142</v>
      </c>
      <c r="C28" s="279" t="s">
        <v>146</v>
      </c>
      <c r="D28" s="280">
        <v>1293.643046591</v>
      </c>
      <c r="E28" s="280">
        <v>1293.643046591</v>
      </c>
      <c r="F28" s="281">
        <f t="shared" si="1"/>
        <v>0</v>
      </c>
      <c r="G28" s="280">
        <v>1293.643046591</v>
      </c>
      <c r="H28" s="235">
        <f t="shared" si="2"/>
        <v>0</v>
      </c>
      <c r="I28" s="235">
        <f t="shared" si="0"/>
        <v>0</v>
      </c>
      <c r="J28" s="282"/>
      <c r="K28" s="280">
        <v>0</v>
      </c>
      <c r="L28" s="283">
        <v>0</v>
      </c>
      <c r="M28" s="264"/>
      <c r="N28" s="266"/>
      <c r="O28" s="259"/>
      <c r="P28" s="259"/>
      <c r="Q28" s="259"/>
    </row>
    <row r="29" spans="1:17" s="206" customFormat="1" ht="17.649999999999999" customHeight="1" x14ac:dyDescent="0.25">
      <c r="A29" s="115">
        <v>16</v>
      </c>
      <c r="B29" s="115" t="s">
        <v>142</v>
      </c>
      <c r="C29" s="279" t="s">
        <v>147</v>
      </c>
      <c r="D29" s="280">
        <v>1492.5292422425</v>
      </c>
      <c r="E29" s="280">
        <v>1492.5292422425</v>
      </c>
      <c r="F29" s="281">
        <f t="shared" si="1"/>
        <v>0</v>
      </c>
      <c r="G29" s="280">
        <v>1492.5292422425</v>
      </c>
      <c r="H29" s="235">
        <f t="shared" si="2"/>
        <v>2.9250912803036045E-13</v>
      </c>
      <c r="I29" s="235">
        <f t="shared" si="0"/>
        <v>1.959821755926674E-14</v>
      </c>
      <c r="J29" s="282"/>
      <c r="K29" s="280">
        <v>0</v>
      </c>
      <c r="L29" s="283">
        <v>2.9250912803036045E-13</v>
      </c>
      <c r="M29" s="264"/>
      <c r="N29" s="266"/>
      <c r="O29" s="259"/>
      <c r="P29" s="259"/>
      <c r="Q29" s="259"/>
    </row>
    <row r="30" spans="1:17" s="206" customFormat="1" ht="17.649999999999999" customHeight="1" x14ac:dyDescent="0.25">
      <c r="A30" s="115">
        <v>17</v>
      </c>
      <c r="B30" s="115" t="s">
        <v>138</v>
      </c>
      <c r="C30" s="279" t="s">
        <v>148</v>
      </c>
      <c r="D30" s="280">
        <v>916.86971556950004</v>
      </c>
      <c r="E30" s="280">
        <v>916.86971556950004</v>
      </c>
      <c r="F30" s="281">
        <f t="shared" si="1"/>
        <v>0</v>
      </c>
      <c r="G30" s="280">
        <v>916.86971556950004</v>
      </c>
      <c r="H30" s="235">
        <f t="shared" si="2"/>
        <v>0</v>
      </c>
      <c r="I30" s="235">
        <f t="shared" si="0"/>
        <v>0</v>
      </c>
      <c r="J30" s="282"/>
      <c r="K30" s="280">
        <v>0</v>
      </c>
      <c r="L30" s="283">
        <v>0</v>
      </c>
      <c r="M30" s="264"/>
      <c r="N30" s="266"/>
      <c r="O30" s="259"/>
      <c r="P30" s="259"/>
      <c r="Q30" s="259"/>
    </row>
    <row r="31" spans="1:17" s="206" customFormat="1" ht="17.649999999999999" customHeight="1" x14ac:dyDescent="0.25">
      <c r="A31" s="115">
        <v>18</v>
      </c>
      <c r="B31" s="115" t="s">
        <v>138</v>
      </c>
      <c r="C31" s="279" t="s">
        <v>149</v>
      </c>
      <c r="D31" s="280">
        <v>847.14804935950008</v>
      </c>
      <c r="E31" s="280">
        <v>847.14804935950008</v>
      </c>
      <c r="F31" s="281">
        <f t="shared" si="1"/>
        <v>0</v>
      </c>
      <c r="G31" s="280">
        <v>847.14804935950008</v>
      </c>
      <c r="H31" s="235">
        <f t="shared" si="2"/>
        <v>1.4625456401518023E-13</v>
      </c>
      <c r="I31" s="235">
        <f t="shared" si="0"/>
        <v>1.7264345249423443E-14</v>
      </c>
      <c r="J31" s="282"/>
      <c r="K31" s="280">
        <v>0</v>
      </c>
      <c r="L31" s="283">
        <v>1.4625456401518023E-13</v>
      </c>
      <c r="M31" s="264"/>
      <c r="N31" s="266"/>
      <c r="O31" s="259"/>
      <c r="P31" s="259"/>
      <c r="Q31" s="259"/>
    </row>
    <row r="32" spans="1:17" s="206" customFormat="1" ht="17.649999999999999" customHeight="1" x14ac:dyDescent="0.25">
      <c r="A32" s="115">
        <v>19</v>
      </c>
      <c r="B32" s="115" t="s">
        <v>138</v>
      </c>
      <c r="C32" s="279" t="s">
        <v>150</v>
      </c>
      <c r="D32" s="280">
        <v>569.74139992000005</v>
      </c>
      <c r="E32" s="280">
        <v>569.74139992000005</v>
      </c>
      <c r="F32" s="281">
        <f t="shared" si="1"/>
        <v>0</v>
      </c>
      <c r="G32" s="280">
        <v>569.74139992000005</v>
      </c>
      <c r="H32" s="235">
        <f t="shared" si="2"/>
        <v>0</v>
      </c>
      <c r="I32" s="235">
        <f t="shared" si="0"/>
        <v>0</v>
      </c>
      <c r="J32" s="282"/>
      <c r="K32" s="280">
        <v>0</v>
      </c>
      <c r="L32" s="283">
        <v>0</v>
      </c>
      <c r="M32" s="264"/>
      <c r="N32" s="266"/>
      <c r="O32" s="259"/>
      <c r="P32" s="259"/>
      <c r="Q32" s="259"/>
    </row>
    <row r="33" spans="1:17" s="206" customFormat="1" ht="17.649999999999999" customHeight="1" x14ac:dyDescent="0.25">
      <c r="A33" s="115">
        <v>20</v>
      </c>
      <c r="B33" s="115" t="s">
        <v>138</v>
      </c>
      <c r="C33" s="279" t="s">
        <v>151</v>
      </c>
      <c r="D33" s="280">
        <v>580.87480923500004</v>
      </c>
      <c r="E33" s="280">
        <v>580.87480923500004</v>
      </c>
      <c r="F33" s="281">
        <f t="shared" si="1"/>
        <v>0</v>
      </c>
      <c r="G33" s="280">
        <v>580.87480923500004</v>
      </c>
      <c r="H33" s="235">
        <f t="shared" si="2"/>
        <v>-7.3127282007590114E-14</v>
      </c>
      <c r="I33" s="235">
        <f t="shared" si="0"/>
        <v>-1.2589163937733366E-14</v>
      </c>
      <c r="J33" s="282"/>
      <c r="K33" s="280">
        <v>0</v>
      </c>
      <c r="L33" s="283">
        <v>-7.3127282007590114E-14</v>
      </c>
      <c r="M33" s="264"/>
      <c r="N33" s="266"/>
      <c r="O33" s="259"/>
      <c r="P33" s="259"/>
      <c r="Q33" s="259"/>
    </row>
    <row r="34" spans="1:17" s="206" customFormat="1" ht="17.649999999999999" customHeight="1" x14ac:dyDescent="0.25">
      <c r="A34" s="115">
        <v>21</v>
      </c>
      <c r="B34" s="115" t="s">
        <v>142</v>
      </c>
      <c r="C34" s="279" t="s">
        <v>152</v>
      </c>
      <c r="D34" s="280">
        <v>750.85806585650005</v>
      </c>
      <c r="E34" s="280">
        <v>750.85806585650005</v>
      </c>
      <c r="F34" s="281">
        <f t="shared" si="1"/>
        <v>0</v>
      </c>
      <c r="G34" s="280">
        <v>750.85806585650005</v>
      </c>
      <c r="H34" s="235">
        <f t="shared" si="2"/>
        <v>1.4625456401518023E-13</v>
      </c>
      <c r="I34" s="235">
        <f t="shared" si="0"/>
        <v>1.9478323622767291E-14</v>
      </c>
      <c r="J34" s="282"/>
      <c r="K34" s="280">
        <v>0</v>
      </c>
      <c r="L34" s="283">
        <v>1.4625456401518023E-13</v>
      </c>
      <c r="M34" s="264"/>
      <c r="N34" s="266"/>
      <c r="O34" s="259"/>
      <c r="P34" s="259"/>
      <c r="Q34" s="259"/>
    </row>
    <row r="35" spans="1:17" s="206" customFormat="1" ht="17.649999999999999" customHeight="1" x14ac:dyDescent="0.25">
      <c r="A35" s="115">
        <v>22</v>
      </c>
      <c r="B35" s="115" t="s">
        <v>142</v>
      </c>
      <c r="C35" s="279" t="s">
        <v>153</v>
      </c>
      <c r="D35" s="280">
        <v>926.03108150000003</v>
      </c>
      <c r="E35" s="280">
        <v>926.03108150000003</v>
      </c>
      <c r="F35" s="281">
        <f t="shared" si="1"/>
        <v>0</v>
      </c>
      <c r="G35" s="280">
        <v>926.03108150000003</v>
      </c>
      <c r="H35" s="235">
        <f t="shared" si="2"/>
        <v>0</v>
      </c>
      <c r="I35" s="235">
        <f t="shared" si="0"/>
        <v>0</v>
      </c>
      <c r="J35" s="282"/>
      <c r="K35" s="280">
        <v>0</v>
      </c>
      <c r="L35" s="283">
        <v>0</v>
      </c>
      <c r="M35" s="264"/>
      <c r="N35" s="266"/>
      <c r="O35" s="259"/>
      <c r="P35" s="259"/>
      <c r="Q35" s="259"/>
    </row>
    <row r="36" spans="1:17" s="206" customFormat="1" ht="17.649999999999999" customHeight="1" x14ac:dyDescent="0.25">
      <c r="A36" s="115">
        <v>23</v>
      </c>
      <c r="B36" s="115" t="s">
        <v>142</v>
      </c>
      <c r="C36" s="279" t="s">
        <v>154</v>
      </c>
      <c r="D36" s="280">
        <v>500.98736404499999</v>
      </c>
      <c r="E36" s="280">
        <v>500.98736404499999</v>
      </c>
      <c r="F36" s="281">
        <f t="shared" si="1"/>
        <v>0</v>
      </c>
      <c r="G36" s="280">
        <v>500.98736404499999</v>
      </c>
      <c r="H36" s="235">
        <f t="shared" si="2"/>
        <v>7.3127282007590114E-14</v>
      </c>
      <c r="I36" s="235">
        <f t="shared" si="0"/>
        <v>1.4596632022244302E-14</v>
      </c>
      <c r="J36" s="282"/>
      <c r="K36" s="280">
        <v>0</v>
      </c>
      <c r="L36" s="283">
        <v>7.3127282007590114E-14</v>
      </c>
      <c r="M36" s="264"/>
      <c r="N36" s="266"/>
      <c r="O36" s="259"/>
      <c r="P36" s="259"/>
      <c r="Q36" s="259"/>
    </row>
    <row r="37" spans="1:17" s="206" customFormat="1" ht="17.649999999999999" customHeight="1" x14ac:dyDescent="0.25">
      <c r="A37" s="115">
        <v>24</v>
      </c>
      <c r="B37" s="115" t="s">
        <v>142</v>
      </c>
      <c r="C37" s="279" t="s">
        <v>155</v>
      </c>
      <c r="D37" s="280">
        <v>908.36160817850009</v>
      </c>
      <c r="E37" s="280">
        <v>908.36160817850009</v>
      </c>
      <c r="F37" s="281">
        <f t="shared" si="1"/>
        <v>0</v>
      </c>
      <c r="G37" s="280">
        <v>908.36160817850009</v>
      </c>
      <c r="H37" s="235">
        <f t="shared" si="2"/>
        <v>0</v>
      </c>
      <c r="I37" s="235">
        <f t="shared" si="0"/>
        <v>0</v>
      </c>
      <c r="J37" s="282"/>
      <c r="K37" s="280">
        <v>0</v>
      </c>
      <c r="L37" s="283">
        <v>0</v>
      </c>
      <c r="M37" s="264"/>
      <c r="N37" s="266"/>
      <c r="O37" s="259"/>
      <c r="P37" s="259"/>
      <c r="Q37" s="259"/>
    </row>
    <row r="38" spans="1:17" s="206" customFormat="1" ht="17.649999999999999" customHeight="1" x14ac:dyDescent="0.25">
      <c r="A38" s="115">
        <v>25</v>
      </c>
      <c r="B38" s="115" t="s">
        <v>126</v>
      </c>
      <c r="C38" s="279" t="s">
        <v>156</v>
      </c>
      <c r="D38" s="280">
        <v>2705.1094434595002</v>
      </c>
      <c r="E38" s="280">
        <v>2705.1094434595002</v>
      </c>
      <c r="F38" s="281">
        <f t="shared" si="1"/>
        <v>0</v>
      </c>
      <c r="G38" s="280">
        <v>2705.1094434595002</v>
      </c>
      <c r="H38" s="235">
        <f t="shared" si="2"/>
        <v>0</v>
      </c>
      <c r="I38" s="235">
        <f t="shared" si="0"/>
        <v>0</v>
      </c>
      <c r="J38" s="282"/>
      <c r="K38" s="280">
        <v>0</v>
      </c>
      <c r="L38" s="283">
        <v>0</v>
      </c>
      <c r="M38" s="264"/>
      <c r="N38" s="266"/>
      <c r="O38" s="259"/>
      <c r="P38" s="259"/>
      <c r="Q38" s="259"/>
    </row>
    <row r="39" spans="1:17" s="206" customFormat="1" ht="17.649999999999999" customHeight="1" x14ac:dyDescent="0.25">
      <c r="A39" s="115">
        <v>26</v>
      </c>
      <c r="B39" s="115" t="s">
        <v>157</v>
      </c>
      <c r="C39" s="279" t="s">
        <v>158</v>
      </c>
      <c r="D39" s="280">
        <v>2363.3109163825002</v>
      </c>
      <c r="E39" s="280">
        <v>2363.3109163825002</v>
      </c>
      <c r="F39" s="281">
        <f t="shared" si="1"/>
        <v>0</v>
      </c>
      <c r="G39" s="280">
        <v>2363.3109163825002</v>
      </c>
      <c r="H39" s="235">
        <f t="shared" si="2"/>
        <v>2.9250912803036045E-13</v>
      </c>
      <c r="I39" s="235">
        <f t="shared" si="0"/>
        <v>1.2377090377854374E-14</v>
      </c>
      <c r="J39" s="282"/>
      <c r="K39" s="280">
        <v>0</v>
      </c>
      <c r="L39" s="283">
        <v>2.9250912803036045E-13</v>
      </c>
      <c r="M39" s="264"/>
      <c r="N39" s="266"/>
      <c r="O39" s="259"/>
      <c r="P39" s="259"/>
      <c r="Q39" s="259"/>
    </row>
    <row r="40" spans="1:17" s="206" customFormat="1" ht="17.649999999999999" customHeight="1" x14ac:dyDescent="0.25">
      <c r="A40" s="115">
        <v>27</v>
      </c>
      <c r="B40" s="115" t="s">
        <v>138</v>
      </c>
      <c r="C40" s="279" t="s">
        <v>751</v>
      </c>
      <c r="D40" s="280">
        <v>2509.8833234439999</v>
      </c>
      <c r="E40" s="280">
        <v>2509.8833234439999</v>
      </c>
      <c r="F40" s="281">
        <f t="shared" si="1"/>
        <v>0</v>
      </c>
      <c r="G40" s="280">
        <v>2509.8833234439999</v>
      </c>
      <c r="H40" s="235">
        <f t="shared" si="2"/>
        <v>2.9250912803036045E-13</v>
      </c>
      <c r="I40" s="235">
        <f t="shared" si="0"/>
        <v>1.1654291866802264E-14</v>
      </c>
      <c r="J40" s="282"/>
      <c r="K40" s="280">
        <v>0</v>
      </c>
      <c r="L40" s="283">
        <v>2.9250912803036045E-13</v>
      </c>
      <c r="M40" s="264"/>
      <c r="N40" s="266"/>
      <c r="O40" s="259"/>
      <c r="P40" s="259"/>
      <c r="Q40" s="259"/>
    </row>
    <row r="41" spans="1:17" s="206" customFormat="1" ht="17.649999999999999" customHeight="1" x14ac:dyDescent="0.25">
      <c r="A41" s="115">
        <v>28</v>
      </c>
      <c r="B41" s="115" t="s">
        <v>138</v>
      </c>
      <c r="C41" s="279" t="s">
        <v>160</v>
      </c>
      <c r="D41" s="280">
        <v>6869.9901475835004</v>
      </c>
      <c r="E41" s="280">
        <v>6869.9901475835004</v>
      </c>
      <c r="F41" s="281">
        <f t="shared" si="1"/>
        <v>0</v>
      </c>
      <c r="G41" s="280">
        <v>6869.9901475835004</v>
      </c>
      <c r="H41" s="235">
        <f t="shared" si="2"/>
        <v>-1.1700365121214418E-12</v>
      </c>
      <c r="I41" s="235">
        <f t="shared" si="0"/>
        <v>-1.7031123582222298E-14</v>
      </c>
      <c r="J41" s="282"/>
      <c r="K41" s="280">
        <v>0</v>
      </c>
      <c r="L41" s="283">
        <v>-1.1700365121214418E-12</v>
      </c>
      <c r="M41" s="264"/>
      <c r="N41" s="266"/>
      <c r="O41" s="259"/>
      <c r="P41" s="259"/>
      <c r="Q41" s="259"/>
    </row>
    <row r="42" spans="1:17" s="206" customFormat="1" ht="17.649999999999999" customHeight="1" x14ac:dyDescent="0.25">
      <c r="A42" s="115">
        <v>29</v>
      </c>
      <c r="B42" s="115" t="s">
        <v>138</v>
      </c>
      <c r="C42" s="279" t="s">
        <v>161</v>
      </c>
      <c r="D42" s="280">
        <v>918.5638199535</v>
      </c>
      <c r="E42" s="280">
        <v>918.5638199535</v>
      </c>
      <c r="F42" s="281">
        <f t="shared" si="1"/>
        <v>0</v>
      </c>
      <c r="G42" s="280">
        <v>918.5638199535</v>
      </c>
      <c r="H42" s="235">
        <f t="shared" si="2"/>
        <v>-2.9250912803036045E-13</v>
      </c>
      <c r="I42" s="235">
        <f t="shared" si="0"/>
        <v>-3.1844181283470103E-14</v>
      </c>
      <c r="J42" s="282"/>
      <c r="K42" s="280">
        <v>0</v>
      </c>
      <c r="L42" s="283">
        <v>-2.9250912803036045E-13</v>
      </c>
      <c r="M42" s="264"/>
      <c r="N42" s="266"/>
      <c r="O42" s="259"/>
      <c r="P42" s="259"/>
      <c r="Q42" s="259"/>
    </row>
    <row r="43" spans="1:17" s="206" customFormat="1" ht="17.649999999999999" customHeight="1" x14ac:dyDescent="0.25">
      <c r="A43" s="115">
        <v>30</v>
      </c>
      <c r="B43" s="115" t="s">
        <v>138</v>
      </c>
      <c r="C43" s="279" t="s">
        <v>162</v>
      </c>
      <c r="D43" s="280">
        <v>2710.6573965484999</v>
      </c>
      <c r="E43" s="280">
        <v>2710.6573965484999</v>
      </c>
      <c r="F43" s="281">
        <f t="shared" si="1"/>
        <v>0</v>
      </c>
      <c r="G43" s="280">
        <v>2710.6573965484999</v>
      </c>
      <c r="H43" s="235">
        <f t="shared" si="2"/>
        <v>0</v>
      </c>
      <c r="I43" s="235">
        <f t="shared" si="0"/>
        <v>0</v>
      </c>
      <c r="J43" s="282"/>
      <c r="K43" s="280">
        <v>0</v>
      </c>
      <c r="L43" s="283">
        <v>0</v>
      </c>
      <c r="M43" s="264"/>
      <c r="N43" s="266"/>
      <c r="O43" s="259"/>
      <c r="P43" s="259"/>
      <c r="Q43" s="259"/>
    </row>
    <row r="44" spans="1:17" s="206" customFormat="1" ht="17.649999999999999" customHeight="1" x14ac:dyDescent="0.25">
      <c r="A44" s="115">
        <v>31</v>
      </c>
      <c r="B44" s="115" t="s">
        <v>138</v>
      </c>
      <c r="C44" s="279" t="s">
        <v>163</v>
      </c>
      <c r="D44" s="280">
        <v>5671.3999749784998</v>
      </c>
      <c r="E44" s="280">
        <v>5671.3999749784998</v>
      </c>
      <c r="F44" s="281">
        <f t="shared" si="1"/>
        <v>0</v>
      </c>
      <c r="G44" s="280">
        <v>5671.3999543949994</v>
      </c>
      <c r="H44" s="235">
        <f t="shared" si="2"/>
        <v>0</v>
      </c>
      <c r="I44" s="235">
        <f t="shared" si="0"/>
        <v>0</v>
      </c>
      <c r="J44" s="282"/>
      <c r="K44" s="280">
        <v>0</v>
      </c>
      <c r="L44" s="283">
        <v>0</v>
      </c>
      <c r="M44" s="264"/>
      <c r="N44" s="266"/>
      <c r="O44" s="259"/>
      <c r="P44" s="259"/>
      <c r="Q44" s="259"/>
    </row>
    <row r="45" spans="1:17" s="206" customFormat="1" ht="17.649999999999999" customHeight="1" x14ac:dyDescent="0.25">
      <c r="A45" s="115">
        <v>32</v>
      </c>
      <c r="B45" s="115" t="s">
        <v>142</v>
      </c>
      <c r="C45" s="279" t="s">
        <v>164</v>
      </c>
      <c r="D45" s="280">
        <v>1323.5178767405</v>
      </c>
      <c r="E45" s="280">
        <v>1323.5178767405</v>
      </c>
      <c r="F45" s="281">
        <f t="shared" si="1"/>
        <v>0</v>
      </c>
      <c r="G45" s="280">
        <v>1323.5179179074999</v>
      </c>
      <c r="H45" s="235">
        <f t="shared" si="2"/>
        <v>0</v>
      </c>
      <c r="I45" s="235">
        <f t="shared" si="0"/>
        <v>0</v>
      </c>
      <c r="J45" s="282"/>
      <c r="K45" s="280">
        <v>0</v>
      </c>
      <c r="L45" s="283">
        <v>0</v>
      </c>
      <c r="M45" s="264"/>
      <c r="N45" s="266"/>
      <c r="O45" s="259"/>
      <c r="P45" s="259"/>
      <c r="Q45" s="259"/>
    </row>
    <row r="46" spans="1:17" s="206" customFormat="1" ht="17.649999999999999" customHeight="1" x14ac:dyDescent="0.25">
      <c r="A46" s="115">
        <v>33</v>
      </c>
      <c r="B46" s="115" t="s">
        <v>142</v>
      </c>
      <c r="C46" s="279" t="s">
        <v>165</v>
      </c>
      <c r="D46" s="280">
        <v>1597.1428638095001</v>
      </c>
      <c r="E46" s="280">
        <v>1597.1428638095001</v>
      </c>
      <c r="F46" s="281">
        <f t="shared" si="1"/>
        <v>0</v>
      </c>
      <c r="G46" s="280">
        <v>1597.1428638095001</v>
      </c>
      <c r="H46" s="235">
        <f t="shared" si="2"/>
        <v>0</v>
      </c>
      <c r="I46" s="235">
        <f t="shared" si="0"/>
        <v>0</v>
      </c>
      <c r="J46" s="282"/>
      <c r="K46" s="280">
        <v>0</v>
      </c>
      <c r="L46" s="283">
        <v>0</v>
      </c>
      <c r="M46" s="264"/>
      <c r="N46" s="266"/>
      <c r="O46" s="259"/>
      <c r="P46" s="259"/>
      <c r="Q46" s="259"/>
    </row>
    <row r="47" spans="1:17" s="206" customFormat="1" ht="17.649999999999999" customHeight="1" x14ac:dyDescent="0.25">
      <c r="A47" s="115">
        <v>34</v>
      </c>
      <c r="B47" s="115" t="s">
        <v>142</v>
      </c>
      <c r="C47" s="279" t="s">
        <v>166</v>
      </c>
      <c r="D47" s="280">
        <v>1492.1990417355</v>
      </c>
      <c r="E47" s="280">
        <v>1492.1990417355</v>
      </c>
      <c r="F47" s="281">
        <f t="shared" si="1"/>
        <v>0</v>
      </c>
      <c r="G47" s="280">
        <v>1492.1990211520001</v>
      </c>
      <c r="H47" s="235">
        <f t="shared" si="2"/>
        <v>-2.9250912803036045E-13</v>
      </c>
      <c r="I47" s="235">
        <f t="shared" si="0"/>
        <v>-1.9602554340884585E-14</v>
      </c>
      <c r="J47" s="282"/>
      <c r="K47" s="280">
        <v>0</v>
      </c>
      <c r="L47" s="283">
        <v>-2.9250912803036045E-13</v>
      </c>
      <c r="M47" s="264"/>
      <c r="N47" s="266"/>
      <c r="O47" s="259"/>
      <c r="P47" s="259"/>
      <c r="Q47" s="259"/>
    </row>
    <row r="48" spans="1:17" s="206" customFormat="1" ht="17.649999999999999" customHeight="1" x14ac:dyDescent="0.25">
      <c r="A48" s="115">
        <v>35</v>
      </c>
      <c r="B48" s="115" t="s">
        <v>142</v>
      </c>
      <c r="C48" s="279" t="s">
        <v>167</v>
      </c>
      <c r="D48" s="280">
        <v>833.57955024400007</v>
      </c>
      <c r="E48" s="280">
        <v>833.57955024400007</v>
      </c>
      <c r="F48" s="281">
        <f t="shared" si="1"/>
        <v>0</v>
      </c>
      <c r="G48" s="280">
        <v>833.57955024400007</v>
      </c>
      <c r="H48" s="235">
        <f t="shared" si="2"/>
        <v>0</v>
      </c>
      <c r="I48" s="235">
        <f t="shared" si="0"/>
        <v>0</v>
      </c>
      <c r="J48" s="282"/>
      <c r="K48" s="280">
        <v>0</v>
      </c>
      <c r="L48" s="283">
        <v>0</v>
      </c>
      <c r="M48" s="264"/>
      <c r="N48" s="266"/>
      <c r="O48" s="259"/>
      <c r="P48" s="259"/>
      <c r="Q48" s="259"/>
    </row>
    <row r="49" spans="1:17" s="206" customFormat="1" ht="17.649999999999999" customHeight="1" x14ac:dyDescent="0.25">
      <c r="A49" s="115">
        <v>36</v>
      </c>
      <c r="B49" s="115" t="s">
        <v>142</v>
      </c>
      <c r="C49" s="279" t="s">
        <v>168</v>
      </c>
      <c r="D49" s="280">
        <v>176.77770530350003</v>
      </c>
      <c r="E49" s="280">
        <v>176.77770530350003</v>
      </c>
      <c r="F49" s="281">
        <f t="shared" si="1"/>
        <v>0</v>
      </c>
      <c r="G49" s="280">
        <v>176.77770530350003</v>
      </c>
      <c r="H49" s="235">
        <f t="shared" si="2"/>
        <v>3.6563641003795057E-14</v>
      </c>
      <c r="I49" s="235">
        <f t="shared" si="0"/>
        <v>2.0683400625107634E-14</v>
      </c>
      <c r="J49" s="282"/>
      <c r="K49" s="280">
        <v>0</v>
      </c>
      <c r="L49" s="283">
        <v>3.6563641003795057E-14</v>
      </c>
      <c r="M49" s="264"/>
      <c r="N49" s="266"/>
      <c r="O49" s="259"/>
      <c r="P49" s="259"/>
      <c r="Q49" s="259"/>
    </row>
    <row r="50" spans="1:17" s="206" customFormat="1" ht="17.649999999999999" customHeight="1" x14ac:dyDescent="0.25">
      <c r="A50" s="115">
        <v>37</v>
      </c>
      <c r="B50" s="115" t="s">
        <v>142</v>
      </c>
      <c r="C50" s="279" t="s">
        <v>169</v>
      </c>
      <c r="D50" s="280">
        <v>3564.5426518764998</v>
      </c>
      <c r="E50" s="280">
        <v>3564.5426518764998</v>
      </c>
      <c r="F50" s="281">
        <f t="shared" si="1"/>
        <v>0</v>
      </c>
      <c r="G50" s="280">
        <v>3564.5426107095</v>
      </c>
      <c r="H50" s="235">
        <f t="shared" si="2"/>
        <v>0</v>
      </c>
      <c r="I50" s="235">
        <f t="shared" si="0"/>
        <v>0</v>
      </c>
      <c r="J50" s="282"/>
      <c r="K50" s="280">
        <v>0</v>
      </c>
      <c r="L50" s="283">
        <v>0</v>
      </c>
      <c r="M50" s="264"/>
      <c r="N50" s="266"/>
      <c r="O50" s="259"/>
      <c r="P50" s="259"/>
      <c r="Q50" s="259"/>
    </row>
    <row r="51" spans="1:17" s="206" customFormat="1" ht="17.649999999999999" customHeight="1" x14ac:dyDescent="0.25">
      <c r="A51" s="115">
        <v>38</v>
      </c>
      <c r="B51" s="115" t="s">
        <v>128</v>
      </c>
      <c r="C51" s="279" t="s">
        <v>170</v>
      </c>
      <c r="D51" s="280">
        <v>2342.7822714100002</v>
      </c>
      <c r="E51" s="280">
        <v>2342.7822714100002</v>
      </c>
      <c r="F51" s="281">
        <f t="shared" si="1"/>
        <v>0</v>
      </c>
      <c r="G51" s="280">
        <v>2342.7822714100002</v>
      </c>
      <c r="H51" s="235">
        <f t="shared" si="2"/>
        <v>2.9250912803036045E-13</v>
      </c>
      <c r="I51" s="235">
        <f t="shared" si="0"/>
        <v>1.2485544713223147E-14</v>
      </c>
      <c r="J51" s="282"/>
      <c r="K51" s="280">
        <v>0</v>
      </c>
      <c r="L51" s="283">
        <v>2.9250912803036045E-13</v>
      </c>
      <c r="M51" s="264"/>
      <c r="N51" s="266"/>
      <c r="O51" s="259"/>
      <c r="P51" s="259"/>
      <c r="Q51" s="259"/>
    </row>
    <row r="52" spans="1:17" s="206" customFormat="1" ht="17.649999999999999" customHeight="1" x14ac:dyDescent="0.25">
      <c r="A52" s="115">
        <v>39</v>
      </c>
      <c r="B52" s="115" t="s">
        <v>138</v>
      </c>
      <c r="C52" s="279" t="s">
        <v>171</v>
      </c>
      <c r="D52" s="280">
        <v>1351.7705212549999</v>
      </c>
      <c r="E52" s="280">
        <v>1351.7705212549999</v>
      </c>
      <c r="F52" s="281">
        <f t="shared" si="1"/>
        <v>0</v>
      </c>
      <c r="G52" s="280">
        <v>1351.7705212549999</v>
      </c>
      <c r="H52" s="235">
        <f t="shared" si="2"/>
        <v>0</v>
      </c>
      <c r="I52" s="235">
        <f t="shared" si="0"/>
        <v>0</v>
      </c>
      <c r="J52" s="282"/>
      <c r="K52" s="280">
        <v>0</v>
      </c>
      <c r="L52" s="283">
        <v>0</v>
      </c>
      <c r="M52" s="264"/>
      <c r="N52" s="266"/>
      <c r="O52" s="259"/>
      <c r="P52" s="259"/>
      <c r="Q52" s="259"/>
    </row>
    <row r="53" spans="1:17" s="206" customFormat="1" ht="17.649999999999999" customHeight="1" x14ac:dyDescent="0.25">
      <c r="A53" s="115">
        <v>40</v>
      </c>
      <c r="B53" s="115" t="s">
        <v>138</v>
      </c>
      <c r="C53" s="279" t="s">
        <v>752</v>
      </c>
      <c r="D53" s="280">
        <v>304.68952293500001</v>
      </c>
      <c r="E53" s="280">
        <v>304.68952293500001</v>
      </c>
      <c r="F53" s="281">
        <f t="shared" si="1"/>
        <v>0</v>
      </c>
      <c r="G53" s="280">
        <v>304.68952293500001</v>
      </c>
      <c r="H53" s="235">
        <f t="shared" si="2"/>
        <v>0</v>
      </c>
      <c r="I53" s="235">
        <f t="shared" si="0"/>
        <v>0</v>
      </c>
      <c r="J53" s="282"/>
      <c r="K53" s="280">
        <v>0</v>
      </c>
      <c r="L53" s="283">
        <v>0</v>
      </c>
      <c r="M53" s="264"/>
      <c r="N53" s="266"/>
      <c r="O53" s="259"/>
      <c r="P53" s="259"/>
      <c r="Q53" s="259"/>
    </row>
    <row r="54" spans="1:17" s="206" customFormat="1" ht="17.649999999999999" customHeight="1" x14ac:dyDescent="0.25">
      <c r="A54" s="115">
        <v>41</v>
      </c>
      <c r="B54" s="115" t="s">
        <v>138</v>
      </c>
      <c r="C54" s="279" t="s">
        <v>753</v>
      </c>
      <c r="D54" s="280">
        <v>5090.3907349050005</v>
      </c>
      <c r="E54" s="280">
        <v>5090.3907349050005</v>
      </c>
      <c r="F54" s="281">
        <f t="shared" si="1"/>
        <v>0</v>
      </c>
      <c r="G54" s="280">
        <v>5090.3907349050005</v>
      </c>
      <c r="H54" s="235">
        <f t="shared" si="2"/>
        <v>5.8501825606072091E-13</v>
      </c>
      <c r="I54" s="235">
        <f t="shared" si="0"/>
        <v>1.149260020550542E-14</v>
      </c>
      <c r="J54" s="282"/>
      <c r="K54" s="280">
        <v>0</v>
      </c>
      <c r="L54" s="283">
        <v>5.8501825606072091E-13</v>
      </c>
      <c r="M54" s="264"/>
      <c r="N54" s="266"/>
      <c r="O54" s="259"/>
      <c r="P54" s="259"/>
      <c r="Q54" s="259"/>
    </row>
    <row r="55" spans="1:17" s="206" customFormat="1" ht="17.649999999999999" customHeight="1" x14ac:dyDescent="0.25">
      <c r="A55" s="115">
        <v>42</v>
      </c>
      <c r="B55" s="115" t="s">
        <v>138</v>
      </c>
      <c r="C55" s="279" t="s">
        <v>174</v>
      </c>
      <c r="D55" s="280">
        <v>2210.617511592</v>
      </c>
      <c r="E55" s="280">
        <v>2210.617511592</v>
      </c>
      <c r="F55" s="281">
        <f t="shared" si="1"/>
        <v>0</v>
      </c>
      <c r="G55" s="280">
        <v>2210.617511592</v>
      </c>
      <c r="H55" s="235">
        <f t="shared" si="2"/>
        <v>5.8501825606072091E-13</v>
      </c>
      <c r="I55" s="235">
        <f t="shared" si="0"/>
        <v>2.6464019804105043E-14</v>
      </c>
      <c r="J55" s="282"/>
      <c r="K55" s="280">
        <v>0</v>
      </c>
      <c r="L55" s="283">
        <v>5.8501825606072091E-13</v>
      </c>
      <c r="M55" s="264"/>
      <c r="N55" s="266"/>
      <c r="O55" s="259"/>
      <c r="P55" s="259"/>
      <c r="Q55" s="259"/>
    </row>
    <row r="56" spans="1:17" s="206" customFormat="1" ht="17.649999999999999" customHeight="1" x14ac:dyDescent="0.25">
      <c r="A56" s="115">
        <v>43</v>
      </c>
      <c r="B56" s="115" t="s">
        <v>138</v>
      </c>
      <c r="C56" s="279" t="s">
        <v>175</v>
      </c>
      <c r="D56" s="280">
        <v>900.52318496000009</v>
      </c>
      <c r="E56" s="280">
        <v>900.52318496000009</v>
      </c>
      <c r="F56" s="281">
        <f t="shared" si="1"/>
        <v>0</v>
      </c>
      <c r="G56" s="280">
        <v>900.52318496000009</v>
      </c>
      <c r="H56" s="235">
        <f t="shared" si="2"/>
        <v>-2.9250912803036045E-13</v>
      </c>
      <c r="I56" s="235">
        <f t="shared" si="0"/>
        <v>-3.2482131822442E-14</v>
      </c>
      <c r="J56" s="282"/>
      <c r="K56" s="280">
        <v>0</v>
      </c>
      <c r="L56" s="283">
        <v>-2.9250912803036045E-13</v>
      </c>
      <c r="M56" s="264"/>
      <c r="N56" s="266"/>
      <c r="O56" s="259"/>
      <c r="P56" s="259"/>
      <c r="Q56" s="259"/>
    </row>
    <row r="57" spans="1:17" s="206" customFormat="1" ht="17.649999999999999" customHeight="1" x14ac:dyDescent="0.25">
      <c r="A57" s="115">
        <v>44</v>
      </c>
      <c r="B57" s="115" t="s">
        <v>142</v>
      </c>
      <c r="C57" s="279" t="s">
        <v>176</v>
      </c>
      <c r="D57" s="280">
        <v>452.77524950000003</v>
      </c>
      <c r="E57" s="280">
        <v>452.77524950000003</v>
      </c>
      <c r="F57" s="281">
        <f t="shared" si="1"/>
        <v>0</v>
      </c>
      <c r="G57" s="280">
        <v>452.77524950000003</v>
      </c>
      <c r="H57" s="235">
        <f t="shared" si="2"/>
        <v>0</v>
      </c>
      <c r="I57" s="235">
        <f t="shared" si="0"/>
        <v>0</v>
      </c>
      <c r="J57" s="282"/>
      <c r="K57" s="280">
        <v>0</v>
      </c>
      <c r="L57" s="283">
        <v>0</v>
      </c>
      <c r="M57" s="264"/>
      <c r="N57" s="266"/>
      <c r="O57" s="259"/>
      <c r="P57" s="259"/>
      <c r="Q57" s="259"/>
    </row>
    <row r="58" spans="1:17" s="206" customFormat="1" ht="17.649999999999999" customHeight="1" x14ac:dyDescent="0.25">
      <c r="A58" s="115">
        <v>45</v>
      </c>
      <c r="B58" s="115" t="s">
        <v>142</v>
      </c>
      <c r="C58" s="279" t="s">
        <v>177</v>
      </c>
      <c r="D58" s="280">
        <v>1179.3019922600001</v>
      </c>
      <c r="E58" s="280">
        <v>1179.3019922600001</v>
      </c>
      <c r="F58" s="281">
        <f t="shared" si="1"/>
        <v>0</v>
      </c>
      <c r="G58" s="280">
        <v>1179.3019922600001</v>
      </c>
      <c r="H58" s="235">
        <f t="shared" si="2"/>
        <v>1.4625456401518023E-13</v>
      </c>
      <c r="I58" s="235">
        <f t="shared" si="0"/>
        <v>1.240179063336438E-14</v>
      </c>
      <c r="J58" s="282"/>
      <c r="K58" s="280">
        <v>0</v>
      </c>
      <c r="L58" s="283">
        <v>1.4625456401518023E-13</v>
      </c>
      <c r="M58" s="264"/>
      <c r="N58" s="266"/>
      <c r="O58" s="259"/>
      <c r="P58" s="259"/>
      <c r="Q58" s="259"/>
    </row>
    <row r="59" spans="1:17" s="206" customFormat="1" ht="17.649999999999999" customHeight="1" x14ac:dyDescent="0.25">
      <c r="A59" s="115">
        <v>46</v>
      </c>
      <c r="B59" s="115" t="s">
        <v>142</v>
      </c>
      <c r="C59" s="279" t="s">
        <v>178</v>
      </c>
      <c r="D59" s="280">
        <v>440.52045110500001</v>
      </c>
      <c r="E59" s="280">
        <v>440.52045110500001</v>
      </c>
      <c r="F59" s="281">
        <f t="shared" si="1"/>
        <v>0</v>
      </c>
      <c r="G59" s="280">
        <v>440.52045110500001</v>
      </c>
      <c r="H59" s="235">
        <f t="shared" si="2"/>
        <v>-7.3127282007590114E-14</v>
      </c>
      <c r="I59" s="235">
        <f t="shared" si="0"/>
        <v>-1.6600201380925197E-14</v>
      </c>
      <c r="J59" s="282"/>
      <c r="K59" s="280">
        <v>0</v>
      </c>
      <c r="L59" s="283">
        <v>-7.3127282007590114E-14</v>
      </c>
      <c r="M59" s="264"/>
      <c r="N59" s="266"/>
      <c r="O59" s="259"/>
      <c r="P59" s="259"/>
      <c r="Q59" s="259"/>
    </row>
    <row r="60" spans="1:17" s="206" customFormat="1" ht="17.649999999999999" customHeight="1" x14ac:dyDescent="0.25">
      <c r="A60" s="115">
        <v>47</v>
      </c>
      <c r="B60" s="115" t="s">
        <v>142</v>
      </c>
      <c r="C60" s="279" t="s">
        <v>179</v>
      </c>
      <c r="D60" s="280">
        <v>922.12272768699995</v>
      </c>
      <c r="E60" s="280">
        <v>922.12272768699995</v>
      </c>
      <c r="F60" s="281">
        <f t="shared" si="1"/>
        <v>0</v>
      </c>
      <c r="G60" s="280">
        <v>922.12268652000012</v>
      </c>
      <c r="H60" s="235">
        <f t="shared" si="2"/>
        <v>2.9250912803036045E-13</v>
      </c>
      <c r="I60" s="235">
        <f t="shared" si="0"/>
        <v>3.172127952686663E-14</v>
      </c>
      <c r="J60" s="282"/>
      <c r="K60" s="280">
        <v>0</v>
      </c>
      <c r="L60" s="283">
        <v>2.9250912803036045E-13</v>
      </c>
      <c r="M60" s="264"/>
      <c r="N60" s="266"/>
      <c r="O60" s="259"/>
      <c r="P60" s="259"/>
      <c r="Q60" s="259"/>
    </row>
    <row r="61" spans="1:17" s="206" customFormat="1" ht="17.649999999999999" customHeight="1" x14ac:dyDescent="0.25">
      <c r="A61" s="115">
        <v>48</v>
      </c>
      <c r="B61" s="115" t="s">
        <v>130</v>
      </c>
      <c r="C61" s="279" t="s">
        <v>180</v>
      </c>
      <c r="D61" s="280">
        <v>1152.7144499780002</v>
      </c>
      <c r="E61" s="280">
        <v>1152.7144499780002</v>
      </c>
      <c r="F61" s="281">
        <f t="shared" si="1"/>
        <v>0</v>
      </c>
      <c r="G61" s="280">
        <v>1152.714367644</v>
      </c>
      <c r="H61" s="235">
        <f t="shared" si="2"/>
        <v>-1.4625456401518023E-13</v>
      </c>
      <c r="I61" s="235">
        <f t="shared" si="0"/>
        <v>-1.268783990848484E-14</v>
      </c>
      <c r="J61" s="282"/>
      <c r="K61" s="280">
        <v>0</v>
      </c>
      <c r="L61" s="283">
        <v>-1.4625456401518023E-13</v>
      </c>
      <c r="M61" s="264"/>
      <c r="N61" s="266"/>
      <c r="O61" s="259"/>
      <c r="P61" s="259"/>
      <c r="Q61" s="259"/>
    </row>
    <row r="62" spans="1:17" s="206" customFormat="1" ht="17.649999999999999" customHeight="1" x14ac:dyDescent="0.25">
      <c r="A62" s="115">
        <v>49</v>
      </c>
      <c r="B62" s="115" t="s">
        <v>138</v>
      </c>
      <c r="C62" s="279" t="s">
        <v>181</v>
      </c>
      <c r="D62" s="280">
        <v>2611.1400437465004</v>
      </c>
      <c r="E62" s="280">
        <v>2611.1400437465004</v>
      </c>
      <c r="F62" s="281">
        <f t="shared" si="1"/>
        <v>0</v>
      </c>
      <c r="G62" s="280">
        <v>2611.1400437465004</v>
      </c>
      <c r="H62" s="235">
        <f t="shared" si="2"/>
        <v>0</v>
      </c>
      <c r="I62" s="235">
        <f t="shared" si="0"/>
        <v>0</v>
      </c>
      <c r="J62" s="282"/>
      <c r="K62" s="280">
        <v>0</v>
      </c>
      <c r="L62" s="283">
        <v>0</v>
      </c>
      <c r="M62" s="264"/>
      <c r="N62" s="266"/>
      <c r="O62" s="259"/>
      <c r="P62" s="259"/>
      <c r="Q62" s="259"/>
    </row>
    <row r="63" spans="1:17" s="206" customFormat="1" ht="17.649999999999999" customHeight="1" x14ac:dyDescent="0.25">
      <c r="A63" s="115">
        <v>50</v>
      </c>
      <c r="B63" s="115" t="s">
        <v>138</v>
      </c>
      <c r="C63" s="279" t="s">
        <v>182</v>
      </c>
      <c r="D63" s="280">
        <v>3138.4129077944999</v>
      </c>
      <c r="E63" s="280">
        <v>3138.4129077944999</v>
      </c>
      <c r="F63" s="281">
        <f t="shared" si="1"/>
        <v>0</v>
      </c>
      <c r="G63" s="280">
        <v>3138.4129077944999</v>
      </c>
      <c r="H63" s="235">
        <f t="shared" si="2"/>
        <v>0</v>
      </c>
      <c r="I63" s="235">
        <f t="shared" si="0"/>
        <v>0</v>
      </c>
      <c r="J63" s="282"/>
      <c r="K63" s="280">
        <v>0</v>
      </c>
      <c r="L63" s="283">
        <v>0</v>
      </c>
      <c r="M63" s="264"/>
      <c r="N63" s="266"/>
      <c r="O63" s="259"/>
      <c r="P63" s="259"/>
      <c r="Q63" s="259"/>
    </row>
    <row r="64" spans="1:17" s="206" customFormat="1" ht="17.649999999999999" customHeight="1" x14ac:dyDescent="0.25">
      <c r="A64" s="115">
        <v>51</v>
      </c>
      <c r="B64" s="115" t="s">
        <v>138</v>
      </c>
      <c r="C64" s="279" t="s">
        <v>183</v>
      </c>
      <c r="D64" s="280">
        <v>589.18873188700002</v>
      </c>
      <c r="E64" s="280">
        <v>589.18873188700002</v>
      </c>
      <c r="F64" s="281">
        <f t="shared" si="1"/>
        <v>0</v>
      </c>
      <c r="G64" s="280">
        <v>589.18873188700002</v>
      </c>
      <c r="H64" s="235">
        <f t="shared" si="2"/>
        <v>7.3127282007590114E-14</v>
      </c>
      <c r="I64" s="235">
        <f t="shared" si="0"/>
        <v>1.2411520799690909E-14</v>
      </c>
      <c r="J64" s="282"/>
      <c r="K64" s="280">
        <v>0</v>
      </c>
      <c r="L64" s="283">
        <v>7.3127282007590114E-14</v>
      </c>
      <c r="M64" s="264"/>
      <c r="N64" s="266"/>
      <c r="O64" s="259"/>
      <c r="P64" s="259"/>
      <c r="Q64" s="259"/>
    </row>
    <row r="65" spans="1:17" s="206" customFormat="1" ht="17.649999999999999" customHeight="1" x14ac:dyDescent="0.25">
      <c r="A65" s="115">
        <v>52</v>
      </c>
      <c r="B65" s="115" t="s">
        <v>138</v>
      </c>
      <c r="C65" s="279" t="s">
        <v>184</v>
      </c>
      <c r="D65" s="280">
        <v>566.37811777050001</v>
      </c>
      <c r="E65" s="280">
        <v>566.37811777050001</v>
      </c>
      <c r="F65" s="281">
        <f t="shared" si="1"/>
        <v>0</v>
      </c>
      <c r="G65" s="280">
        <v>566.37811777050001</v>
      </c>
      <c r="H65" s="235">
        <f t="shared" si="2"/>
        <v>7.3127282007590114E-14</v>
      </c>
      <c r="I65" s="235">
        <f t="shared" si="0"/>
        <v>1.291138900200621E-14</v>
      </c>
      <c r="J65" s="282"/>
      <c r="K65" s="280">
        <v>0</v>
      </c>
      <c r="L65" s="283">
        <v>7.3127282007590114E-14</v>
      </c>
      <c r="M65" s="264"/>
      <c r="N65" s="266"/>
      <c r="O65" s="259"/>
      <c r="P65" s="259"/>
      <c r="Q65" s="259"/>
    </row>
    <row r="66" spans="1:17" s="206" customFormat="1" ht="17.649999999999999" customHeight="1" x14ac:dyDescent="0.25">
      <c r="A66" s="115">
        <v>53</v>
      </c>
      <c r="B66" s="115" t="s">
        <v>138</v>
      </c>
      <c r="C66" s="279" t="s">
        <v>185</v>
      </c>
      <c r="D66" s="280">
        <v>343.11362747550004</v>
      </c>
      <c r="E66" s="280">
        <v>343.11362747550004</v>
      </c>
      <c r="F66" s="281">
        <f t="shared" si="1"/>
        <v>0</v>
      </c>
      <c r="G66" s="280">
        <v>343.11362747550004</v>
      </c>
      <c r="H66" s="235">
        <f t="shared" si="2"/>
        <v>-7.3127282007590114E-14</v>
      </c>
      <c r="I66" s="235">
        <f t="shared" si="0"/>
        <v>-2.1312846868144798E-14</v>
      </c>
      <c r="J66" s="282"/>
      <c r="K66" s="280">
        <v>0</v>
      </c>
      <c r="L66" s="283">
        <v>-7.3127282007590114E-14</v>
      </c>
      <c r="M66" s="264"/>
      <c r="N66" s="266"/>
      <c r="O66" s="259"/>
      <c r="P66" s="259"/>
      <c r="Q66" s="259"/>
    </row>
    <row r="67" spans="1:17" s="206" customFormat="1" ht="17.649999999999999" customHeight="1" x14ac:dyDescent="0.25">
      <c r="A67" s="115">
        <v>54</v>
      </c>
      <c r="B67" s="115" t="s">
        <v>138</v>
      </c>
      <c r="C67" s="279" t="s">
        <v>186</v>
      </c>
      <c r="D67" s="280">
        <v>534.93673918650006</v>
      </c>
      <c r="E67" s="280">
        <v>534.93673918650006</v>
      </c>
      <c r="F67" s="281">
        <f t="shared" si="1"/>
        <v>0</v>
      </c>
      <c r="G67" s="280">
        <v>534.93673918650006</v>
      </c>
      <c r="H67" s="235">
        <f t="shared" si="2"/>
        <v>-1.4625456401518023E-13</v>
      </c>
      <c r="I67" s="235">
        <f t="shared" si="0"/>
        <v>-2.7340534553225015E-14</v>
      </c>
      <c r="J67" s="282"/>
      <c r="K67" s="280">
        <v>0</v>
      </c>
      <c r="L67" s="283">
        <v>-1.4625456401518023E-13</v>
      </c>
      <c r="M67" s="264"/>
      <c r="N67" s="266"/>
      <c r="O67" s="259"/>
      <c r="P67" s="259"/>
      <c r="Q67" s="259"/>
    </row>
    <row r="68" spans="1:17" s="206" customFormat="1" ht="17.649999999999999" customHeight="1" x14ac:dyDescent="0.25">
      <c r="A68" s="115">
        <v>55</v>
      </c>
      <c r="B68" s="115" t="s">
        <v>138</v>
      </c>
      <c r="C68" s="279" t="s">
        <v>187</v>
      </c>
      <c r="D68" s="280">
        <v>435.93436497100004</v>
      </c>
      <c r="E68" s="280">
        <v>435.93436497100004</v>
      </c>
      <c r="F68" s="281">
        <f t="shared" si="1"/>
        <v>0</v>
      </c>
      <c r="G68" s="280">
        <v>435.93436497100004</v>
      </c>
      <c r="H68" s="235">
        <f t="shared" si="2"/>
        <v>0</v>
      </c>
      <c r="I68" s="235">
        <f t="shared" si="0"/>
        <v>0</v>
      </c>
      <c r="J68" s="282"/>
      <c r="K68" s="280">
        <v>0</v>
      </c>
      <c r="L68" s="283">
        <v>0</v>
      </c>
      <c r="M68" s="264"/>
      <c r="N68" s="266"/>
      <c r="O68" s="259"/>
      <c r="P68" s="259"/>
      <c r="Q68" s="259"/>
    </row>
    <row r="69" spans="1:17" s="206" customFormat="1" ht="17.649999999999999" customHeight="1" x14ac:dyDescent="0.25">
      <c r="A69" s="115">
        <v>57</v>
      </c>
      <c r="B69" s="115" t="s">
        <v>138</v>
      </c>
      <c r="C69" s="279" t="s">
        <v>188</v>
      </c>
      <c r="D69" s="280">
        <v>283.20028718449998</v>
      </c>
      <c r="E69" s="280">
        <v>283.20028718449998</v>
      </c>
      <c r="F69" s="281">
        <f t="shared" si="1"/>
        <v>0</v>
      </c>
      <c r="G69" s="280">
        <v>283.20028718449998</v>
      </c>
      <c r="H69" s="235">
        <f t="shared" si="2"/>
        <v>-7.3127282007590114E-14</v>
      </c>
      <c r="I69" s="235">
        <f t="shared" si="0"/>
        <v>-2.5821754184856806E-14</v>
      </c>
      <c r="J69" s="282"/>
      <c r="K69" s="280">
        <v>0</v>
      </c>
      <c r="L69" s="283">
        <v>-7.3127282007590114E-14</v>
      </c>
      <c r="M69" s="264"/>
      <c r="N69" s="266"/>
      <c r="O69" s="259"/>
      <c r="P69" s="259"/>
      <c r="Q69" s="259"/>
    </row>
    <row r="70" spans="1:17" s="206" customFormat="1" ht="17.649999999999999" customHeight="1" x14ac:dyDescent="0.25">
      <c r="A70" s="115">
        <v>58</v>
      </c>
      <c r="B70" s="115" t="s">
        <v>142</v>
      </c>
      <c r="C70" s="279" t="s">
        <v>189</v>
      </c>
      <c r="D70" s="280">
        <v>1605.1088841445001</v>
      </c>
      <c r="E70" s="280">
        <v>1605.1088841445001</v>
      </c>
      <c r="F70" s="281">
        <f t="shared" si="1"/>
        <v>0</v>
      </c>
      <c r="G70" s="280">
        <v>1605.1088841445001</v>
      </c>
      <c r="H70" s="235">
        <f t="shared" si="2"/>
        <v>0</v>
      </c>
      <c r="I70" s="235">
        <f t="shared" si="0"/>
        <v>0</v>
      </c>
      <c r="J70" s="282"/>
      <c r="K70" s="280">
        <v>0</v>
      </c>
      <c r="L70" s="283">
        <v>0</v>
      </c>
      <c r="M70" s="264"/>
      <c r="N70" s="266"/>
      <c r="O70" s="259"/>
      <c r="P70" s="259"/>
      <c r="Q70" s="259"/>
    </row>
    <row r="71" spans="1:17" s="206" customFormat="1" ht="17.649999999999999" customHeight="1" x14ac:dyDescent="0.25">
      <c r="A71" s="115">
        <v>59</v>
      </c>
      <c r="B71" s="115" t="s">
        <v>142</v>
      </c>
      <c r="C71" s="279" t="s">
        <v>190</v>
      </c>
      <c r="D71" s="280">
        <v>623.52820552050002</v>
      </c>
      <c r="E71" s="280">
        <v>623.52820552050002</v>
      </c>
      <c r="F71" s="281">
        <f t="shared" si="1"/>
        <v>0</v>
      </c>
      <c r="G71" s="280">
        <v>623.52820552050002</v>
      </c>
      <c r="H71" s="235">
        <f t="shared" si="2"/>
        <v>1.4625456401518023E-13</v>
      </c>
      <c r="I71" s="235">
        <f t="shared" si="0"/>
        <v>2.3455966020509354E-14</v>
      </c>
      <c r="J71" s="282"/>
      <c r="K71" s="280">
        <v>0</v>
      </c>
      <c r="L71" s="283">
        <v>1.4625456401518023E-13</v>
      </c>
      <c r="M71" s="264"/>
      <c r="N71" s="266"/>
      <c r="O71" s="259"/>
      <c r="P71" s="259"/>
      <c r="Q71" s="259"/>
    </row>
    <row r="72" spans="1:17" s="206" customFormat="1" ht="17.649999999999999" customHeight="1" x14ac:dyDescent="0.25">
      <c r="A72" s="115">
        <v>60</v>
      </c>
      <c r="B72" s="115" t="s">
        <v>191</v>
      </c>
      <c r="C72" s="279" t="s">
        <v>192</v>
      </c>
      <c r="D72" s="280">
        <v>2333.3541227360001</v>
      </c>
      <c r="E72" s="280">
        <v>2333.3541227360001</v>
      </c>
      <c r="F72" s="281">
        <f t="shared" si="1"/>
        <v>0</v>
      </c>
      <c r="G72" s="280">
        <v>2331.526472604</v>
      </c>
      <c r="H72" s="235">
        <f t="shared" si="2"/>
        <v>-5.8501825606072091E-13</v>
      </c>
      <c r="I72" s="235">
        <f t="shared" si="0"/>
        <v>-2.5071987589039907E-14</v>
      </c>
      <c r="J72" s="282"/>
      <c r="K72" s="280">
        <v>0</v>
      </c>
      <c r="L72" s="283">
        <v>-5.8501825606072091E-13</v>
      </c>
      <c r="M72" s="264"/>
      <c r="N72" s="266"/>
      <c r="O72" s="259"/>
      <c r="P72" s="259"/>
      <c r="Q72" s="259"/>
    </row>
    <row r="73" spans="1:17" s="206" customFormat="1" ht="17.649999999999999" customHeight="1" x14ac:dyDescent="0.25">
      <c r="A73" s="115">
        <v>61</v>
      </c>
      <c r="B73" s="115" t="s">
        <v>128</v>
      </c>
      <c r="C73" s="279" t="s">
        <v>193</v>
      </c>
      <c r="D73" s="280">
        <v>1584.6758906965001</v>
      </c>
      <c r="E73" s="280">
        <v>1584.6758906965001</v>
      </c>
      <c r="F73" s="281">
        <f t="shared" si="1"/>
        <v>0</v>
      </c>
      <c r="G73" s="280">
        <v>1584.6758906965001</v>
      </c>
      <c r="H73" s="235">
        <f t="shared" si="2"/>
        <v>5.8501825606072091E-13</v>
      </c>
      <c r="I73" s="235">
        <f t="shared" si="0"/>
        <v>3.6917218182930291E-14</v>
      </c>
      <c r="J73" s="282"/>
      <c r="K73" s="280">
        <v>0</v>
      </c>
      <c r="L73" s="283">
        <v>5.8501825606072091E-13</v>
      </c>
      <c r="M73" s="264"/>
      <c r="N73" s="266"/>
      <c r="O73" s="259"/>
      <c r="P73" s="259"/>
      <c r="Q73" s="259"/>
    </row>
    <row r="74" spans="1:17" s="206" customFormat="1" ht="17.649999999999999" customHeight="1" x14ac:dyDescent="0.25">
      <c r="A74" s="115">
        <v>62</v>
      </c>
      <c r="B74" s="115" t="s">
        <v>194</v>
      </c>
      <c r="C74" s="279" t="s">
        <v>754</v>
      </c>
      <c r="D74" s="280">
        <v>13050.474356251501</v>
      </c>
      <c r="E74" s="280">
        <v>13050.474356251501</v>
      </c>
      <c r="F74" s="281">
        <f t="shared" si="1"/>
        <v>0</v>
      </c>
      <c r="G74" s="280">
        <v>13050.474356251501</v>
      </c>
      <c r="H74" s="235">
        <f t="shared" si="2"/>
        <v>2.3400730242428836E-12</v>
      </c>
      <c r="I74" s="235">
        <f t="shared" si="0"/>
        <v>1.7930942281204748E-14</v>
      </c>
      <c r="J74" s="282"/>
      <c r="K74" s="280">
        <v>0</v>
      </c>
      <c r="L74" s="283">
        <v>2.3400730242428836E-12</v>
      </c>
      <c r="M74" s="264"/>
      <c r="N74" s="266"/>
      <c r="O74" s="259"/>
      <c r="P74" s="259"/>
      <c r="Q74" s="259"/>
    </row>
    <row r="75" spans="1:17" s="206" customFormat="1" ht="17.649999999999999" customHeight="1" x14ac:dyDescent="0.25">
      <c r="A75" s="115">
        <v>63</v>
      </c>
      <c r="B75" s="115" t="s">
        <v>157</v>
      </c>
      <c r="C75" s="279" t="s">
        <v>755</v>
      </c>
      <c r="D75" s="280">
        <v>17156.024521303501</v>
      </c>
      <c r="E75" s="280">
        <v>17156.024521303501</v>
      </c>
      <c r="F75" s="281">
        <f t="shared" si="1"/>
        <v>0</v>
      </c>
      <c r="G75" s="280">
        <v>17156.024253718002</v>
      </c>
      <c r="H75" s="235">
        <f t="shared" si="2"/>
        <v>8631.6598583040959</v>
      </c>
      <c r="I75" s="235">
        <f t="shared" si="0"/>
        <v>50.312704132508834</v>
      </c>
      <c r="J75" s="284"/>
      <c r="K75" s="280">
        <v>0</v>
      </c>
      <c r="L75" s="283">
        <v>8631.6598583040959</v>
      </c>
      <c r="M75" s="264"/>
      <c r="N75" s="266"/>
      <c r="O75" s="259"/>
      <c r="P75" s="259"/>
      <c r="Q75" s="259"/>
    </row>
    <row r="76" spans="1:17" s="206" customFormat="1" ht="17.649999999999999" customHeight="1" x14ac:dyDescent="0.25">
      <c r="A76" s="115">
        <v>64</v>
      </c>
      <c r="B76" s="115" t="s">
        <v>138</v>
      </c>
      <c r="C76" s="279" t="s">
        <v>198</v>
      </c>
      <c r="D76" s="280">
        <v>137.77413407099999</v>
      </c>
      <c r="E76" s="280">
        <v>137.77413407099999</v>
      </c>
      <c r="F76" s="281">
        <f t="shared" si="1"/>
        <v>0</v>
      </c>
      <c r="G76" s="280">
        <v>137.77413407099999</v>
      </c>
      <c r="H76" s="235">
        <f t="shared" si="2"/>
        <v>1.8281820501897528E-14</v>
      </c>
      <c r="I76" s="235">
        <f t="shared" si="0"/>
        <v>1.3269414193869108E-14</v>
      </c>
      <c r="J76" s="282"/>
      <c r="K76" s="280">
        <v>0</v>
      </c>
      <c r="L76" s="283">
        <v>1.8281820501897528E-14</v>
      </c>
      <c r="M76" s="264"/>
      <c r="N76" s="266"/>
      <c r="O76" s="259"/>
      <c r="P76" s="259"/>
      <c r="Q76" s="259"/>
    </row>
    <row r="77" spans="1:17" s="206" customFormat="1" ht="17.649999999999999" customHeight="1" x14ac:dyDescent="0.25">
      <c r="A77" s="115">
        <v>65</v>
      </c>
      <c r="B77" s="115" t="s">
        <v>138</v>
      </c>
      <c r="C77" s="279" t="s">
        <v>199</v>
      </c>
      <c r="D77" s="280">
        <v>1406.1724853364999</v>
      </c>
      <c r="E77" s="280">
        <v>1406.1724853364999</v>
      </c>
      <c r="F77" s="281">
        <f t="shared" si="1"/>
        <v>0</v>
      </c>
      <c r="G77" s="280">
        <v>1406.1724853364999</v>
      </c>
      <c r="H77" s="235">
        <f t="shared" si="2"/>
        <v>-2.9250912803036045E-13</v>
      </c>
      <c r="I77" s="235">
        <f t="shared" si="0"/>
        <v>-2.0801795731365235E-14</v>
      </c>
      <c r="J77" s="282"/>
      <c r="K77" s="280">
        <v>0</v>
      </c>
      <c r="L77" s="283">
        <v>-2.9250912803036045E-13</v>
      </c>
      <c r="M77" s="264"/>
      <c r="N77" s="266"/>
      <c r="O77" s="259"/>
      <c r="P77" s="259"/>
      <c r="Q77" s="259"/>
    </row>
    <row r="78" spans="1:17" s="206" customFormat="1" ht="17.649999999999999" customHeight="1" x14ac:dyDescent="0.25">
      <c r="A78" s="115">
        <v>66</v>
      </c>
      <c r="B78" s="115" t="s">
        <v>138</v>
      </c>
      <c r="C78" s="279" t="s">
        <v>200</v>
      </c>
      <c r="D78" s="280">
        <v>1543.1983062649999</v>
      </c>
      <c r="E78" s="280">
        <v>1543.1983062649999</v>
      </c>
      <c r="F78" s="281">
        <f t="shared" si="1"/>
        <v>0</v>
      </c>
      <c r="G78" s="280">
        <v>1543.1983062649999</v>
      </c>
      <c r="H78" s="235">
        <f t="shared" si="2"/>
        <v>0</v>
      </c>
      <c r="I78" s="235">
        <f t="shared" ref="I78:I141" si="3">+H78/E78*100</f>
        <v>0</v>
      </c>
      <c r="J78" s="282"/>
      <c r="K78" s="280">
        <v>0</v>
      </c>
      <c r="L78" s="283">
        <v>0</v>
      </c>
      <c r="M78" s="264"/>
      <c r="N78" s="266"/>
      <c r="O78" s="259"/>
      <c r="P78" s="259"/>
      <c r="Q78" s="259"/>
    </row>
    <row r="79" spans="1:17" s="206" customFormat="1" ht="17.649999999999999" customHeight="1" x14ac:dyDescent="0.25">
      <c r="A79" s="115">
        <v>67</v>
      </c>
      <c r="B79" s="115" t="s">
        <v>138</v>
      </c>
      <c r="C79" s="279" t="s">
        <v>201</v>
      </c>
      <c r="D79" s="280">
        <v>420.98382791500006</v>
      </c>
      <c r="E79" s="280">
        <v>420.98382791500006</v>
      </c>
      <c r="F79" s="281">
        <f t="shared" si="1"/>
        <v>0</v>
      </c>
      <c r="G79" s="280">
        <v>420.98382791500006</v>
      </c>
      <c r="H79" s="235">
        <f t="shared" si="2"/>
        <v>-7.3127282007590114E-14</v>
      </c>
      <c r="I79" s="235">
        <f t="shared" si="3"/>
        <v>-1.7370567978766892E-14</v>
      </c>
      <c r="J79" s="282"/>
      <c r="K79" s="280">
        <v>0</v>
      </c>
      <c r="L79" s="283">
        <v>-7.3127282007590114E-14</v>
      </c>
      <c r="M79" s="264"/>
      <c r="N79" s="266"/>
      <c r="O79" s="259"/>
      <c r="P79" s="259"/>
      <c r="Q79" s="259"/>
    </row>
    <row r="80" spans="1:17" s="206" customFormat="1" ht="17.649999999999999" customHeight="1" x14ac:dyDescent="0.25">
      <c r="A80" s="115">
        <v>68</v>
      </c>
      <c r="B80" s="115" t="s">
        <v>138</v>
      </c>
      <c r="C80" s="279" t="s">
        <v>202</v>
      </c>
      <c r="D80" s="280">
        <v>1910.8674317355001</v>
      </c>
      <c r="E80" s="280">
        <v>1910.8674317355001</v>
      </c>
      <c r="F80" s="281">
        <f t="shared" ref="F80:F143" si="4">E80/D80*100-100</f>
        <v>0</v>
      </c>
      <c r="G80" s="280">
        <v>1910.8674317355001</v>
      </c>
      <c r="H80" s="235">
        <f t="shared" ref="H80:H143" si="5">+K80+L80</f>
        <v>159.74215204970128</v>
      </c>
      <c r="I80" s="235">
        <f t="shared" si="3"/>
        <v>8.3596668924656523</v>
      </c>
      <c r="J80" s="282"/>
      <c r="K80" s="280">
        <v>0</v>
      </c>
      <c r="L80" s="283">
        <v>159.74215204970128</v>
      </c>
      <c r="M80" s="264"/>
      <c r="N80" s="266"/>
      <c r="O80" s="259"/>
      <c r="P80" s="259"/>
      <c r="Q80" s="259"/>
    </row>
    <row r="81" spans="1:17" s="206" customFormat="1" ht="17.649999999999999" customHeight="1" x14ac:dyDescent="0.25">
      <c r="A81" s="115">
        <v>69</v>
      </c>
      <c r="B81" s="115" t="s">
        <v>138</v>
      </c>
      <c r="C81" s="279" t="s">
        <v>203</v>
      </c>
      <c r="D81" s="280">
        <v>683.58921184050007</v>
      </c>
      <c r="E81" s="280">
        <v>683.58921184050007</v>
      </c>
      <c r="F81" s="281">
        <f t="shared" si="4"/>
        <v>0</v>
      </c>
      <c r="G81" s="280">
        <v>683.58921184050007</v>
      </c>
      <c r="H81" s="235">
        <f t="shared" si="5"/>
        <v>0</v>
      </c>
      <c r="I81" s="235">
        <f t="shared" si="3"/>
        <v>0</v>
      </c>
      <c r="J81" s="282"/>
      <c r="K81" s="280">
        <v>0</v>
      </c>
      <c r="L81" s="283">
        <v>0</v>
      </c>
      <c r="M81" s="264"/>
      <c r="N81" s="266"/>
      <c r="O81" s="259"/>
      <c r="P81" s="259"/>
      <c r="Q81" s="259"/>
    </row>
    <row r="82" spans="1:17" s="206" customFormat="1" ht="17.649999999999999" customHeight="1" x14ac:dyDescent="0.25">
      <c r="A82" s="115">
        <v>70</v>
      </c>
      <c r="B82" s="115" t="s">
        <v>138</v>
      </c>
      <c r="C82" s="279" t="s">
        <v>204</v>
      </c>
      <c r="D82" s="280">
        <v>763.89553125549992</v>
      </c>
      <c r="E82" s="280">
        <v>763.89553125549992</v>
      </c>
      <c r="F82" s="281">
        <f t="shared" si="4"/>
        <v>0</v>
      </c>
      <c r="G82" s="280">
        <v>763.89553125549992</v>
      </c>
      <c r="H82" s="235">
        <f t="shared" si="5"/>
        <v>1.4625456401518023E-13</v>
      </c>
      <c r="I82" s="235">
        <f t="shared" si="3"/>
        <v>1.914588553421744E-14</v>
      </c>
      <c r="J82" s="282"/>
      <c r="K82" s="280">
        <v>0</v>
      </c>
      <c r="L82" s="283">
        <v>1.4625456401518023E-13</v>
      </c>
      <c r="M82" s="264"/>
      <c r="N82" s="266"/>
      <c r="O82" s="259"/>
      <c r="P82" s="259"/>
      <c r="Q82" s="259"/>
    </row>
    <row r="83" spans="1:17" s="206" customFormat="1" ht="17.649999999999999" customHeight="1" x14ac:dyDescent="0.25">
      <c r="A83" s="115">
        <v>71</v>
      </c>
      <c r="B83" s="115" t="s">
        <v>205</v>
      </c>
      <c r="C83" s="279" t="s">
        <v>206</v>
      </c>
      <c r="D83" s="280">
        <v>279.42724930050002</v>
      </c>
      <c r="E83" s="280">
        <v>279.42724930050002</v>
      </c>
      <c r="F83" s="281">
        <f t="shared" si="4"/>
        <v>0</v>
      </c>
      <c r="G83" s="280">
        <v>279.42724930050002</v>
      </c>
      <c r="H83" s="235">
        <f t="shared" si="5"/>
        <v>-7.3127282007590114E-14</v>
      </c>
      <c r="I83" s="235">
        <f t="shared" si="3"/>
        <v>-2.6170419023431751E-14</v>
      </c>
      <c r="J83" s="282"/>
      <c r="K83" s="280">
        <v>0</v>
      </c>
      <c r="L83" s="283">
        <v>-7.3127282007590114E-14</v>
      </c>
      <c r="M83" s="264"/>
      <c r="N83" s="266"/>
      <c r="O83" s="259"/>
      <c r="P83" s="259"/>
      <c r="Q83" s="259"/>
    </row>
    <row r="84" spans="1:17" s="206" customFormat="1" ht="17.649999999999999" customHeight="1" x14ac:dyDescent="0.25">
      <c r="A84" s="115">
        <v>72</v>
      </c>
      <c r="B84" s="115" t="s">
        <v>207</v>
      </c>
      <c r="C84" s="279" t="s">
        <v>208</v>
      </c>
      <c r="D84" s="280">
        <v>636.19981979049999</v>
      </c>
      <c r="E84" s="280">
        <v>636.19981979049999</v>
      </c>
      <c r="F84" s="281">
        <f t="shared" si="4"/>
        <v>0</v>
      </c>
      <c r="G84" s="280">
        <v>636.1999021245</v>
      </c>
      <c r="H84" s="235">
        <f t="shared" si="5"/>
        <v>0</v>
      </c>
      <c r="I84" s="235">
        <f t="shared" si="3"/>
        <v>0</v>
      </c>
      <c r="J84" s="282"/>
      <c r="K84" s="280">
        <v>0</v>
      </c>
      <c r="L84" s="283">
        <v>0</v>
      </c>
      <c r="M84" s="264"/>
      <c r="N84" s="266"/>
      <c r="O84" s="259"/>
      <c r="P84" s="259"/>
      <c r="Q84" s="259"/>
    </row>
    <row r="85" spans="1:17" s="206" customFormat="1" ht="17.649999999999999" customHeight="1" x14ac:dyDescent="0.25">
      <c r="A85" s="115">
        <v>73</v>
      </c>
      <c r="B85" s="115" t="s">
        <v>207</v>
      </c>
      <c r="C85" s="279" t="s">
        <v>209</v>
      </c>
      <c r="D85" s="280">
        <v>871.54958277449998</v>
      </c>
      <c r="E85" s="280">
        <v>871.54958277449998</v>
      </c>
      <c r="F85" s="281">
        <f t="shared" si="4"/>
        <v>0</v>
      </c>
      <c r="G85" s="280">
        <v>871.54958277449998</v>
      </c>
      <c r="H85" s="235">
        <f t="shared" si="5"/>
        <v>1.4625456401518023E-13</v>
      </c>
      <c r="I85" s="235">
        <f t="shared" si="3"/>
        <v>1.6780980325822878E-14</v>
      </c>
      <c r="J85" s="282"/>
      <c r="K85" s="280">
        <v>0</v>
      </c>
      <c r="L85" s="283">
        <v>1.4625456401518023E-13</v>
      </c>
      <c r="M85" s="264"/>
      <c r="N85" s="266"/>
      <c r="O85" s="259"/>
      <c r="P85" s="259"/>
      <c r="Q85" s="259"/>
    </row>
    <row r="86" spans="1:17" s="206" customFormat="1" ht="17.649999999999999" customHeight="1" x14ac:dyDescent="0.25">
      <c r="A86" s="115">
        <v>74</v>
      </c>
      <c r="B86" s="115" t="s">
        <v>207</v>
      </c>
      <c r="C86" s="279" t="s">
        <v>210</v>
      </c>
      <c r="D86" s="280">
        <v>130.664757839</v>
      </c>
      <c r="E86" s="280">
        <v>130.664757839</v>
      </c>
      <c r="F86" s="281">
        <f t="shared" si="4"/>
        <v>0</v>
      </c>
      <c r="G86" s="280">
        <v>130.664757839</v>
      </c>
      <c r="H86" s="235">
        <f t="shared" si="5"/>
        <v>1.8281820501897528E-14</v>
      </c>
      <c r="I86" s="235">
        <f t="shared" si="3"/>
        <v>1.3991393551139221E-14</v>
      </c>
      <c r="J86" s="282"/>
      <c r="K86" s="280">
        <v>0</v>
      </c>
      <c r="L86" s="283">
        <v>1.8281820501897528E-14</v>
      </c>
      <c r="M86" s="264"/>
      <c r="N86" s="266"/>
      <c r="O86" s="259"/>
      <c r="P86" s="259"/>
      <c r="Q86" s="259"/>
    </row>
    <row r="87" spans="1:17" s="206" customFormat="1" ht="17.649999999999999" customHeight="1" x14ac:dyDescent="0.25">
      <c r="A87" s="115">
        <v>75</v>
      </c>
      <c r="B87" s="115" t="s">
        <v>207</v>
      </c>
      <c r="C87" s="279" t="s">
        <v>211</v>
      </c>
      <c r="D87" s="280">
        <v>237.843865679</v>
      </c>
      <c r="E87" s="280">
        <v>237.843865679</v>
      </c>
      <c r="F87" s="281">
        <f t="shared" si="4"/>
        <v>0</v>
      </c>
      <c r="G87" s="280">
        <v>237.843865679</v>
      </c>
      <c r="H87" s="235">
        <f t="shared" si="5"/>
        <v>0</v>
      </c>
      <c r="I87" s="235">
        <f t="shared" si="3"/>
        <v>0</v>
      </c>
      <c r="J87" s="282"/>
      <c r="K87" s="280">
        <v>0</v>
      </c>
      <c r="L87" s="283">
        <v>0</v>
      </c>
      <c r="M87" s="264"/>
      <c r="N87" s="266"/>
      <c r="O87" s="259"/>
      <c r="P87" s="259"/>
      <c r="Q87" s="259"/>
    </row>
    <row r="88" spans="1:17" s="206" customFormat="1" ht="17.649999999999999" customHeight="1" x14ac:dyDescent="0.25">
      <c r="A88" s="115">
        <v>76</v>
      </c>
      <c r="B88" s="115" t="s">
        <v>207</v>
      </c>
      <c r="C88" s="279" t="s">
        <v>212</v>
      </c>
      <c r="D88" s="280">
        <v>386.2699815835</v>
      </c>
      <c r="E88" s="280">
        <v>386.2699815835</v>
      </c>
      <c r="F88" s="281">
        <f t="shared" si="4"/>
        <v>0</v>
      </c>
      <c r="G88" s="280">
        <v>386.2699815835</v>
      </c>
      <c r="H88" s="235">
        <f t="shared" si="5"/>
        <v>0</v>
      </c>
      <c r="I88" s="235">
        <f t="shared" si="3"/>
        <v>0</v>
      </c>
      <c r="J88" s="282"/>
      <c r="K88" s="280">
        <v>0</v>
      </c>
      <c r="L88" s="283">
        <v>0</v>
      </c>
      <c r="M88" s="264"/>
      <c r="N88" s="266"/>
      <c r="O88" s="259"/>
      <c r="P88" s="259"/>
      <c r="Q88" s="259"/>
    </row>
    <row r="89" spans="1:17" s="206" customFormat="1" ht="17.649999999999999" customHeight="1" x14ac:dyDescent="0.25">
      <c r="A89" s="115">
        <v>77</v>
      </c>
      <c r="B89" s="115" t="s">
        <v>207</v>
      </c>
      <c r="C89" s="279" t="s">
        <v>213</v>
      </c>
      <c r="D89" s="280">
        <v>296.47699460400003</v>
      </c>
      <c r="E89" s="280">
        <v>296.47699460400003</v>
      </c>
      <c r="F89" s="281">
        <f t="shared" si="4"/>
        <v>0</v>
      </c>
      <c r="G89" s="280">
        <v>296.47699460400003</v>
      </c>
      <c r="H89" s="235">
        <f t="shared" si="5"/>
        <v>0</v>
      </c>
      <c r="I89" s="235">
        <f t="shared" si="3"/>
        <v>0</v>
      </c>
      <c r="J89" s="282"/>
      <c r="K89" s="280">
        <v>0</v>
      </c>
      <c r="L89" s="283">
        <v>0</v>
      </c>
      <c r="M89" s="264"/>
      <c r="N89" s="266"/>
      <c r="O89" s="259"/>
      <c r="P89" s="259"/>
      <c r="Q89" s="259"/>
    </row>
    <row r="90" spans="1:17" s="206" customFormat="1" ht="17.649999999999999" customHeight="1" x14ac:dyDescent="0.25">
      <c r="A90" s="115">
        <v>78</v>
      </c>
      <c r="B90" s="115" t="s">
        <v>207</v>
      </c>
      <c r="C90" s="279" t="s">
        <v>214</v>
      </c>
      <c r="D90" s="280">
        <v>5.076796774</v>
      </c>
      <c r="E90" s="280">
        <v>5.076796774</v>
      </c>
      <c r="F90" s="281">
        <f t="shared" si="4"/>
        <v>0</v>
      </c>
      <c r="G90" s="280">
        <v>5.076796774</v>
      </c>
      <c r="H90" s="235">
        <f t="shared" si="5"/>
        <v>0</v>
      </c>
      <c r="I90" s="235">
        <f t="shared" si="3"/>
        <v>0</v>
      </c>
      <c r="J90" s="282"/>
      <c r="K90" s="280">
        <v>0</v>
      </c>
      <c r="L90" s="283">
        <v>0</v>
      </c>
      <c r="M90" s="264"/>
      <c r="N90" s="266"/>
      <c r="O90" s="259"/>
      <c r="P90" s="259"/>
      <c r="Q90" s="259"/>
    </row>
    <row r="91" spans="1:17" s="206" customFormat="1" ht="17.649999999999999" customHeight="1" x14ac:dyDescent="0.25">
      <c r="A91" s="115">
        <v>79</v>
      </c>
      <c r="B91" s="115" t="s">
        <v>207</v>
      </c>
      <c r="C91" s="279" t="s">
        <v>216</v>
      </c>
      <c r="D91" s="280">
        <v>2622.0826646</v>
      </c>
      <c r="E91" s="280">
        <v>2622.0826646</v>
      </c>
      <c r="F91" s="281">
        <f t="shared" si="4"/>
        <v>0</v>
      </c>
      <c r="G91" s="280">
        <v>2622.0826646</v>
      </c>
      <c r="H91" s="235">
        <f t="shared" si="5"/>
        <v>2.9250912803036045E-13</v>
      </c>
      <c r="I91" s="235">
        <f t="shared" si="3"/>
        <v>1.1155602833558371E-14</v>
      </c>
      <c r="J91" s="282"/>
      <c r="K91" s="280">
        <v>0</v>
      </c>
      <c r="L91" s="283">
        <v>2.9250912803036045E-13</v>
      </c>
      <c r="M91" s="264"/>
      <c r="N91" s="266"/>
      <c r="O91" s="259"/>
      <c r="P91" s="259"/>
      <c r="Q91" s="259"/>
    </row>
    <row r="92" spans="1:17" s="206" customFormat="1" ht="17.649999999999999" customHeight="1" x14ac:dyDescent="0.25">
      <c r="A92" s="115">
        <v>80</v>
      </c>
      <c r="B92" s="115" t="s">
        <v>207</v>
      </c>
      <c r="C92" s="279" t="s">
        <v>217</v>
      </c>
      <c r="D92" s="280">
        <v>607.00741500000004</v>
      </c>
      <c r="E92" s="280">
        <v>607.00741500000004</v>
      </c>
      <c r="F92" s="281">
        <f t="shared" si="4"/>
        <v>0</v>
      </c>
      <c r="G92" s="280">
        <v>607.00741500000004</v>
      </c>
      <c r="H92" s="235">
        <f t="shared" si="5"/>
        <v>-7.3127282007590114E-14</v>
      </c>
      <c r="I92" s="235">
        <f t="shared" si="3"/>
        <v>-1.2047181006444561E-14</v>
      </c>
      <c r="J92" s="282"/>
      <c r="K92" s="280">
        <v>0</v>
      </c>
      <c r="L92" s="283">
        <v>-7.3127282007590114E-14</v>
      </c>
      <c r="M92" s="264"/>
      <c r="N92" s="266"/>
      <c r="O92" s="259"/>
      <c r="P92" s="259"/>
      <c r="Q92" s="259"/>
    </row>
    <row r="93" spans="1:17" s="206" customFormat="1" ht="17.649999999999999" customHeight="1" x14ac:dyDescent="0.25">
      <c r="A93" s="115">
        <v>82</v>
      </c>
      <c r="B93" s="115" t="s">
        <v>207</v>
      </c>
      <c r="C93" s="279" t="s">
        <v>218</v>
      </c>
      <c r="D93" s="280">
        <v>12.350058833</v>
      </c>
      <c r="E93" s="280">
        <v>12.350058833</v>
      </c>
      <c r="F93" s="281">
        <f t="shared" si="4"/>
        <v>0</v>
      </c>
      <c r="G93" s="280">
        <v>12.350058833</v>
      </c>
      <c r="H93" s="235">
        <f t="shared" si="5"/>
        <v>2.2852275627371911E-15</v>
      </c>
      <c r="I93" s="235">
        <f t="shared" si="3"/>
        <v>1.8503778756348465E-14</v>
      </c>
      <c r="J93" s="282"/>
      <c r="K93" s="280">
        <v>0</v>
      </c>
      <c r="L93" s="283">
        <v>2.2852275627371911E-15</v>
      </c>
      <c r="M93" s="264"/>
      <c r="N93" s="266"/>
      <c r="O93" s="259"/>
      <c r="P93" s="259"/>
      <c r="Q93" s="259"/>
    </row>
    <row r="94" spans="1:17" s="206" customFormat="1" ht="17.649999999999999" customHeight="1" x14ac:dyDescent="0.25">
      <c r="A94" s="285">
        <v>83</v>
      </c>
      <c r="B94" s="285" t="s">
        <v>207</v>
      </c>
      <c r="C94" s="279" t="s">
        <v>219</v>
      </c>
      <c r="D94" s="280">
        <v>18.839954049000003</v>
      </c>
      <c r="E94" s="280">
        <v>18.839954049000003</v>
      </c>
      <c r="F94" s="281">
        <f t="shared" si="4"/>
        <v>0</v>
      </c>
      <c r="G94" s="280">
        <v>18.839954049000003</v>
      </c>
      <c r="H94" s="235">
        <f t="shared" si="5"/>
        <v>4.5704551254743821E-15</v>
      </c>
      <c r="I94" s="235">
        <f t="shared" si="3"/>
        <v>2.4259375121549062E-14</v>
      </c>
      <c r="J94" s="282"/>
      <c r="K94" s="280">
        <v>0</v>
      </c>
      <c r="L94" s="283">
        <v>4.5704551254743821E-15</v>
      </c>
      <c r="M94" s="264"/>
      <c r="N94" s="266"/>
      <c r="O94" s="259"/>
      <c r="P94" s="259"/>
      <c r="Q94" s="259"/>
    </row>
    <row r="95" spans="1:17" s="206" customFormat="1" ht="17.649999999999999" customHeight="1" x14ac:dyDescent="0.25">
      <c r="A95" s="285">
        <v>84</v>
      </c>
      <c r="B95" s="285" t="s">
        <v>207</v>
      </c>
      <c r="C95" s="279" t="s">
        <v>220</v>
      </c>
      <c r="D95" s="280">
        <v>278.0625015</v>
      </c>
      <c r="E95" s="280">
        <v>278.0625015</v>
      </c>
      <c r="F95" s="281">
        <f t="shared" si="4"/>
        <v>0</v>
      </c>
      <c r="G95" s="280">
        <v>278.0625015</v>
      </c>
      <c r="H95" s="235">
        <f t="shared" si="5"/>
        <v>0</v>
      </c>
      <c r="I95" s="235">
        <f t="shared" si="3"/>
        <v>0</v>
      </c>
      <c r="J95" s="282"/>
      <c r="K95" s="280">
        <v>0</v>
      </c>
      <c r="L95" s="283">
        <v>0</v>
      </c>
      <c r="M95" s="264"/>
      <c r="N95" s="266"/>
      <c r="O95" s="259"/>
      <c r="P95" s="259"/>
      <c r="Q95" s="259"/>
    </row>
    <row r="96" spans="1:17" s="206" customFormat="1" ht="17.649999999999999" customHeight="1" x14ac:dyDescent="0.25">
      <c r="A96" s="285">
        <v>87</v>
      </c>
      <c r="B96" s="285" t="s">
        <v>207</v>
      </c>
      <c r="C96" s="279" t="s">
        <v>221</v>
      </c>
      <c r="D96" s="280">
        <v>1012.708817505</v>
      </c>
      <c r="E96" s="280">
        <v>1012.708817505</v>
      </c>
      <c r="F96" s="281">
        <f t="shared" si="4"/>
        <v>0</v>
      </c>
      <c r="G96" s="280">
        <v>1012.708817505</v>
      </c>
      <c r="H96" s="235">
        <f t="shared" si="5"/>
        <v>-2.9250912803036045E-13</v>
      </c>
      <c r="I96" s="235">
        <f t="shared" si="3"/>
        <v>-2.8883833435064984E-14</v>
      </c>
      <c r="J96" s="282"/>
      <c r="K96" s="280">
        <v>0</v>
      </c>
      <c r="L96" s="283">
        <v>-2.9250912803036045E-13</v>
      </c>
      <c r="M96" s="264"/>
      <c r="N96" s="266"/>
      <c r="O96" s="259"/>
      <c r="P96" s="259"/>
      <c r="Q96" s="259"/>
    </row>
    <row r="97" spans="1:17" s="206" customFormat="1" ht="17.649999999999999" customHeight="1" x14ac:dyDescent="0.25">
      <c r="A97" s="285">
        <v>90</v>
      </c>
      <c r="B97" s="285" t="s">
        <v>207</v>
      </c>
      <c r="C97" s="279" t="s">
        <v>222</v>
      </c>
      <c r="D97" s="280">
        <v>276.64224000000002</v>
      </c>
      <c r="E97" s="280">
        <v>276.64224000000002</v>
      </c>
      <c r="F97" s="281">
        <f t="shared" si="4"/>
        <v>0</v>
      </c>
      <c r="G97" s="280">
        <v>276.64224000000002</v>
      </c>
      <c r="H97" s="235">
        <f t="shared" si="5"/>
        <v>-3.6563641003795057E-14</v>
      </c>
      <c r="I97" s="235">
        <f t="shared" si="3"/>
        <v>-1.3216940769347102E-14</v>
      </c>
      <c r="J97" s="282"/>
      <c r="K97" s="280">
        <v>0</v>
      </c>
      <c r="L97" s="283">
        <v>-3.6563641003795057E-14</v>
      </c>
      <c r="M97" s="264"/>
      <c r="N97" s="266"/>
      <c r="O97" s="259"/>
      <c r="P97" s="259"/>
      <c r="Q97" s="259"/>
    </row>
    <row r="98" spans="1:17" s="206" customFormat="1" ht="17.649999999999999" customHeight="1" x14ac:dyDescent="0.25">
      <c r="A98" s="115">
        <v>91</v>
      </c>
      <c r="B98" s="115" t="s">
        <v>207</v>
      </c>
      <c r="C98" s="279" t="s">
        <v>223</v>
      </c>
      <c r="D98" s="280">
        <v>237.03009700650003</v>
      </c>
      <c r="E98" s="280">
        <v>237.03009700650003</v>
      </c>
      <c r="F98" s="281">
        <f t="shared" si="4"/>
        <v>0</v>
      </c>
      <c r="G98" s="280">
        <v>237.03009700650003</v>
      </c>
      <c r="H98" s="235">
        <f t="shared" si="5"/>
        <v>-3.6563641003795057E-14</v>
      </c>
      <c r="I98" s="235">
        <f t="shared" si="3"/>
        <v>-1.5425737687139527E-14</v>
      </c>
      <c r="J98" s="278"/>
      <c r="K98" s="280">
        <v>0</v>
      </c>
      <c r="L98" s="283">
        <v>-3.6563641003795057E-14</v>
      </c>
      <c r="M98" s="264"/>
      <c r="N98" s="266"/>
      <c r="O98" s="259"/>
      <c r="P98" s="259"/>
      <c r="Q98" s="259"/>
    </row>
    <row r="99" spans="1:17" s="206" customFormat="1" ht="17.649999999999999" customHeight="1" x14ac:dyDescent="0.25">
      <c r="A99" s="285">
        <v>92</v>
      </c>
      <c r="B99" s="285" t="s">
        <v>207</v>
      </c>
      <c r="C99" s="279" t="s">
        <v>224</v>
      </c>
      <c r="D99" s="280">
        <v>665.88635208200003</v>
      </c>
      <c r="E99" s="280">
        <v>665.88635208200003</v>
      </c>
      <c r="F99" s="281">
        <f t="shared" si="4"/>
        <v>0</v>
      </c>
      <c r="G99" s="280">
        <v>665.88635208200003</v>
      </c>
      <c r="H99" s="235">
        <f t="shared" si="5"/>
        <v>1.4625456401518023E-13</v>
      </c>
      <c r="I99" s="235">
        <f t="shared" si="3"/>
        <v>2.1963892721016427E-14</v>
      </c>
      <c r="J99" s="282"/>
      <c r="K99" s="280">
        <v>0</v>
      </c>
      <c r="L99" s="283">
        <v>1.4625456401518023E-13</v>
      </c>
      <c r="M99" s="264"/>
      <c r="N99" s="266"/>
      <c r="O99" s="259"/>
      <c r="P99" s="259"/>
      <c r="Q99" s="259"/>
    </row>
    <row r="100" spans="1:17" s="206" customFormat="1" ht="17.649999999999999" customHeight="1" x14ac:dyDescent="0.25">
      <c r="A100" s="285">
        <v>93</v>
      </c>
      <c r="B100" s="285" t="s">
        <v>207</v>
      </c>
      <c r="C100" s="279" t="s">
        <v>225</v>
      </c>
      <c r="D100" s="280">
        <v>357.51227972950005</v>
      </c>
      <c r="E100" s="280">
        <v>357.51227972950005</v>
      </c>
      <c r="F100" s="281">
        <f t="shared" si="4"/>
        <v>0</v>
      </c>
      <c r="G100" s="280">
        <v>357.51227972950005</v>
      </c>
      <c r="H100" s="235">
        <f t="shared" si="5"/>
        <v>0</v>
      </c>
      <c r="I100" s="235">
        <f t="shared" si="3"/>
        <v>0</v>
      </c>
      <c r="J100" s="282"/>
      <c r="K100" s="280">
        <v>0</v>
      </c>
      <c r="L100" s="283">
        <v>0</v>
      </c>
      <c r="M100" s="264"/>
      <c r="N100" s="266"/>
      <c r="O100" s="259"/>
      <c r="P100" s="259"/>
      <c r="Q100" s="259"/>
    </row>
    <row r="101" spans="1:17" s="206" customFormat="1" ht="17.649999999999999" customHeight="1" x14ac:dyDescent="0.25">
      <c r="A101" s="285">
        <v>94</v>
      </c>
      <c r="B101" s="285" t="s">
        <v>207</v>
      </c>
      <c r="C101" s="279" t="s">
        <v>226</v>
      </c>
      <c r="D101" s="280">
        <v>119.178465</v>
      </c>
      <c r="E101" s="280">
        <v>119.178465</v>
      </c>
      <c r="F101" s="281">
        <f t="shared" si="4"/>
        <v>0</v>
      </c>
      <c r="G101" s="280">
        <v>119.178465</v>
      </c>
      <c r="H101" s="235">
        <f t="shared" si="5"/>
        <v>0</v>
      </c>
      <c r="I101" s="235">
        <f t="shared" si="3"/>
        <v>0</v>
      </c>
      <c r="J101" s="282"/>
      <c r="K101" s="280">
        <v>0</v>
      </c>
      <c r="L101" s="283">
        <v>0</v>
      </c>
      <c r="M101" s="264"/>
      <c r="N101" s="266"/>
      <c r="O101" s="259"/>
      <c r="P101" s="259"/>
      <c r="Q101" s="259"/>
    </row>
    <row r="102" spans="1:17" s="206" customFormat="1" ht="17.649999999999999" customHeight="1" x14ac:dyDescent="0.25">
      <c r="A102" s="285">
        <v>95</v>
      </c>
      <c r="B102" s="285" t="s">
        <v>142</v>
      </c>
      <c r="C102" s="279" t="s">
        <v>227</v>
      </c>
      <c r="D102" s="280">
        <v>158.57301981500001</v>
      </c>
      <c r="E102" s="280">
        <v>158.57301981500001</v>
      </c>
      <c r="F102" s="281">
        <f t="shared" si="4"/>
        <v>0</v>
      </c>
      <c r="G102" s="280">
        <v>158.57301981500001</v>
      </c>
      <c r="H102" s="235">
        <f t="shared" si="5"/>
        <v>3.6563641003795057E-14</v>
      </c>
      <c r="I102" s="235">
        <f t="shared" si="3"/>
        <v>2.3057920601154098E-14</v>
      </c>
      <c r="J102" s="282"/>
      <c r="K102" s="280">
        <v>0</v>
      </c>
      <c r="L102" s="283">
        <v>3.6563641003795057E-14</v>
      </c>
      <c r="M102" s="264"/>
      <c r="N102" s="266"/>
      <c r="O102" s="259"/>
      <c r="P102" s="259"/>
      <c r="Q102" s="259"/>
    </row>
    <row r="103" spans="1:17" s="206" customFormat="1" ht="17.649999999999999" customHeight="1" x14ac:dyDescent="0.25">
      <c r="A103" s="285">
        <v>98</v>
      </c>
      <c r="B103" s="285" t="s">
        <v>142</v>
      </c>
      <c r="C103" s="279" t="s">
        <v>228</v>
      </c>
      <c r="D103" s="280">
        <v>71.61790056400001</v>
      </c>
      <c r="E103" s="280">
        <v>71.61790056400001</v>
      </c>
      <c r="F103" s="281">
        <f t="shared" si="4"/>
        <v>0</v>
      </c>
      <c r="G103" s="280">
        <v>71.61790056400001</v>
      </c>
      <c r="H103" s="235">
        <f t="shared" si="5"/>
        <v>0</v>
      </c>
      <c r="I103" s="235">
        <f t="shared" si="3"/>
        <v>0</v>
      </c>
      <c r="J103" s="282"/>
      <c r="K103" s="280">
        <v>0</v>
      </c>
      <c r="L103" s="283">
        <v>0</v>
      </c>
      <c r="M103" s="264"/>
      <c r="N103" s="266"/>
      <c r="O103" s="259"/>
      <c r="P103" s="259"/>
      <c r="Q103" s="259"/>
    </row>
    <row r="104" spans="1:17" s="206" customFormat="1" ht="17.649999999999999" customHeight="1" x14ac:dyDescent="0.25">
      <c r="A104" s="285">
        <v>99</v>
      </c>
      <c r="B104" s="285" t="s">
        <v>142</v>
      </c>
      <c r="C104" s="279" t="s">
        <v>229</v>
      </c>
      <c r="D104" s="280">
        <v>922.44920258050001</v>
      </c>
      <c r="E104" s="280">
        <v>922.44920258050001</v>
      </c>
      <c r="F104" s="281">
        <f t="shared" si="4"/>
        <v>0</v>
      </c>
      <c r="G104" s="280">
        <v>922.44920258050001</v>
      </c>
      <c r="H104" s="235">
        <f t="shared" si="5"/>
        <v>-1.4625456401518023E-13</v>
      </c>
      <c r="I104" s="235">
        <f t="shared" si="3"/>
        <v>-1.5855026337064551E-14</v>
      </c>
      <c r="J104" s="282"/>
      <c r="K104" s="280">
        <v>0</v>
      </c>
      <c r="L104" s="283">
        <v>-1.4625456401518023E-13</v>
      </c>
      <c r="M104" s="264"/>
      <c r="N104" s="266"/>
      <c r="O104" s="259"/>
      <c r="P104" s="259"/>
      <c r="Q104" s="259"/>
    </row>
    <row r="105" spans="1:17" s="206" customFormat="1" ht="17.649999999999999" customHeight="1" x14ac:dyDescent="0.25">
      <c r="A105" s="285">
        <v>100</v>
      </c>
      <c r="B105" s="285" t="s">
        <v>230</v>
      </c>
      <c r="C105" s="279" t="s">
        <v>231</v>
      </c>
      <c r="D105" s="280">
        <v>1638.8396419325002</v>
      </c>
      <c r="E105" s="280">
        <v>1638.8396419325002</v>
      </c>
      <c r="F105" s="281">
        <f t="shared" si="4"/>
        <v>0</v>
      </c>
      <c r="G105" s="280">
        <v>1638.8396419325002</v>
      </c>
      <c r="H105" s="235">
        <f t="shared" si="5"/>
        <v>0</v>
      </c>
      <c r="I105" s="235">
        <f t="shared" si="3"/>
        <v>0</v>
      </c>
      <c r="J105" s="282"/>
      <c r="K105" s="280">
        <v>0</v>
      </c>
      <c r="L105" s="283">
        <v>0</v>
      </c>
      <c r="M105" s="264"/>
      <c r="N105" s="266"/>
      <c r="O105" s="259"/>
      <c r="P105" s="259"/>
      <c r="Q105" s="259"/>
    </row>
    <row r="106" spans="1:17" s="206" customFormat="1" ht="17.649999999999999" customHeight="1" x14ac:dyDescent="0.25">
      <c r="A106" s="285">
        <v>101</v>
      </c>
      <c r="B106" s="285" t="s">
        <v>230</v>
      </c>
      <c r="C106" s="279" t="s">
        <v>232</v>
      </c>
      <c r="D106" s="280">
        <v>573.94341852750006</v>
      </c>
      <c r="E106" s="280">
        <v>573.94341852750006</v>
      </c>
      <c r="F106" s="281">
        <f t="shared" si="4"/>
        <v>0</v>
      </c>
      <c r="G106" s="280">
        <v>573.94341852750006</v>
      </c>
      <c r="H106" s="235">
        <f t="shared" si="5"/>
        <v>-2.1938184602277034E-13</v>
      </c>
      <c r="I106" s="235">
        <f t="shared" si="3"/>
        <v>-3.8223601654952829E-14</v>
      </c>
      <c r="J106" s="282"/>
      <c r="K106" s="280">
        <v>0</v>
      </c>
      <c r="L106" s="283">
        <v>-2.1938184602277034E-13</v>
      </c>
      <c r="M106" s="264"/>
      <c r="N106" s="266"/>
      <c r="O106" s="259"/>
      <c r="P106" s="259"/>
      <c r="Q106" s="259"/>
    </row>
    <row r="107" spans="1:17" s="206" customFormat="1" ht="17.649999999999999" customHeight="1" x14ac:dyDescent="0.25">
      <c r="A107" s="285">
        <v>102</v>
      </c>
      <c r="B107" s="285" t="s">
        <v>230</v>
      </c>
      <c r="C107" s="279" t="s">
        <v>233</v>
      </c>
      <c r="D107" s="280">
        <v>397.04484691200003</v>
      </c>
      <c r="E107" s="280">
        <v>397.04484691200003</v>
      </c>
      <c r="F107" s="281">
        <f t="shared" si="4"/>
        <v>0</v>
      </c>
      <c r="G107" s="280">
        <v>397.04484691200003</v>
      </c>
      <c r="H107" s="235">
        <f t="shared" si="5"/>
        <v>0</v>
      </c>
      <c r="I107" s="235">
        <f t="shared" si="3"/>
        <v>0</v>
      </c>
      <c r="J107" s="282"/>
      <c r="K107" s="280">
        <v>0</v>
      </c>
      <c r="L107" s="283">
        <v>0</v>
      </c>
      <c r="M107" s="264"/>
      <c r="N107" s="266"/>
      <c r="O107" s="259"/>
      <c r="P107" s="259"/>
      <c r="Q107" s="259"/>
    </row>
    <row r="108" spans="1:17" s="206" customFormat="1" ht="17.649999999999999" customHeight="1" x14ac:dyDescent="0.25">
      <c r="A108" s="285">
        <v>103</v>
      </c>
      <c r="B108" s="285" t="s">
        <v>252</v>
      </c>
      <c r="C108" s="279" t="s">
        <v>234</v>
      </c>
      <c r="D108" s="280">
        <v>137.72732719199999</v>
      </c>
      <c r="E108" s="280">
        <v>137.72732719199999</v>
      </c>
      <c r="F108" s="281">
        <f t="shared" si="4"/>
        <v>0</v>
      </c>
      <c r="G108" s="280">
        <v>137.72732719199999</v>
      </c>
      <c r="H108" s="235">
        <f t="shared" si="5"/>
        <v>3.6563641003795057E-14</v>
      </c>
      <c r="I108" s="235">
        <f t="shared" si="3"/>
        <v>2.6547847656132316E-14</v>
      </c>
      <c r="J108" s="282"/>
      <c r="K108" s="280">
        <v>0</v>
      </c>
      <c r="L108" s="283">
        <v>3.6563641003795057E-14</v>
      </c>
      <c r="M108" s="264"/>
      <c r="N108" s="266"/>
      <c r="O108" s="259"/>
      <c r="P108" s="259"/>
      <c r="Q108" s="259"/>
    </row>
    <row r="109" spans="1:17" s="206" customFormat="1" ht="17.649999999999999" customHeight="1" x14ac:dyDescent="0.25">
      <c r="A109" s="285">
        <v>104</v>
      </c>
      <c r="B109" s="285" t="s">
        <v>230</v>
      </c>
      <c r="C109" s="279" t="s">
        <v>235</v>
      </c>
      <c r="D109" s="280">
        <v>3834.370662451</v>
      </c>
      <c r="E109" s="280">
        <v>3834.370662451</v>
      </c>
      <c r="F109" s="281">
        <f t="shared" si="4"/>
        <v>0</v>
      </c>
      <c r="G109" s="280">
        <v>3834.370662451</v>
      </c>
      <c r="H109" s="235">
        <f t="shared" si="5"/>
        <v>193.25115900015177</v>
      </c>
      <c r="I109" s="235">
        <f t="shared" si="3"/>
        <v>5.0399707282504114</v>
      </c>
      <c r="J109" s="282"/>
      <c r="K109" s="280">
        <v>0</v>
      </c>
      <c r="L109" s="283">
        <v>193.25115900015177</v>
      </c>
      <c r="M109" s="264"/>
      <c r="N109" s="266"/>
      <c r="O109" s="259"/>
      <c r="P109" s="259"/>
      <c r="Q109" s="259"/>
    </row>
    <row r="110" spans="1:17" s="206" customFormat="1" ht="17.649999999999999" customHeight="1" x14ac:dyDescent="0.25">
      <c r="A110" s="285">
        <v>105</v>
      </c>
      <c r="B110" s="285" t="s">
        <v>230</v>
      </c>
      <c r="C110" s="279" t="s">
        <v>756</v>
      </c>
      <c r="D110" s="280">
        <v>2088.3935325154998</v>
      </c>
      <c r="E110" s="280">
        <v>2088.3935325154998</v>
      </c>
      <c r="F110" s="281">
        <f t="shared" si="4"/>
        <v>0</v>
      </c>
      <c r="G110" s="280">
        <v>2088.3935325154998</v>
      </c>
      <c r="H110" s="235">
        <f t="shared" si="5"/>
        <v>0</v>
      </c>
      <c r="I110" s="235">
        <f t="shared" si="3"/>
        <v>0</v>
      </c>
      <c r="J110" s="282"/>
      <c r="K110" s="280">
        <v>0</v>
      </c>
      <c r="L110" s="283">
        <v>0</v>
      </c>
      <c r="M110" s="264"/>
      <c r="N110" s="266"/>
      <c r="O110" s="259"/>
      <c r="P110" s="259"/>
      <c r="Q110" s="259"/>
    </row>
    <row r="111" spans="1:17" s="206" customFormat="1" ht="17.649999999999999" customHeight="1" x14ac:dyDescent="0.25">
      <c r="A111" s="285">
        <v>106</v>
      </c>
      <c r="B111" s="285" t="s">
        <v>128</v>
      </c>
      <c r="C111" s="279" t="s">
        <v>237</v>
      </c>
      <c r="D111" s="280">
        <v>1533.3937677100002</v>
      </c>
      <c r="E111" s="280">
        <v>1533.3937677100002</v>
      </c>
      <c r="F111" s="281">
        <f t="shared" si="4"/>
        <v>0</v>
      </c>
      <c r="G111" s="280">
        <v>1533.3937677100002</v>
      </c>
      <c r="H111" s="235">
        <f t="shared" si="5"/>
        <v>0</v>
      </c>
      <c r="I111" s="235">
        <f t="shared" si="3"/>
        <v>0</v>
      </c>
      <c r="J111" s="282"/>
      <c r="K111" s="280">
        <v>0</v>
      </c>
      <c r="L111" s="283">
        <v>0</v>
      </c>
      <c r="M111" s="264"/>
      <c r="N111" s="266"/>
      <c r="O111" s="259"/>
      <c r="P111" s="259"/>
      <c r="Q111" s="259"/>
    </row>
    <row r="112" spans="1:17" s="206" customFormat="1" ht="17.649999999999999" customHeight="1" x14ac:dyDescent="0.25">
      <c r="A112" s="285">
        <v>107</v>
      </c>
      <c r="B112" s="285" t="s">
        <v>130</v>
      </c>
      <c r="C112" s="279" t="s">
        <v>238</v>
      </c>
      <c r="D112" s="280">
        <v>1245.1108792045</v>
      </c>
      <c r="E112" s="280">
        <v>1245.1108792045</v>
      </c>
      <c r="F112" s="281">
        <f t="shared" si="4"/>
        <v>0</v>
      </c>
      <c r="G112" s="280">
        <v>1245.1108792045</v>
      </c>
      <c r="H112" s="235">
        <f t="shared" si="5"/>
        <v>0</v>
      </c>
      <c r="I112" s="235">
        <f t="shared" si="3"/>
        <v>0</v>
      </c>
      <c r="J112" s="282"/>
      <c r="K112" s="280">
        <v>0</v>
      </c>
      <c r="L112" s="283">
        <v>0</v>
      </c>
      <c r="M112" s="264"/>
      <c r="N112" s="266"/>
      <c r="O112" s="259"/>
      <c r="P112" s="259"/>
      <c r="Q112" s="259"/>
    </row>
    <row r="113" spans="1:17" s="206" customFormat="1" ht="17.649999999999999" customHeight="1" x14ac:dyDescent="0.25">
      <c r="A113" s="285">
        <v>108</v>
      </c>
      <c r="B113" s="285" t="s">
        <v>757</v>
      </c>
      <c r="C113" s="279" t="s">
        <v>239</v>
      </c>
      <c r="D113" s="280">
        <v>705.2227790930001</v>
      </c>
      <c r="E113" s="280">
        <v>705.2227790930001</v>
      </c>
      <c r="F113" s="281">
        <f t="shared" si="4"/>
        <v>0</v>
      </c>
      <c r="G113" s="280">
        <v>705.2227790930001</v>
      </c>
      <c r="H113" s="235">
        <f t="shared" si="5"/>
        <v>0</v>
      </c>
      <c r="I113" s="235">
        <f t="shared" si="3"/>
        <v>0</v>
      </c>
      <c r="J113" s="282"/>
      <c r="K113" s="280">
        <v>0</v>
      </c>
      <c r="L113" s="283">
        <v>0</v>
      </c>
      <c r="M113" s="264"/>
      <c r="N113" s="266"/>
      <c r="O113" s="259"/>
      <c r="P113" s="259"/>
      <c r="Q113" s="259"/>
    </row>
    <row r="114" spans="1:17" s="206" customFormat="1" ht="17.649999999999999" customHeight="1" x14ac:dyDescent="0.25">
      <c r="A114" s="285">
        <v>110</v>
      </c>
      <c r="B114" s="285" t="s">
        <v>207</v>
      </c>
      <c r="C114" s="279" t="s">
        <v>240</v>
      </c>
      <c r="D114" s="280">
        <v>108.08646968699999</v>
      </c>
      <c r="E114" s="280">
        <v>108.08646968699999</v>
      </c>
      <c r="F114" s="281">
        <f t="shared" si="4"/>
        <v>0</v>
      </c>
      <c r="G114" s="280">
        <v>108.08646968699999</v>
      </c>
      <c r="H114" s="235">
        <f t="shared" si="5"/>
        <v>1.8281820501897528E-14</v>
      </c>
      <c r="I114" s="235">
        <f t="shared" si="3"/>
        <v>1.6914069406502562E-14</v>
      </c>
      <c r="J114" s="282"/>
      <c r="K114" s="280">
        <v>0</v>
      </c>
      <c r="L114" s="283">
        <v>1.8281820501897528E-14</v>
      </c>
      <c r="M114" s="264"/>
      <c r="N114" s="266"/>
      <c r="O114" s="259"/>
      <c r="P114" s="259"/>
      <c r="Q114" s="259"/>
    </row>
    <row r="115" spans="1:17" s="206" customFormat="1" ht="17.649999999999999" customHeight="1" x14ac:dyDescent="0.25">
      <c r="A115" s="285">
        <v>111</v>
      </c>
      <c r="B115" s="285" t="s">
        <v>215</v>
      </c>
      <c r="C115" s="279" t="s">
        <v>241</v>
      </c>
      <c r="D115" s="280">
        <v>647.83657801449999</v>
      </c>
      <c r="E115" s="280">
        <v>647.83657801449999</v>
      </c>
      <c r="F115" s="281">
        <f t="shared" si="4"/>
        <v>0</v>
      </c>
      <c r="G115" s="280">
        <v>647.83657801449999</v>
      </c>
      <c r="H115" s="235">
        <f t="shared" si="5"/>
        <v>-1.4625456401518023E-13</v>
      </c>
      <c r="I115" s="235">
        <f t="shared" si="3"/>
        <v>-2.2575842269268523E-14</v>
      </c>
      <c r="J115" s="282"/>
      <c r="K115" s="280">
        <v>0</v>
      </c>
      <c r="L115" s="283">
        <v>-1.4625456401518023E-13</v>
      </c>
      <c r="M115" s="264"/>
      <c r="N115" s="266"/>
      <c r="O115" s="259"/>
      <c r="P115" s="259"/>
      <c r="Q115" s="259"/>
    </row>
    <row r="116" spans="1:17" s="206" customFormat="1" ht="17.649999999999999" customHeight="1" x14ac:dyDescent="0.25">
      <c r="A116" s="285">
        <v>112</v>
      </c>
      <c r="B116" s="285" t="s">
        <v>215</v>
      </c>
      <c r="C116" s="279" t="s">
        <v>242</v>
      </c>
      <c r="D116" s="280">
        <v>281.78327787749998</v>
      </c>
      <c r="E116" s="280">
        <v>281.78327787749998</v>
      </c>
      <c r="F116" s="281">
        <f t="shared" si="4"/>
        <v>0</v>
      </c>
      <c r="G116" s="280">
        <v>281.78327787749998</v>
      </c>
      <c r="H116" s="235">
        <f t="shared" si="5"/>
        <v>0</v>
      </c>
      <c r="I116" s="235">
        <f t="shared" si="3"/>
        <v>0</v>
      </c>
      <c r="J116" s="282"/>
      <c r="K116" s="280">
        <v>0</v>
      </c>
      <c r="L116" s="283">
        <v>0</v>
      </c>
      <c r="M116" s="264"/>
      <c r="N116" s="266"/>
      <c r="O116" s="259"/>
      <c r="P116" s="259"/>
      <c r="Q116" s="259"/>
    </row>
    <row r="117" spans="1:17" s="206" customFormat="1" ht="17.649999999999999" customHeight="1" x14ac:dyDescent="0.25">
      <c r="A117" s="285">
        <v>113</v>
      </c>
      <c r="B117" s="285" t="s">
        <v>215</v>
      </c>
      <c r="C117" s="279" t="s">
        <v>243</v>
      </c>
      <c r="D117" s="280">
        <v>737.89414530300007</v>
      </c>
      <c r="E117" s="280">
        <v>737.89414530300007</v>
      </c>
      <c r="F117" s="281">
        <f t="shared" si="4"/>
        <v>0</v>
      </c>
      <c r="G117" s="280">
        <v>737.89414530300007</v>
      </c>
      <c r="H117" s="235">
        <f t="shared" si="5"/>
        <v>0</v>
      </c>
      <c r="I117" s="235">
        <f t="shared" si="3"/>
        <v>0</v>
      </c>
      <c r="J117" s="282"/>
      <c r="K117" s="280">
        <v>0</v>
      </c>
      <c r="L117" s="283">
        <v>0</v>
      </c>
      <c r="M117" s="264"/>
      <c r="N117" s="266"/>
      <c r="O117" s="259"/>
      <c r="P117" s="259"/>
      <c r="Q117" s="259"/>
    </row>
    <row r="118" spans="1:17" s="206" customFormat="1" ht="17.649999999999999" customHeight="1" x14ac:dyDescent="0.25">
      <c r="A118" s="285">
        <v>114</v>
      </c>
      <c r="B118" s="285" t="s">
        <v>207</v>
      </c>
      <c r="C118" s="279" t="s">
        <v>244</v>
      </c>
      <c r="D118" s="280">
        <v>628.82592499999998</v>
      </c>
      <c r="E118" s="280">
        <v>628.82592499999998</v>
      </c>
      <c r="F118" s="281">
        <f t="shared" si="4"/>
        <v>0</v>
      </c>
      <c r="G118" s="280">
        <v>628.82592499999998</v>
      </c>
      <c r="H118" s="235">
        <f t="shared" si="5"/>
        <v>0</v>
      </c>
      <c r="I118" s="235">
        <f t="shared" si="3"/>
        <v>0</v>
      </c>
      <c r="J118" s="282"/>
      <c r="K118" s="280">
        <v>0</v>
      </c>
      <c r="L118" s="283">
        <v>0</v>
      </c>
      <c r="M118" s="264"/>
      <c r="N118" s="266"/>
      <c r="O118" s="259"/>
      <c r="P118" s="259"/>
      <c r="Q118" s="259"/>
    </row>
    <row r="119" spans="1:17" s="206" customFormat="1" ht="17.649999999999999" customHeight="1" x14ac:dyDescent="0.25">
      <c r="A119" s="285">
        <v>117</v>
      </c>
      <c r="B119" s="285" t="s">
        <v>207</v>
      </c>
      <c r="C119" s="279" t="s">
        <v>245</v>
      </c>
      <c r="D119" s="280">
        <v>909.79070000000013</v>
      </c>
      <c r="E119" s="280">
        <v>909.79070000000013</v>
      </c>
      <c r="F119" s="281">
        <f t="shared" si="4"/>
        <v>0</v>
      </c>
      <c r="G119" s="280">
        <v>909.79070000000013</v>
      </c>
      <c r="H119" s="235">
        <f t="shared" si="5"/>
        <v>1.4625456401518023E-13</v>
      </c>
      <c r="I119" s="235">
        <f t="shared" si="3"/>
        <v>1.6075627505884616E-14</v>
      </c>
      <c r="J119" s="282"/>
      <c r="K119" s="280">
        <v>0</v>
      </c>
      <c r="L119" s="283">
        <v>1.4625456401518023E-13</v>
      </c>
      <c r="M119" s="264"/>
      <c r="N119" s="266"/>
      <c r="O119" s="259"/>
      <c r="P119" s="259"/>
      <c r="Q119" s="259"/>
    </row>
    <row r="120" spans="1:17" s="206" customFormat="1" ht="17.649999999999999" customHeight="1" x14ac:dyDescent="0.25">
      <c r="A120" s="285">
        <v>118</v>
      </c>
      <c r="B120" s="285" t="s">
        <v>207</v>
      </c>
      <c r="C120" s="279" t="s">
        <v>246</v>
      </c>
      <c r="D120" s="280">
        <v>424.51276607250003</v>
      </c>
      <c r="E120" s="280">
        <v>424.51276607250003</v>
      </c>
      <c r="F120" s="281">
        <f t="shared" si="4"/>
        <v>0</v>
      </c>
      <c r="G120" s="280">
        <v>424.51276607250003</v>
      </c>
      <c r="H120" s="235">
        <f t="shared" si="5"/>
        <v>-7.3127282007590114E-14</v>
      </c>
      <c r="I120" s="235">
        <f t="shared" si="3"/>
        <v>-1.722616793934087E-14</v>
      </c>
      <c r="J120" s="282"/>
      <c r="K120" s="280">
        <v>0</v>
      </c>
      <c r="L120" s="283">
        <v>-7.3127282007590114E-14</v>
      </c>
      <c r="M120" s="264"/>
      <c r="N120" s="266"/>
      <c r="O120" s="259"/>
      <c r="P120" s="259"/>
      <c r="Q120" s="259"/>
    </row>
    <row r="121" spans="1:17" s="206" customFormat="1" ht="17.649999999999999" customHeight="1" x14ac:dyDescent="0.25">
      <c r="A121" s="285">
        <v>122</v>
      </c>
      <c r="B121" s="285" t="s">
        <v>142</v>
      </c>
      <c r="C121" s="279" t="s">
        <v>247</v>
      </c>
      <c r="D121" s="280">
        <v>222.39794552850003</v>
      </c>
      <c r="E121" s="280">
        <v>222.39794552850003</v>
      </c>
      <c r="F121" s="281">
        <f t="shared" si="4"/>
        <v>0</v>
      </c>
      <c r="G121" s="280">
        <v>222.39794552850003</v>
      </c>
      <c r="H121" s="235">
        <f t="shared" si="5"/>
        <v>-7.3127282007590114E-14</v>
      </c>
      <c r="I121" s="235">
        <f t="shared" si="3"/>
        <v>-3.2881275874115008E-14</v>
      </c>
      <c r="J121" s="282"/>
      <c r="K121" s="280">
        <v>0</v>
      </c>
      <c r="L121" s="283">
        <v>-7.3127282007590114E-14</v>
      </c>
      <c r="M121" s="264"/>
      <c r="N121" s="266"/>
      <c r="O121" s="259"/>
      <c r="P121" s="259"/>
      <c r="Q121" s="259"/>
    </row>
    <row r="122" spans="1:17" s="206" customFormat="1" ht="17.649999999999999" customHeight="1" x14ac:dyDescent="0.25">
      <c r="A122" s="285">
        <v>123</v>
      </c>
      <c r="B122" s="285" t="s">
        <v>248</v>
      </c>
      <c r="C122" s="279" t="s">
        <v>249</v>
      </c>
      <c r="D122" s="280">
        <v>109.055046863</v>
      </c>
      <c r="E122" s="280">
        <v>109.055046863</v>
      </c>
      <c r="F122" s="281">
        <f t="shared" si="4"/>
        <v>0</v>
      </c>
      <c r="G122" s="280">
        <v>109.055046863</v>
      </c>
      <c r="H122" s="235">
        <f t="shared" si="5"/>
        <v>-1.8281820501897528E-14</v>
      </c>
      <c r="I122" s="235">
        <f t="shared" si="3"/>
        <v>-1.6763846358127741E-14</v>
      </c>
      <c r="J122" s="282"/>
      <c r="K122" s="280">
        <v>0</v>
      </c>
      <c r="L122" s="283">
        <v>-1.8281820501897528E-14</v>
      </c>
      <c r="M122" s="264"/>
      <c r="N122" s="266"/>
      <c r="O122" s="259"/>
      <c r="P122" s="259"/>
      <c r="Q122" s="259"/>
    </row>
    <row r="123" spans="1:17" s="206" customFormat="1" ht="17.649999999999999" customHeight="1" x14ac:dyDescent="0.25">
      <c r="A123" s="285">
        <v>124</v>
      </c>
      <c r="B123" s="285" t="s">
        <v>248</v>
      </c>
      <c r="C123" s="279" t="s">
        <v>250</v>
      </c>
      <c r="D123" s="280">
        <v>1107.4464551885001</v>
      </c>
      <c r="E123" s="280">
        <v>1107.4464551885001</v>
      </c>
      <c r="F123" s="281">
        <f t="shared" si="4"/>
        <v>0</v>
      </c>
      <c r="G123" s="280">
        <v>1107.4464551885001</v>
      </c>
      <c r="H123" s="235">
        <f t="shared" si="5"/>
        <v>-2.9250912803036045E-13</v>
      </c>
      <c r="I123" s="235">
        <f t="shared" si="3"/>
        <v>-2.6412936414209934E-14</v>
      </c>
      <c r="J123" s="282"/>
      <c r="K123" s="280">
        <v>0</v>
      </c>
      <c r="L123" s="283">
        <v>-2.9250912803036045E-13</v>
      </c>
      <c r="M123" s="264"/>
      <c r="N123" s="266"/>
      <c r="O123" s="259"/>
      <c r="P123" s="259"/>
      <c r="Q123" s="259"/>
    </row>
    <row r="124" spans="1:17" s="206" customFormat="1" ht="17.649999999999999" customHeight="1" x14ac:dyDescent="0.25">
      <c r="A124" s="285">
        <v>126</v>
      </c>
      <c r="B124" s="285" t="s">
        <v>230</v>
      </c>
      <c r="C124" s="279" t="s">
        <v>251</v>
      </c>
      <c r="D124" s="280">
        <v>1738.9898344420001</v>
      </c>
      <c r="E124" s="280">
        <v>1738.9898344420001</v>
      </c>
      <c r="F124" s="281">
        <f t="shared" si="4"/>
        <v>0</v>
      </c>
      <c r="G124" s="280">
        <v>1738.9898344420001</v>
      </c>
      <c r="H124" s="235">
        <f t="shared" si="5"/>
        <v>-2.9250912803036045E-13</v>
      </c>
      <c r="I124" s="235">
        <f t="shared" si="3"/>
        <v>-1.6820634729254734E-14</v>
      </c>
      <c r="J124" s="282"/>
      <c r="K124" s="280">
        <v>0</v>
      </c>
      <c r="L124" s="283">
        <v>-2.9250912803036045E-13</v>
      </c>
      <c r="M124" s="264"/>
      <c r="N124" s="266"/>
      <c r="O124" s="259"/>
      <c r="P124" s="259"/>
      <c r="Q124" s="259"/>
    </row>
    <row r="125" spans="1:17" s="206" customFormat="1" ht="17.649999999999999" customHeight="1" x14ac:dyDescent="0.25">
      <c r="A125" s="285">
        <v>127</v>
      </c>
      <c r="B125" s="285" t="s">
        <v>252</v>
      </c>
      <c r="C125" s="279" t="s">
        <v>253</v>
      </c>
      <c r="D125" s="280">
        <v>1466.6993785955001</v>
      </c>
      <c r="E125" s="280">
        <v>1466.6993785955001</v>
      </c>
      <c r="F125" s="281">
        <f t="shared" si="4"/>
        <v>0</v>
      </c>
      <c r="G125" s="280">
        <v>1466.6993785955001</v>
      </c>
      <c r="H125" s="235">
        <f t="shared" si="5"/>
        <v>-5.8501825606072091E-13</v>
      </c>
      <c r="I125" s="235">
        <f t="shared" si="3"/>
        <v>-3.9886718750841077E-14</v>
      </c>
      <c r="J125" s="282"/>
      <c r="K125" s="280">
        <v>0</v>
      </c>
      <c r="L125" s="283">
        <v>-5.8501825606072091E-13</v>
      </c>
      <c r="M125" s="264"/>
      <c r="N125" s="266"/>
      <c r="O125" s="259"/>
      <c r="P125" s="259"/>
      <c r="Q125" s="259"/>
    </row>
    <row r="126" spans="1:17" s="206" customFormat="1" ht="17.649999999999999" customHeight="1" x14ac:dyDescent="0.25">
      <c r="A126" s="285">
        <v>128</v>
      </c>
      <c r="B126" s="285" t="s">
        <v>230</v>
      </c>
      <c r="C126" s="279" t="s">
        <v>254</v>
      </c>
      <c r="D126" s="280">
        <v>1367.7981928659999</v>
      </c>
      <c r="E126" s="280">
        <v>1367.7981928659999</v>
      </c>
      <c r="F126" s="281">
        <f t="shared" si="4"/>
        <v>0</v>
      </c>
      <c r="G126" s="280">
        <v>1367.7981928659999</v>
      </c>
      <c r="H126" s="235">
        <f t="shared" si="5"/>
        <v>-2.9250912803036045E-13</v>
      </c>
      <c r="I126" s="235">
        <f t="shared" si="3"/>
        <v>-2.1385400971868143E-14</v>
      </c>
      <c r="J126" s="282"/>
      <c r="K126" s="280">
        <v>0</v>
      </c>
      <c r="L126" s="283">
        <v>-2.9250912803036045E-13</v>
      </c>
      <c r="M126" s="264"/>
      <c r="N126" s="266"/>
      <c r="O126" s="259"/>
      <c r="P126" s="259"/>
      <c r="Q126" s="259"/>
    </row>
    <row r="127" spans="1:17" s="206" customFormat="1" ht="17.649999999999999" customHeight="1" x14ac:dyDescent="0.25">
      <c r="A127" s="285">
        <v>130</v>
      </c>
      <c r="B127" s="285" t="s">
        <v>230</v>
      </c>
      <c r="C127" s="279" t="s">
        <v>255</v>
      </c>
      <c r="D127" s="280">
        <v>1888.41509402</v>
      </c>
      <c r="E127" s="280">
        <v>1888.41509402</v>
      </c>
      <c r="F127" s="281">
        <f t="shared" si="4"/>
        <v>0</v>
      </c>
      <c r="G127" s="280">
        <v>1888.41509402</v>
      </c>
      <c r="H127" s="235">
        <f t="shared" si="5"/>
        <v>51.261873354719611</v>
      </c>
      <c r="I127" s="235">
        <f t="shared" si="3"/>
        <v>2.7145447797493989</v>
      </c>
      <c r="J127" s="286"/>
      <c r="K127" s="280">
        <v>0</v>
      </c>
      <c r="L127" s="283">
        <v>51.261873354719611</v>
      </c>
      <c r="M127" s="264"/>
      <c r="N127" s="266"/>
      <c r="O127" s="259"/>
      <c r="P127" s="259"/>
      <c r="Q127" s="259"/>
    </row>
    <row r="128" spans="1:17" s="206" customFormat="1" ht="17.649999999999999" customHeight="1" x14ac:dyDescent="0.25">
      <c r="A128" s="285">
        <v>132</v>
      </c>
      <c r="B128" s="285" t="s">
        <v>256</v>
      </c>
      <c r="C128" s="279" t="s">
        <v>257</v>
      </c>
      <c r="D128" s="280">
        <v>2247.0595280000002</v>
      </c>
      <c r="E128" s="280">
        <v>2247.0595280000002</v>
      </c>
      <c r="F128" s="281">
        <f t="shared" si="4"/>
        <v>0</v>
      </c>
      <c r="G128" s="280">
        <v>2247.0595280000002</v>
      </c>
      <c r="H128" s="235">
        <f t="shared" si="5"/>
        <v>74.901984082306512</v>
      </c>
      <c r="I128" s="235">
        <f t="shared" si="3"/>
        <v>3.3333333251288262</v>
      </c>
      <c r="J128" s="286"/>
      <c r="K128" s="280">
        <v>0</v>
      </c>
      <c r="L128" s="283">
        <v>74.901984082306512</v>
      </c>
      <c r="M128" s="264"/>
      <c r="N128" s="266"/>
      <c r="O128" s="259"/>
      <c r="P128" s="259"/>
      <c r="Q128" s="259"/>
    </row>
    <row r="129" spans="1:17" s="206" customFormat="1" ht="17.649999999999999" customHeight="1" x14ac:dyDescent="0.25">
      <c r="A129" s="285">
        <v>136</v>
      </c>
      <c r="B129" s="285" t="s">
        <v>757</v>
      </c>
      <c r="C129" s="279" t="s">
        <v>258</v>
      </c>
      <c r="D129" s="280">
        <v>140.003038952</v>
      </c>
      <c r="E129" s="280">
        <v>140.003038952</v>
      </c>
      <c r="F129" s="281">
        <f t="shared" si="4"/>
        <v>0</v>
      </c>
      <c r="G129" s="280">
        <v>140.003038952</v>
      </c>
      <c r="H129" s="235">
        <f t="shared" si="5"/>
        <v>-3.6563641003795057E-14</v>
      </c>
      <c r="I129" s="235">
        <f t="shared" si="3"/>
        <v>-2.6116319529557419E-14</v>
      </c>
      <c r="J129" s="286"/>
      <c r="K129" s="280">
        <v>0</v>
      </c>
      <c r="L129" s="283">
        <v>-3.6563641003795057E-14</v>
      </c>
      <c r="M129" s="264"/>
      <c r="N129" s="266"/>
      <c r="O129" s="259"/>
      <c r="P129" s="259"/>
      <c r="Q129" s="259"/>
    </row>
    <row r="130" spans="1:17" s="206" customFormat="1" ht="17.649999999999999" customHeight="1" x14ac:dyDescent="0.25">
      <c r="A130" s="285">
        <v>138</v>
      </c>
      <c r="B130" s="285" t="s">
        <v>142</v>
      </c>
      <c r="C130" s="279" t="s">
        <v>259</v>
      </c>
      <c r="D130" s="280">
        <v>184.37978877499998</v>
      </c>
      <c r="E130" s="280">
        <v>184.37978877499998</v>
      </c>
      <c r="F130" s="281">
        <f t="shared" si="4"/>
        <v>0</v>
      </c>
      <c r="G130" s="280">
        <v>184.37978877499998</v>
      </c>
      <c r="H130" s="235">
        <f t="shared" si="5"/>
        <v>-7.3127282007590114E-14</v>
      </c>
      <c r="I130" s="235">
        <f t="shared" si="3"/>
        <v>-3.9661224526527621E-14</v>
      </c>
      <c r="J130" s="286"/>
      <c r="K130" s="280">
        <v>0</v>
      </c>
      <c r="L130" s="283">
        <v>-7.3127282007590114E-14</v>
      </c>
      <c r="M130" s="264"/>
      <c r="N130" s="266"/>
      <c r="O130" s="259"/>
      <c r="P130" s="259"/>
      <c r="Q130" s="259"/>
    </row>
    <row r="131" spans="1:17" s="206" customFormat="1" ht="17.649999999999999" customHeight="1" x14ac:dyDescent="0.25">
      <c r="A131" s="285">
        <v>139</v>
      </c>
      <c r="B131" s="285" t="s">
        <v>142</v>
      </c>
      <c r="C131" s="279" t="s">
        <v>260</v>
      </c>
      <c r="D131" s="280">
        <v>246.4097921215</v>
      </c>
      <c r="E131" s="280">
        <v>246.4097921215</v>
      </c>
      <c r="F131" s="281">
        <f t="shared" si="4"/>
        <v>0</v>
      </c>
      <c r="G131" s="280">
        <v>246.4097921215</v>
      </c>
      <c r="H131" s="235">
        <f t="shared" si="5"/>
        <v>3.6563641003795057E-14</v>
      </c>
      <c r="I131" s="235">
        <f t="shared" si="3"/>
        <v>1.4838550322613079E-14</v>
      </c>
      <c r="J131" s="286"/>
      <c r="K131" s="280">
        <v>0</v>
      </c>
      <c r="L131" s="283">
        <v>3.6563641003795057E-14</v>
      </c>
      <c r="M131" s="264"/>
      <c r="N131" s="266"/>
      <c r="O131" s="259"/>
      <c r="P131" s="259"/>
      <c r="Q131" s="259"/>
    </row>
    <row r="132" spans="1:17" s="206" customFormat="1" ht="17.649999999999999" customHeight="1" x14ac:dyDescent="0.25">
      <c r="A132" s="115">
        <v>140</v>
      </c>
      <c r="B132" s="115" t="s">
        <v>142</v>
      </c>
      <c r="C132" s="279" t="s">
        <v>261</v>
      </c>
      <c r="D132" s="280">
        <v>269.17226143150003</v>
      </c>
      <c r="E132" s="280">
        <v>269.17226143150003</v>
      </c>
      <c r="F132" s="281">
        <f t="shared" si="4"/>
        <v>0</v>
      </c>
      <c r="G132" s="280">
        <v>269.17226143150003</v>
      </c>
      <c r="H132" s="235">
        <f t="shared" si="5"/>
        <v>48.038844243929681</v>
      </c>
      <c r="I132" s="235">
        <f t="shared" si="3"/>
        <v>17.846877679167839</v>
      </c>
      <c r="J132" s="286"/>
      <c r="K132" s="280">
        <v>0</v>
      </c>
      <c r="L132" s="283">
        <v>48.038844243929681</v>
      </c>
      <c r="M132" s="264"/>
      <c r="N132" s="266"/>
      <c r="O132" s="259"/>
      <c r="P132" s="259"/>
      <c r="Q132" s="259"/>
    </row>
    <row r="133" spans="1:17" s="206" customFormat="1" ht="17.649999999999999" customHeight="1" x14ac:dyDescent="0.25">
      <c r="A133" s="285">
        <v>141</v>
      </c>
      <c r="B133" s="285" t="s">
        <v>142</v>
      </c>
      <c r="C133" s="279" t="s">
        <v>262</v>
      </c>
      <c r="D133" s="280">
        <v>239.27452184650002</v>
      </c>
      <c r="E133" s="280">
        <v>239.27452184650002</v>
      </c>
      <c r="F133" s="281">
        <f t="shared" si="4"/>
        <v>0</v>
      </c>
      <c r="G133" s="280">
        <v>239.27452184650002</v>
      </c>
      <c r="H133" s="235">
        <f t="shared" si="5"/>
        <v>0</v>
      </c>
      <c r="I133" s="235">
        <f t="shared" si="3"/>
        <v>0</v>
      </c>
      <c r="J133" s="286"/>
      <c r="K133" s="280">
        <v>0</v>
      </c>
      <c r="L133" s="283">
        <v>0</v>
      </c>
      <c r="M133" s="264"/>
      <c r="N133" s="266"/>
      <c r="O133" s="259"/>
      <c r="P133" s="259"/>
      <c r="Q133" s="259"/>
    </row>
    <row r="134" spans="1:17" s="206" customFormat="1" ht="17.649999999999999" customHeight="1" x14ac:dyDescent="0.25">
      <c r="A134" s="285">
        <v>142</v>
      </c>
      <c r="B134" s="285" t="s">
        <v>230</v>
      </c>
      <c r="C134" s="279" t="s">
        <v>263</v>
      </c>
      <c r="D134" s="280">
        <v>857.9972005395</v>
      </c>
      <c r="E134" s="280">
        <v>857.9972005395</v>
      </c>
      <c r="F134" s="281">
        <f t="shared" si="4"/>
        <v>0</v>
      </c>
      <c r="G134" s="280">
        <v>857.9972005395</v>
      </c>
      <c r="H134" s="235">
        <f t="shared" si="5"/>
        <v>-2.9250912803036045E-13</v>
      </c>
      <c r="I134" s="235">
        <f t="shared" si="3"/>
        <v>-3.4092084198693615E-14</v>
      </c>
      <c r="J134" s="286"/>
      <c r="K134" s="280">
        <v>0</v>
      </c>
      <c r="L134" s="283">
        <v>-2.9250912803036045E-13</v>
      </c>
      <c r="M134" s="264"/>
      <c r="N134" s="266"/>
      <c r="O134" s="259"/>
      <c r="P134" s="259"/>
      <c r="Q134" s="259"/>
    </row>
    <row r="135" spans="1:17" s="206" customFormat="1" ht="17.649999999999999" customHeight="1" x14ac:dyDescent="0.25">
      <c r="A135" s="285">
        <v>143</v>
      </c>
      <c r="B135" s="285" t="s">
        <v>230</v>
      </c>
      <c r="C135" s="279" t="s">
        <v>264</v>
      </c>
      <c r="D135" s="280">
        <v>1657.7646470035002</v>
      </c>
      <c r="E135" s="280">
        <v>1657.7646470035002</v>
      </c>
      <c r="F135" s="281">
        <f t="shared" si="4"/>
        <v>0</v>
      </c>
      <c r="G135" s="280">
        <v>1657.7646470035002</v>
      </c>
      <c r="H135" s="235">
        <f t="shared" si="5"/>
        <v>-5.8501825606072091E-13</v>
      </c>
      <c r="I135" s="235">
        <f t="shared" si="3"/>
        <v>-3.5289584508764455E-14</v>
      </c>
      <c r="J135" s="286"/>
      <c r="K135" s="280">
        <v>0</v>
      </c>
      <c r="L135" s="283">
        <v>-5.8501825606072091E-13</v>
      </c>
      <c r="M135" s="264"/>
      <c r="N135" s="266"/>
      <c r="O135" s="259"/>
      <c r="P135" s="259"/>
      <c r="Q135" s="259"/>
    </row>
    <row r="136" spans="1:17" s="206" customFormat="1" ht="17.649999999999999" customHeight="1" x14ac:dyDescent="0.25">
      <c r="A136" s="285">
        <v>144</v>
      </c>
      <c r="B136" s="285" t="s">
        <v>230</v>
      </c>
      <c r="C136" s="279" t="s">
        <v>265</v>
      </c>
      <c r="D136" s="280">
        <v>1138.4298508975</v>
      </c>
      <c r="E136" s="280">
        <v>1138.4298508975</v>
      </c>
      <c r="F136" s="281">
        <f t="shared" si="4"/>
        <v>0</v>
      </c>
      <c r="G136" s="280">
        <v>1138.4298508975</v>
      </c>
      <c r="H136" s="235">
        <f t="shared" si="5"/>
        <v>-1.4625456401518023E-13</v>
      </c>
      <c r="I136" s="235">
        <f t="shared" si="3"/>
        <v>-1.2847042257358063E-14</v>
      </c>
      <c r="J136" s="286"/>
      <c r="K136" s="280">
        <v>0</v>
      </c>
      <c r="L136" s="283">
        <v>-1.4625456401518023E-13</v>
      </c>
      <c r="M136" s="264"/>
      <c r="N136" s="266"/>
      <c r="O136" s="259"/>
      <c r="P136" s="259"/>
      <c r="Q136" s="259"/>
    </row>
    <row r="137" spans="1:17" s="206" customFormat="1" ht="17.649999999999999" customHeight="1" x14ac:dyDescent="0.25">
      <c r="A137" s="285">
        <v>146</v>
      </c>
      <c r="B137" s="285" t="s">
        <v>157</v>
      </c>
      <c r="C137" s="279" t="s">
        <v>266</v>
      </c>
      <c r="D137" s="280">
        <v>25729.375</v>
      </c>
      <c r="E137" s="280">
        <v>25729.375</v>
      </c>
      <c r="F137" s="281">
        <f t="shared" si="4"/>
        <v>0</v>
      </c>
      <c r="G137" s="280">
        <v>25729.374938249497</v>
      </c>
      <c r="H137" s="235">
        <f t="shared" si="5"/>
        <v>15496.480755253604</v>
      </c>
      <c r="I137" s="235">
        <f t="shared" si="3"/>
        <v>60.228749261315542</v>
      </c>
      <c r="J137" s="286"/>
      <c r="K137" s="280">
        <v>0</v>
      </c>
      <c r="L137" s="283">
        <v>15496.480755253604</v>
      </c>
      <c r="M137" s="264"/>
      <c r="N137" s="266"/>
      <c r="O137" s="259"/>
      <c r="P137" s="259"/>
      <c r="Q137" s="259"/>
    </row>
    <row r="138" spans="1:17" s="206" customFormat="1" ht="17.649999999999999" customHeight="1" x14ac:dyDescent="0.25">
      <c r="A138" s="285">
        <v>147</v>
      </c>
      <c r="B138" s="285" t="s">
        <v>194</v>
      </c>
      <c r="C138" s="279" t="s">
        <v>267</v>
      </c>
      <c r="D138" s="280">
        <v>3587.7040500000003</v>
      </c>
      <c r="E138" s="280">
        <v>3587.7040500000003</v>
      </c>
      <c r="F138" s="281">
        <f t="shared" si="4"/>
        <v>0</v>
      </c>
      <c r="G138" s="280">
        <v>3587.7040500000003</v>
      </c>
      <c r="H138" s="235">
        <f t="shared" si="5"/>
        <v>1.1700365121214418E-12</v>
      </c>
      <c r="I138" s="235">
        <f t="shared" si="3"/>
        <v>3.2612403247738387E-14</v>
      </c>
      <c r="J138" s="286"/>
      <c r="K138" s="280">
        <v>0</v>
      </c>
      <c r="L138" s="283">
        <v>1.1700365121214418E-12</v>
      </c>
      <c r="M138" s="264"/>
      <c r="N138" s="266"/>
      <c r="O138" s="259"/>
      <c r="P138" s="259"/>
      <c r="Q138" s="259"/>
    </row>
    <row r="139" spans="1:17" s="206" customFormat="1" ht="17.649999999999999" customHeight="1" x14ac:dyDescent="0.25">
      <c r="A139" s="285">
        <v>148</v>
      </c>
      <c r="B139" s="285" t="s">
        <v>268</v>
      </c>
      <c r="C139" s="279" t="s">
        <v>269</v>
      </c>
      <c r="D139" s="280">
        <v>568.58300170699999</v>
      </c>
      <c r="E139" s="280">
        <v>568.58300170699999</v>
      </c>
      <c r="F139" s="281">
        <f t="shared" si="4"/>
        <v>0</v>
      </c>
      <c r="G139" s="280">
        <v>568.58300170699999</v>
      </c>
      <c r="H139" s="235">
        <f t="shared" si="5"/>
        <v>7.3127282007590114E-14</v>
      </c>
      <c r="I139" s="235">
        <f t="shared" si="3"/>
        <v>1.2861320473536383E-14</v>
      </c>
      <c r="J139" s="286"/>
      <c r="K139" s="280">
        <v>0</v>
      </c>
      <c r="L139" s="283">
        <v>7.3127282007590114E-14</v>
      </c>
      <c r="M139" s="264"/>
      <c r="N139" s="266"/>
      <c r="O139" s="259"/>
      <c r="P139" s="259"/>
      <c r="Q139" s="259"/>
    </row>
    <row r="140" spans="1:17" s="206" customFormat="1" ht="17.649999999999999" customHeight="1" x14ac:dyDescent="0.25">
      <c r="A140" s="285">
        <v>149</v>
      </c>
      <c r="B140" s="285" t="s">
        <v>268</v>
      </c>
      <c r="C140" s="279" t="s">
        <v>270</v>
      </c>
      <c r="D140" s="280">
        <v>921.56997837799997</v>
      </c>
      <c r="E140" s="280">
        <v>921.56997837799997</v>
      </c>
      <c r="F140" s="281">
        <f t="shared" si="4"/>
        <v>0</v>
      </c>
      <c r="G140" s="280">
        <v>921.56997837799997</v>
      </c>
      <c r="H140" s="235">
        <f t="shared" si="5"/>
        <v>0</v>
      </c>
      <c r="I140" s="235">
        <f t="shared" si="3"/>
        <v>0</v>
      </c>
      <c r="J140" s="286"/>
      <c r="K140" s="280">
        <v>0</v>
      </c>
      <c r="L140" s="283">
        <v>0</v>
      </c>
      <c r="M140" s="264"/>
      <c r="N140" s="266"/>
      <c r="O140" s="259"/>
      <c r="P140" s="259"/>
      <c r="Q140" s="259"/>
    </row>
    <row r="141" spans="1:17" s="206" customFormat="1" ht="17.649999999999999" customHeight="1" x14ac:dyDescent="0.25">
      <c r="A141" s="285">
        <v>150</v>
      </c>
      <c r="B141" s="285" t="s">
        <v>268</v>
      </c>
      <c r="C141" s="279" t="s">
        <v>271</v>
      </c>
      <c r="D141" s="280">
        <v>975.80894172300009</v>
      </c>
      <c r="E141" s="280">
        <v>975.80894172300009</v>
      </c>
      <c r="F141" s="281">
        <f t="shared" si="4"/>
        <v>0</v>
      </c>
      <c r="G141" s="280">
        <v>975.80894172300009</v>
      </c>
      <c r="H141" s="235">
        <f t="shared" si="5"/>
        <v>4.5448942959046423</v>
      </c>
      <c r="I141" s="235">
        <f t="shared" si="3"/>
        <v>0.4657565740153658</v>
      </c>
      <c r="J141" s="286"/>
      <c r="K141" s="280">
        <v>0</v>
      </c>
      <c r="L141" s="283">
        <v>4.5448942959046423</v>
      </c>
      <c r="M141" s="264"/>
      <c r="N141" s="266"/>
      <c r="O141" s="259"/>
      <c r="P141" s="259"/>
      <c r="Q141" s="259"/>
    </row>
    <row r="142" spans="1:17" s="206" customFormat="1" ht="17.649999999999999" customHeight="1" x14ac:dyDescent="0.25">
      <c r="A142" s="285">
        <v>151</v>
      </c>
      <c r="B142" s="285" t="s">
        <v>142</v>
      </c>
      <c r="C142" s="279" t="s">
        <v>272</v>
      </c>
      <c r="D142" s="280">
        <v>319.15336313350002</v>
      </c>
      <c r="E142" s="280">
        <v>319.15336313350002</v>
      </c>
      <c r="F142" s="281">
        <f t="shared" si="4"/>
        <v>0</v>
      </c>
      <c r="G142" s="280">
        <v>319.15336313350002</v>
      </c>
      <c r="H142" s="235">
        <f t="shared" si="5"/>
        <v>0</v>
      </c>
      <c r="I142" s="235">
        <f t="shared" ref="I142:I205" si="6">+H142/E142*100</f>
        <v>0</v>
      </c>
      <c r="J142" s="286"/>
      <c r="K142" s="280">
        <v>0</v>
      </c>
      <c r="L142" s="283">
        <v>0</v>
      </c>
      <c r="M142" s="264"/>
      <c r="N142" s="266"/>
      <c r="O142" s="259"/>
      <c r="P142" s="259"/>
      <c r="Q142" s="259"/>
    </row>
    <row r="143" spans="1:17" s="206" customFormat="1" ht="17.649999999999999" customHeight="1" x14ac:dyDescent="0.25">
      <c r="A143" s="285">
        <v>152</v>
      </c>
      <c r="B143" s="285" t="s">
        <v>142</v>
      </c>
      <c r="C143" s="279" t="s">
        <v>273</v>
      </c>
      <c r="D143" s="280">
        <v>1249.2321693250001</v>
      </c>
      <c r="E143" s="280">
        <v>1249.2321693250001</v>
      </c>
      <c r="F143" s="281">
        <f t="shared" si="4"/>
        <v>0</v>
      </c>
      <c r="G143" s="280">
        <v>1249.2321693250001</v>
      </c>
      <c r="H143" s="235">
        <f t="shared" si="5"/>
        <v>87.14017019485685</v>
      </c>
      <c r="I143" s="235">
        <f t="shared" si="6"/>
        <v>6.9754984169148839</v>
      </c>
      <c r="J143" s="286"/>
      <c r="K143" s="280">
        <v>0</v>
      </c>
      <c r="L143" s="283">
        <v>87.14017019485685</v>
      </c>
      <c r="M143" s="264"/>
      <c r="N143" s="266"/>
      <c r="O143" s="259"/>
      <c r="P143" s="259"/>
      <c r="Q143" s="259"/>
    </row>
    <row r="144" spans="1:17" s="206" customFormat="1" ht="17.649999999999999" customHeight="1" x14ac:dyDescent="0.25">
      <c r="A144" s="285">
        <v>156</v>
      </c>
      <c r="B144" s="285" t="s">
        <v>207</v>
      </c>
      <c r="C144" s="279" t="s">
        <v>274</v>
      </c>
      <c r="D144" s="280">
        <v>347.84112225450002</v>
      </c>
      <c r="E144" s="280">
        <v>347.84112225450002</v>
      </c>
      <c r="F144" s="281">
        <f t="shared" ref="F144:F207" si="7">E144/D144*100-100</f>
        <v>0</v>
      </c>
      <c r="G144" s="280">
        <v>347.84112225450002</v>
      </c>
      <c r="H144" s="235">
        <f t="shared" ref="H144:H207" si="8">+K144+L144</f>
        <v>3.7754587027679838</v>
      </c>
      <c r="I144" s="235">
        <f t="shared" si="6"/>
        <v>1.0853974591324045</v>
      </c>
      <c r="J144" s="286"/>
      <c r="K144" s="280">
        <v>0</v>
      </c>
      <c r="L144" s="283">
        <v>3.7754587027679838</v>
      </c>
      <c r="M144" s="264"/>
      <c r="N144" s="266"/>
      <c r="O144" s="259"/>
      <c r="P144" s="259"/>
      <c r="Q144" s="259"/>
    </row>
    <row r="145" spans="1:17" s="206" customFormat="1" ht="17.649999999999999" customHeight="1" x14ac:dyDescent="0.25">
      <c r="A145" s="285">
        <v>157</v>
      </c>
      <c r="B145" s="285" t="s">
        <v>207</v>
      </c>
      <c r="C145" s="279" t="s">
        <v>275</v>
      </c>
      <c r="D145" s="280">
        <v>3132.0744659715001</v>
      </c>
      <c r="E145" s="280">
        <v>3132.0744659715001</v>
      </c>
      <c r="F145" s="281">
        <f t="shared" si="7"/>
        <v>0</v>
      </c>
      <c r="G145" s="280">
        <v>3132.0744659715001</v>
      </c>
      <c r="H145" s="235">
        <f t="shared" si="8"/>
        <v>69.489442180266522</v>
      </c>
      <c r="I145" s="235">
        <f t="shared" si="6"/>
        <v>2.2186395290161927</v>
      </c>
      <c r="J145" s="286"/>
      <c r="K145" s="280">
        <v>0</v>
      </c>
      <c r="L145" s="283">
        <v>69.489442180266522</v>
      </c>
      <c r="M145" s="264"/>
      <c r="N145" s="266"/>
      <c r="O145" s="259"/>
      <c r="P145" s="259"/>
      <c r="Q145" s="259"/>
    </row>
    <row r="146" spans="1:17" s="206" customFormat="1" ht="17.649999999999999" customHeight="1" x14ac:dyDescent="0.25">
      <c r="A146" s="285">
        <v>158</v>
      </c>
      <c r="B146" s="285" t="s">
        <v>207</v>
      </c>
      <c r="C146" s="279" t="s">
        <v>276</v>
      </c>
      <c r="D146" s="280">
        <v>271.39344750000004</v>
      </c>
      <c r="E146" s="280">
        <v>271.39344750000004</v>
      </c>
      <c r="F146" s="281">
        <f t="shared" si="7"/>
        <v>0</v>
      </c>
      <c r="G146" s="280">
        <v>271.39344750000004</v>
      </c>
      <c r="H146" s="235">
        <f t="shared" si="8"/>
        <v>7.3127282007590114E-14</v>
      </c>
      <c r="I146" s="235">
        <f t="shared" si="6"/>
        <v>2.694511701782708E-14</v>
      </c>
      <c r="J146" s="286"/>
      <c r="K146" s="280">
        <v>0</v>
      </c>
      <c r="L146" s="283">
        <v>7.3127282007590114E-14</v>
      </c>
      <c r="M146" s="264"/>
      <c r="N146" s="266"/>
      <c r="O146" s="259"/>
      <c r="P146" s="259"/>
      <c r="Q146" s="259"/>
    </row>
    <row r="147" spans="1:17" s="206" customFormat="1" ht="17.649999999999999" customHeight="1" x14ac:dyDescent="0.25">
      <c r="A147" s="285">
        <v>159</v>
      </c>
      <c r="B147" s="285" t="s">
        <v>207</v>
      </c>
      <c r="C147" s="279" t="s">
        <v>277</v>
      </c>
      <c r="D147" s="280">
        <v>92.548582458500007</v>
      </c>
      <c r="E147" s="280">
        <v>92.548582458500007</v>
      </c>
      <c r="F147" s="281">
        <f t="shared" si="7"/>
        <v>0</v>
      </c>
      <c r="G147" s="280">
        <v>92.548582458500007</v>
      </c>
      <c r="H147" s="235">
        <f t="shared" si="8"/>
        <v>0</v>
      </c>
      <c r="I147" s="235">
        <f t="shared" si="6"/>
        <v>0</v>
      </c>
      <c r="J147" s="286"/>
      <c r="K147" s="280">
        <v>0</v>
      </c>
      <c r="L147" s="283">
        <v>0</v>
      </c>
      <c r="M147" s="264"/>
      <c r="N147" s="266"/>
      <c r="O147" s="259"/>
      <c r="P147" s="259"/>
      <c r="Q147" s="259"/>
    </row>
    <row r="148" spans="1:17" s="206" customFormat="1" ht="17.649999999999999" customHeight="1" x14ac:dyDescent="0.25">
      <c r="A148" s="285">
        <v>160</v>
      </c>
      <c r="B148" s="285" t="s">
        <v>207</v>
      </c>
      <c r="C148" s="279" t="s">
        <v>278</v>
      </c>
      <c r="D148" s="280">
        <v>22.333097500000001</v>
      </c>
      <c r="E148" s="280">
        <v>22.333097500000001</v>
      </c>
      <c r="F148" s="281">
        <f t="shared" si="7"/>
        <v>0</v>
      </c>
      <c r="G148" s="280">
        <v>22.333097500000001</v>
      </c>
      <c r="H148" s="235">
        <f t="shared" si="8"/>
        <v>0</v>
      </c>
      <c r="I148" s="235">
        <f t="shared" si="6"/>
        <v>0</v>
      </c>
      <c r="J148" s="286"/>
      <c r="K148" s="280">
        <v>0</v>
      </c>
      <c r="L148" s="283">
        <v>0</v>
      </c>
      <c r="M148" s="264"/>
      <c r="N148" s="266"/>
      <c r="O148" s="259"/>
      <c r="P148" s="259"/>
      <c r="Q148" s="259"/>
    </row>
    <row r="149" spans="1:17" s="206" customFormat="1" ht="17.649999999999999" customHeight="1" x14ac:dyDescent="0.25">
      <c r="A149" s="285">
        <v>161</v>
      </c>
      <c r="B149" s="285" t="s">
        <v>215</v>
      </c>
      <c r="C149" s="279" t="s">
        <v>279</v>
      </c>
      <c r="D149" s="280">
        <v>86.965287500000002</v>
      </c>
      <c r="E149" s="280">
        <v>86.965287500000002</v>
      </c>
      <c r="F149" s="281">
        <f t="shared" si="7"/>
        <v>0</v>
      </c>
      <c r="G149" s="280">
        <v>86.965287500000002</v>
      </c>
      <c r="H149" s="235">
        <f t="shared" si="8"/>
        <v>-1.8281820501897528E-14</v>
      </c>
      <c r="I149" s="235">
        <f t="shared" si="6"/>
        <v>-2.1021974430772195E-14</v>
      </c>
      <c r="J149" s="286"/>
      <c r="K149" s="280">
        <v>0</v>
      </c>
      <c r="L149" s="283">
        <v>-1.8281820501897528E-14</v>
      </c>
      <c r="M149" s="264"/>
      <c r="N149" s="266"/>
      <c r="O149" s="259"/>
      <c r="P149" s="259"/>
      <c r="Q149" s="259"/>
    </row>
    <row r="150" spans="1:17" s="206" customFormat="1" ht="17.649999999999999" customHeight="1" x14ac:dyDescent="0.25">
      <c r="A150" s="285">
        <v>162</v>
      </c>
      <c r="B150" s="285" t="s">
        <v>207</v>
      </c>
      <c r="C150" s="279" t="s">
        <v>280</v>
      </c>
      <c r="D150" s="280">
        <v>39.005732500000001</v>
      </c>
      <c r="E150" s="280">
        <v>39.005732500000001</v>
      </c>
      <c r="F150" s="281">
        <f t="shared" si="7"/>
        <v>0</v>
      </c>
      <c r="G150" s="280">
        <v>39.005732500000001</v>
      </c>
      <c r="H150" s="235">
        <f t="shared" si="8"/>
        <v>0</v>
      </c>
      <c r="I150" s="235">
        <f t="shared" si="6"/>
        <v>0</v>
      </c>
      <c r="J150" s="286"/>
      <c r="K150" s="280">
        <v>0</v>
      </c>
      <c r="L150" s="283">
        <v>0</v>
      </c>
      <c r="M150" s="264"/>
      <c r="N150" s="266"/>
      <c r="O150" s="259"/>
      <c r="P150" s="259"/>
      <c r="Q150" s="259"/>
    </row>
    <row r="151" spans="1:17" s="206" customFormat="1" ht="17.649999999999999" customHeight="1" x14ac:dyDescent="0.25">
      <c r="A151" s="285">
        <v>163</v>
      </c>
      <c r="B151" s="285" t="s">
        <v>142</v>
      </c>
      <c r="C151" s="279" t="s">
        <v>281</v>
      </c>
      <c r="D151" s="280">
        <v>321.98941951400002</v>
      </c>
      <c r="E151" s="280">
        <v>321.98941951400002</v>
      </c>
      <c r="F151" s="281">
        <f t="shared" si="7"/>
        <v>0</v>
      </c>
      <c r="G151" s="280">
        <v>321.98941951400002</v>
      </c>
      <c r="H151" s="235">
        <f t="shared" si="8"/>
        <v>0</v>
      </c>
      <c r="I151" s="235">
        <f t="shared" si="6"/>
        <v>0</v>
      </c>
      <c r="J151" s="286"/>
      <c r="K151" s="280">
        <v>0</v>
      </c>
      <c r="L151" s="283">
        <v>0</v>
      </c>
      <c r="M151" s="264"/>
      <c r="N151" s="266"/>
      <c r="O151" s="259"/>
      <c r="P151" s="259"/>
      <c r="Q151" s="259"/>
    </row>
    <row r="152" spans="1:17" s="206" customFormat="1" ht="17.649999999999999" customHeight="1" x14ac:dyDescent="0.25">
      <c r="A152" s="285">
        <v>164</v>
      </c>
      <c r="B152" s="285" t="s">
        <v>142</v>
      </c>
      <c r="C152" s="279" t="s">
        <v>282</v>
      </c>
      <c r="D152" s="280">
        <v>803.59021408399997</v>
      </c>
      <c r="E152" s="280">
        <v>803.59021408399997</v>
      </c>
      <c r="F152" s="281">
        <f t="shared" si="7"/>
        <v>0</v>
      </c>
      <c r="G152" s="280">
        <v>803.59021408399997</v>
      </c>
      <c r="H152" s="235">
        <f t="shared" si="8"/>
        <v>1.4625456401518023E-13</v>
      </c>
      <c r="I152" s="235">
        <f t="shared" si="6"/>
        <v>1.8200142492015478E-14</v>
      </c>
      <c r="J152" s="286"/>
      <c r="K152" s="280">
        <v>0</v>
      </c>
      <c r="L152" s="283">
        <v>1.4625456401518023E-13</v>
      </c>
      <c r="M152" s="264"/>
      <c r="N152" s="266"/>
      <c r="O152" s="259"/>
      <c r="P152" s="259"/>
      <c r="Q152" s="259"/>
    </row>
    <row r="153" spans="1:17" s="206" customFormat="1" ht="17.649999999999999" customHeight="1" x14ac:dyDescent="0.25">
      <c r="A153" s="285">
        <v>165</v>
      </c>
      <c r="B153" s="285" t="s">
        <v>757</v>
      </c>
      <c r="C153" s="279" t="s">
        <v>283</v>
      </c>
      <c r="D153" s="280">
        <v>119.988343391</v>
      </c>
      <c r="E153" s="280">
        <v>119.988343391</v>
      </c>
      <c r="F153" s="281">
        <f t="shared" si="7"/>
        <v>0</v>
      </c>
      <c r="G153" s="280">
        <v>119.988343391</v>
      </c>
      <c r="H153" s="235">
        <f t="shared" si="8"/>
        <v>-3.6563641003795057E-14</v>
      </c>
      <c r="I153" s="235">
        <f t="shared" si="6"/>
        <v>-3.047266090227361E-14</v>
      </c>
      <c r="J153" s="286"/>
      <c r="K153" s="280">
        <v>0</v>
      </c>
      <c r="L153" s="283">
        <v>-3.6563641003795057E-14</v>
      </c>
      <c r="M153" s="264"/>
      <c r="N153" s="266"/>
      <c r="O153" s="259"/>
      <c r="P153" s="259"/>
      <c r="Q153" s="259"/>
    </row>
    <row r="154" spans="1:17" s="206" customFormat="1" ht="17.649999999999999" customHeight="1" x14ac:dyDescent="0.25">
      <c r="A154" s="285">
        <v>166</v>
      </c>
      <c r="B154" s="285" t="s">
        <v>230</v>
      </c>
      <c r="C154" s="279" t="s">
        <v>284</v>
      </c>
      <c r="D154" s="280">
        <v>1248.6843806395002</v>
      </c>
      <c r="E154" s="280">
        <v>1248.6843806395002</v>
      </c>
      <c r="F154" s="281">
        <f t="shared" si="7"/>
        <v>0</v>
      </c>
      <c r="G154" s="280">
        <v>1248.6843806395002</v>
      </c>
      <c r="H154" s="235">
        <f t="shared" si="8"/>
        <v>20.09693855860435</v>
      </c>
      <c r="I154" s="235">
        <f t="shared" si="6"/>
        <v>1.6094490225233633</v>
      </c>
      <c r="J154" s="286"/>
      <c r="K154" s="280">
        <v>0</v>
      </c>
      <c r="L154" s="283">
        <v>20.09693855860435</v>
      </c>
      <c r="M154" s="264"/>
      <c r="N154" s="266"/>
      <c r="O154" s="259"/>
      <c r="P154" s="259"/>
      <c r="Q154" s="259"/>
    </row>
    <row r="155" spans="1:17" s="206" customFormat="1" ht="17.649999999999999" customHeight="1" x14ac:dyDescent="0.25">
      <c r="A155" s="285">
        <v>167</v>
      </c>
      <c r="B155" s="285" t="s">
        <v>128</v>
      </c>
      <c r="C155" s="279" t="s">
        <v>285</v>
      </c>
      <c r="D155" s="280">
        <v>2967.1114220824998</v>
      </c>
      <c r="E155" s="280">
        <v>2967.1114220824998</v>
      </c>
      <c r="F155" s="281">
        <f t="shared" si="7"/>
        <v>0</v>
      </c>
      <c r="G155" s="280">
        <v>2967.1114220824998</v>
      </c>
      <c r="H155" s="235">
        <f t="shared" si="8"/>
        <v>593.42228407896005</v>
      </c>
      <c r="I155" s="235">
        <f t="shared" si="6"/>
        <v>19.999999988623955</v>
      </c>
      <c r="J155" s="286"/>
      <c r="K155" s="280">
        <v>0</v>
      </c>
      <c r="L155" s="283">
        <v>593.42228407896005</v>
      </c>
      <c r="M155" s="264"/>
      <c r="N155" s="266"/>
      <c r="O155" s="259"/>
      <c r="P155" s="259"/>
      <c r="Q155" s="259"/>
    </row>
    <row r="156" spans="1:17" s="206" customFormat="1" ht="17.649999999999999" customHeight="1" x14ac:dyDescent="0.25">
      <c r="A156" s="285">
        <v>168</v>
      </c>
      <c r="B156" s="285" t="s">
        <v>230</v>
      </c>
      <c r="C156" s="279" t="s">
        <v>286</v>
      </c>
      <c r="D156" s="280">
        <v>674.36173170799998</v>
      </c>
      <c r="E156" s="280">
        <v>674.36173170799998</v>
      </c>
      <c r="F156" s="281">
        <f t="shared" si="7"/>
        <v>0</v>
      </c>
      <c r="G156" s="280">
        <v>674.36173170799998</v>
      </c>
      <c r="H156" s="235">
        <f t="shared" si="8"/>
        <v>-2.9250912803036045E-13</v>
      </c>
      <c r="I156" s="235">
        <f t="shared" si="6"/>
        <v>-4.3375700944581106E-14</v>
      </c>
      <c r="J156" s="286"/>
      <c r="K156" s="280">
        <v>0</v>
      </c>
      <c r="L156" s="283">
        <v>-2.9250912803036045E-13</v>
      </c>
      <c r="M156" s="264"/>
      <c r="N156" s="266"/>
      <c r="O156" s="259"/>
      <c r="P156" s="259"/>
      <c r="Q156" s="259"/>
    </row>
    <row r="157" spans="1:17" s="206" customFormat="1" ht="17.649999999999999" customHeight="1" x14ac:dyDescent="0.25">
      <c r="A157" s="285">
        <v>170</v>
      </c>
      <c r="B157" s="285" t="s">
        <v>138</v>
      </c>
      <c r="C157" s="279" t="s">
        <v>287</v>
      </c>
      <c r="D157" s="280">
        <v>1644.0103406334999</v>
      </c>
      <c r="E157" s="280">
        <v>1644.0103406334999</v>
      </c>
      <c r="F157" s="281">
        <f t="shared" si="7"/>
        <v>0</v>
      </c>
      <c r="G157" s="280">
        <v>1644.0103406334999</v>
      </c>
      <c r="H157" s="235">
        <f t="shared" si="8"/>
        <v>300.39454148922351</v>
      </c>
      <c r="I157" s="235">
        <f t="shared" si="6"/>
        <v>18.272059126676176</v>
      </c>
      <c r="J157" s="286"/>
      <c r="K157" s="280">
        <v>0</v>
      </c>
      <c r="L157" s="283">
        <v>300.39454148922351</v>
      </c>
      <c r="M157" s="264"/>
      <c r="N157" s="266"/>
      <c r="O157" s="259"/>
      <c r="P157" s="259"/>
      <c r="Q157" s="259"/>
    </row>
    <row r="158" spans="1:17" s="206" customFormat="1" ht="17.649999999999999" customHeight="1" x14ac:dyDescent="0.25">
      <c r="A158" s="285">
        <v>171</v>
      </c>
      <c r="B158" s="285" t="s">
        <v>128</v>
      </c>
      <c r="C158" s="279" t="s">
        <v>288</v>
      </c>
      <c r="D158" s="280">
        <v>11753.201306518002</v>
      </c>
      <c r="E158" s="280">
        <v>11753.201306518002</v>
      </c>
      <c r="F158" s="281">
        <f t="shared" si="7"/>
        <v>0</v>
      </c>
      <c r="G158" s="280">
        <v>9668.069950000001</v>
      </c>
      <c r="H158" s="235">
        <f t="shared" si="8"/>
        <v>6555.5717311622411</v>
      </c>
      <c r="I158" s="235">
        <f t="shared" si="6"/>
        <v>55.776903332087926</v>
      </c>
      <c r="J158" s="286"/>
      <c r="K158" s="280">
        <v>2.05835E-5</v>
      </c>
      <c r="L158" s="283">
        <v>6555.5717105787407</v>
      </c>
      <c r="M158" s="264"/>
      <c r="N158" s="266"/>
      <c r="O158" s="259"/>
      <c r="P158" s="259"/>
      <c r="Q158" s="259"/>
    </row>
    <row r="159" spans="1:17" s="206" customFormat="1" ht="17.649999999999999" customHeight="1" x14ac:dyDescent="0.25">
      <c r="A159" s="285">
        <v>176</v>
      </c>
      <c r="B159" s="285" t="s">
        <v>138</v>
      </c>
      <c r="C159" s="279" t="s">
        <v>289</v>
      </c>
      <c r="D159" s="280">
        <v>740.71970409850007</v>
      </c>
      <c r="E159" s="280">
        <v>740.71970409850007</v>
      </c>
      <c r="F159" s="281">
        <f t="shared" si="7"/>
        <v>0</v>
      </c>
      <c r="G159" s="280">
        <v>740.71970409850007</v>
      </c>
      <c r="H159" s="235">
        <f t="shared" si="8"/>
        <v>0</v>
      </c>
      <c r="I159" s="235">
        <f t="shared" si="6"/>
        <v>0</v>
      </c>
      <c r="J159" s="286"/>
      <c r="K159" s="280">
        <v>0</v>
      </c>
      <c r="L159" s="283">
        <v>0</v>
      </c>
      <c r="M159" s="264"/>
      <c r="N159" s="266"/>
      <c r="O159" s="259"/>
      <c r="P159" s="259"/>
      <c r="Q159" s="259"/>
    </row>
    <row r="160" spans="1:17" s="206" customFormat="1" ht="17.649999999999999" customHeight="1" x14ac:dyDescent="0.25">
      <c r="A160" s="285">
        <v>177</v>
      </c>
      <c r="B160" s="285" t="s">
        <v>138</v>
      </c>
      <c r="C160" s="279" t="s">
        <v>290</v>
      </c>
      <c r="D160" s="280">
        <v>25.426982801499999</v>
      </c>
      <c r="E160" s="280">
        <v>25.426982801499999</v>
      </c>
      <c r="F160" s="281">
        <f t="shared" si="7"/>
        <v>0</v>
      </c>
      <c r="G160" s="280">
        <v>25.426982801499999</v>
      </c>
      <c r="H160" s="235">
        <f t="shared" si="8"/>
        <v>1.1509523636711689</v>
      </c>
      <c r="I160" s="235">
        <f t="shared" si="6"/>
        <v>4.5264999495074631</v>
      </c>
      <c r="J160" s="286"/>
      <c r="K160" s="280">
        <v>0</v>
      </c>
      <c r="L160" s="283">
        <v>1.1509523636711689</v>
      </c>
      <c r="M160" s="264"/>
      <c r="N160" s="266"/>
      <c r="O160" s="259"/>
      <c r="P160" s="259"/>
      <c r="Q160" s="259"/>
    </row>
    <row r="161" spans="1:17" s="206" customFormat="1" ht="17.649999999999999" customHeight="1" x14ac:dyDescent="0.25">
      <c r="A161" s="285">
        <v>181</v>
      </c>
      <c r="B161" s="285" t="s">
        <v>207</v>
      </c>
      <c r="C161" s="279" t="s">
        <v>291</v>
      </c>
      <c r="D161" s="280">
        <v>13267.249424751</v>
      </c>
      <c r="E161" s="280">
        <v>13267.249424751</v>
      </c>
      <c r="F161" s="281">
        <f t="shared" si="7"/>
        <v>0</v>
      </c>
      <c r="G161" s="280">
        <v>13267.249424751</v>
      </c>
      <c r="H161" s="235">
        <f t="shared" si="8"/>
        <v>4347.1662539200688</v>
      </c>
      <c r="I161" s="235">
        <f t="shared" si="6"/>
        <v>32.766145526819749</v>
      </c>
      <c r="J161" s="286"/>
      <c r="K161" s="280">
        <v>0</v>
      </c>
      <c r="L161" s="283">
        <v>4347.1662539200688</v>
      </c>
      <c r="M161" s="264"/>
      <c r="N161" s="266"/>
      <c r="O161" s="259"/>
      <c r="P161" s="259"/>
      <c r="Q161" s="259"/>
    </row>
    <row r="162" spans="1:17" s="206" customFormat="1" ht="17.649999999999999" customHeight="1" x14ac:dyDescent="0.25">
      <c r="A162" s="285">
        <v>182</v>
      </c>
      <c r="B162" s="285" t="s">
        <v>207</v>
      </c>
      <c r="C162" s="279" t="s">
        <v>292</v>
      </c>
      <c r="D162" s="280">
        <v>657.64282500000002</v>
      </c>
      <c r="E162" s="280">
        <v>657.64282500000002</v>
      </c>
      <c r="F162" s="281">
        <f t="shared" si="7"/>
        <v>0</v>
      </c>
      <c r="G162" s="280">
        <v>657.64282500000002</v>
      </c>
      <c r="H162" s="235">
        <f t="shared" si="8"/>
        <v>-2.1938184602277034E-13</v>
      </c>
      <c r="I162" s="235">
        <f t="shared" si="6"/>
        <v>-3.3358813885450708E-14</v>
      </c>
      <c r="J162" s="286"/>
      <c r="K162" s="280">
        <v>0</v>
      </c>
      <c r="L162" s="283">
        <v>-2.1938184602277034E-13</v>
      </c>
      <c r="M162" s="264"/>
      <c r="N162" s="266"/>
      <c r="O162" s="259"/>
      <c r="P162" s="259"/>
      <c r="Q162" s="259"/>
    </row>
    <row r="163" spans="1:17" s="206" customFormat="1" ht="17.649999999999999" customHeight="1" x14ac:dyDescent="0.25">
      <c r="A163" s="285">
        <v>183</v>
      </c>
      <c r="B163" s="285" t="s">
        <v>207</v>
      </c>
      <c r="C163" s="279" t="s">
        <v>293</v>
      </c>
      <c r="D163" s="280">
        <v>118.4580425</v>
      </c>
      <c r="E163" s="280">
        <v>118.4580425</v>
      </c>
      <c r="F163" s="281">
        <f t="shared" si="7"/>
        <v>0</v>
      </c>
      <c r="G163" s="280">
        <v>118.4580425</v>
      </c>
      <c r="H163" s="235">
        <f t="shared" si="8"/>
        <v>0</v>
      </c>
      <c r="I163" s="235">
        <f t="shared" si="6"/>
        <v>0</v>
      </c>
      <c r="J163" s="286"/>
      <c r="K163" s="280">
        <v>0</v>
      </c>
      <c r="L163" s="283">
        <v>0</v>
      </c>
      <c r="M163" s="264"/>
      <c r="N163" s="266"/>
      <c r="O163" s="259"/>
      <c r="P163" s="259"/>
      <c r="Q163" s="259"/>
    </row>
    <row r="164" spans="1:17" s="206" customFormat="1" ht="17.649999999999999" customHeight="1" x14ac:dyDescent="0.25">
      <c r="A164" s="285">
        <v>185</v>
      </c>
      <c r="B164" s="285" t="s">
        <v>142</v>
      </c>
      <c r="C164" s="279" t="s">
        <v>294</v>
      </c>
      <c r="D164" s="280">
        <v>477.54926193100005</v>
      </c>
      <c r="E164" s="280">
        <v>477.54926193100005</v>
      </c>
      <c r="F164" s="281">
        <f t="shared" si="7"/>
        <v>0</v>
      </c>
      <c r="G164" s="280">
        <v>477.54926193100005</v>
      </c>
      <c r="H164" s="235">
        <f t="shared" si="8"/>
        <v>-1.4625456401518023E-13</v>
      </c>
      <c r="I164" s="235">
        <f t="shared" si="6"/>
        <v>-3.0626068486377895E-14</v>
      </c>
      <c r="J164" s="286"/>
      <c r="K164" s="280">
        <v>0</v>
      </c>
      <c r="L164" s="283">
        <v>-1.4625456401518023E-13</v>
      </c>
      <c r="M164" s="264"/>
      <c r="N164" s="266"/>
      <c r="O164" s="259"/>
      <c r="P164" s="259"/>
      <c r="Q164" s="259"/>
    </row>
    <row r="165" spans="1:17" s="206" customFormat="1" ht="17.649999999999999" customHeight="1" x14ac:dyDescent="0.25">
      <c r="A165" s="285">
        <v>188</v>
      </c>
      <c r="B165" s="285" t="s">
        <v>142</v>
      </c>
      <c r="C165" s="279" t="s">
        <v>295</v>
      </c>
      <c r="D165" s="280">
        <v>5790.9233576879997</v>
      </c>
      <c r="E165" s="280">
        <v>5029.3338576880005</v>
      </c>
      <c r="F165" s="281">
        <f t="shared" si="7"/>
        <v>-13.151434632422081</v>
      </c>
      <c r="G165" s="280">
        <v>4173.1763486279997</v>
      </c>
      <c r="H165" s="235">
        <f t="shared" si="8"/>
        <v>1166.4493942144816</v>
      </c>
      <c r="I165" s="235">
        <f t="shared" si="6"/>
        <v>23.192920319485445</v>
      </c>
      <c r="J165" s="286"/>
      <c r="K165" s="280">
        <v>1018.4164103355988</v>
      </c>
      <c r="L165" s="283">
        <v>148.0329838788827</v>
      </c>
      <c r="M165" s="264"/>
      <c r="N165" s="266"/>
      <c r="O165" s="259"/>
      <c r="P165" s="259"/>
      <c r="Q165" s="259"/>
    </row>
    <row r="166" spans="1:17" s="206" customFormat="1" ht="17.649999999999999" customHeight="1" x14ac:dyDescent="0.25">
      <c r="A166" s="285">
        <v>189</v>
      </c>
      <c r="B166" s="285" t="s">
        <v>142</v>
      </c>
      <c r="C166" s="279" t="s">
        <v>296</v>
      </c>
      <c r="D166" s="280">
        <v>330.26211341550004</v>
      </c>
      <c r="E166" s="280">
        <v>330.26211341550004</v>
      </c>
      <c r="F166" s="281">
        <f t="shared" si="7"/>
        <v>0</v>
      </c>
      <c r="G166" s="280">
        <v>330.26211341550004</v>
      </c>
      <c r="H166" s="235">
        <f t="shared" si="8"/>
        <v>60.463632215918622</v>
      </c>
      <c r="I166" s="235">
        <f t="shared" si="6"/>
        <v>18.307771239824238</v>
      </c>
      <c r="J166" s="286"/>
      <c r="K166" s="280">
        <v>0</v>
      </c>
      <c r="L166" s="283">
        <v>60.463632215918622</v>
      </c>
      <c r="M166" s="264"/>
      <c r="N166" s="266"/>
      <c r="O166" s="259"/>
      <c r="P166" s="259"/>
      <c r="Q166" s="259"/>
    </row>
    <row r="167" spans="1:17" s="206" customFormat="1" ht="17.649999999999999" customHeight="1" x14ac:dyDescent="0.25">
      <c r="A167" s="285">
        <v>190</v>
      </c>
      <c r="B167" s="285" t="s">
        <v>248</v>
      </c>
      <c r="C167" s="279" t="s">
        <v>297</v>
      </c>
      <c r="D167" s="280">
        <v>1014.3907776240001</v>
      </c>
      <c r="E167" s="280">
        <v>1014.3907776240001</v>
      </c>
      <c r="F167" s="281">
        <f t="shared" si="7"/>
        <v>0</v>
      </c>
      <c r="G167" s="280">
        <v>1014.3907776240001</v>
      </c>
      <c r="H167" s="235">
        <f t="shared" si="8"/>
        <v>160.89152897764527</v>
      </c>
      <c r="I167" s="235">
        <f t="shared" si="6"/>
        <v>15.860902181553769</v>
      </c>
      <c r="J167" s="286"/>
      <c r="K167" s="280">
        <v>0</v>
      </c>
      <c r="L167" s="283">
        <v>160.89152897764527</v>
      </c>
      <c r="M167" s="264"/>
      <c r="N167" s="266"/>
      <c r="O167" s="259"/>
      <c r="P167" s="259"/>
      <c r="Q167" s="259"/>
    </row>
    <row r="168" spans="1:17" s="206" customFormat="1" ht="17.649999999999999" customHeight="1" x14ac:dyDescent="0.25">
      <c r="A168" s="285">
        <v>191</v>
      </c>
      <c r="B168" s="285" t="s">
        <v>142</v>
      </c>
      <c r="C168" s="279" t="s">
        <v>298</v>
      </c>
      <c r="D168" s="280">
        <v>112.674037833</v>
      </c>
      <c r="E168" s="280">
        <v>112.674037833</v>
      </c>
      <c r="F168" s="281">
        <f t="shared" si="7"/>
        <v>0</v>
      </c>
      <c r="G168" s="280">
        <v>112.674037833</v>
      </c>
      <c r="H168" s="235">
        <f t="shared" si="8"/>
        <v>12.26364800947016</v>
      </c>
      <c r="I168" s="235">
        <f t="shared" si="6"/>
        <v>10.884182590178177</v>
      </c>
      <c r="J168" s="286"/>
      <c r="K168" s="280">
        <v>0</v>
      </c>
      <c r="L168" s="283">
        <v>12.26364800947016</v>
      </c>
      <c r="M168" s="264"/>
      <c r="N168" s="266"/>
      <c r="O168" s="259"/>
      <c r="P168" s="259"/>
      <c r="Q168" s="259"/>
    </row>
    <row r="169" spans="1:17" s="206" customFormat="1" ht="17.649999999999999" customHeight="1" x14ac:dyDescent="0.25">
      <c r="A169" s="285">
        <v>192</v>
      </c>
      <c r="B169" s="285" t="s">
        <v>248</v>
      </c>
      <c r="C169" s="279" t="s">
        <v>299</v>
      </c>
      <c r="D169" s="280">
        <v>795.70206112950007</v>
      </c>
      <c r="E169" s="280">
        <v>795.70206112950007</v>
      </c>
      <c r="F169" s="281">
        <f t="shared" si="7"/>
        <v>0</v>
      </c>
      <c r="G169" s="280">
        <v>795.70206112950007</v>
      </c>
      <c r="H169" s="235">
        <f t="shared" si="8"/>
        <v>11.343678250799853</v>
      </c>
      <c r="I169" s="235">
        <f t="shared" si="6"/>
        <v>1.4256188094696509</v>
      </c>
      <c r="J169" s="286"/>
      <c r="K169" s="280">
        <v>0</v>
      </c>
      <c r="L169" s="283">
        <v>11.343678250799853</v>
      </c>
      <c r="M169" s="264"/>
      <c r="N169" s="266"/>
      <c r="O169" s="259"/>
      <c r="P169" s="259"/>
      <c r="Q169" s="259"/>
    </row>
    <row r="170" spans="1:17" s="206" customFormat="1" ht="17.649999999999999" customHeight="1" x14ac:dyDescent="0.25">
      <c r="A170" s="285">
        <v>193</v>
      </c>
      <c r="B170" s="285" t="s">
        <v>248</v>
      </c>
      <c r="C170" s="279" t="s">
        <v>300</v>
      </c>
      <c r="D170" s="280">
        <v>78.353398102</v>
      </c>
      <c r="E170" s="280">
        <v>78.353398102</v>
      </c>
      <c r="F170" s="281">
        <f t="shared" si="7"/>
        <v>0</v>
      </c>
      <c r="G170" s="280">
        <v>78.353398102</v>
      </c>
      <c r="H170" s="235">
        <f t="shared" si="8"/>
        <v>0</v>
      </c>
      <c r="I170" s="235">
        <f t="shared" si="6"/>
        <v>0</v>
      </c>
      <c r="J170" s="286"/>
      <c r="K170" s="280">
        <v>0</v>
      </c>
      <c r="L170" s="283">
        <v>0</v>
      </c>
      <c r="M170" s="264"/>
      <c r="N170" s="266"/>
      <c r="O170" s="259"/>
      <c r="P170" s="259"/>
      <c r="Q170" s="259"/>
    </row>
    <row r="171" spans="1:17" s="206" customFormat="1" ht="17.649999999999999" customHeight="1" x14ac:dyDescent="0.25">
      <c r="A171" s="285">
        <v>194</v>
      </c>
      <c r="B171" s="285" t="s">
        <v>248</v>
      </c>
      <c r="C171" s="279" t="s">
        <v>301</v>
      </c>
      <c r="D171" s="280">
        <v>807.15900189749993</v>
      </c>
      <c r="E171" s="280">
        <v>807.15900189749993</v>
      </c>
      <c r="F171" s="281">
        <f t="shared" si="7"/>
        <v>0</v>
      </c>
      <c r="G171" s="280">
        <v>807.15900189749993</v>
      </c>
      <c r="H171" s="235">
        <f t="shared" si="8"/>
        <v>20.769888636737353</v>
      </c>
      <c r="I171" s="235">
        <f t="shared" si="6"/>
        <v>2.5732090688341098</v>
      </c>
      <c r="J171" s="286"/>
      <c r="K171" s="280">
        <v>0</v>
      </c>
      <c r="L171" s="283">
        <v>20.769888636737353</v>
      </c>
      <c r="M171" s="264"/>
      <c r="N171" s="266"/>
      <c r="O171" s="259"/>
      <c r="P171" s="259"/>
      <c r="Q171" s="259"/>
    </row>
    <row r="172" spans="1:17" s="206" customFormat="1" ht="17.649999999999999" customHeight="1" x14ac:dyDescent="0.25">
      <c r="A172" s="285">
        <v>195</v>
      </c>
      <c r="B172" s="285" t="s">
        <v>142</v>
      </c>
      <c r="C172" s="279" t="s">
        <v>302</v>
      </c>
      <c r="D172" s="280">
        <v>1991.4847678355002</v>
      </c>
      <c r="E172" s="280">
        <v>1991.4847678355002</v>
      </c>
      <c r="F172" s="281">
        <f t="shared" si="7"/>
        <v>0</v>
      </c>
      <c r="G172" s="280">
        <v>1991.4847678355002</v>
      </c>
      <c r="H172" s="235">
        <f t="shared" si="8"/>
        <v>132.09233752472875</v>
      </c>
      <c r="I172" s="235">
        <f t="shared" si="6"/>
        <v>6.6328570350200025</v>
      </c>
      <c r="J172" s="286"/>
      <c r="K172" s="280">
        <v>0</v>
      </c>
      <c r="L172" s="283">
        <v>132.09233752472875</v>
      </c>
      <c r="M172" s="264"/>
      <c r="N172" s="266"/>
      <c r="O172" s="259"/>
      <c r="P172" s="259"/>
      <c r="Q172" s="259"/>
    </row>
    <row r="173" spans="1:17" s="206" customFormat="1" ht="17.649999999999999" customHeight="1" x14ac:dyDescent="0.25">
      <c r="A173" s="285">
        <v>197</v>
      </c>
      <c r="B173" s="285" t="s">
        <v>248</v>
      </c>
      <c r="C173" s="279" t="s">
        <v>303</v>
      </c>
      <c r="D173" s="280">
        <v>327.59657074900002</v>
      </c>
      <c r="E173" s="280">
        <v>327.59657074900002</v>
      </c>
      <c r="F173" s="281">
        <f t="shared" si="7"/>
        <v>0</v>
      </c>
      <c r="G173" s="280">
        <v>327.59657074900002</v>
      </c>
      <c r="H173" s="235">
        <f t="shared" si="8"/>
        <v>33.15271169746979</v>
      </c>
      <c r="I173" s="235">
        <f t="shared" si="6"/>
        <v>10.119981299459615</v>
      </c>
      <c r="J173" s="286"/>
      <c r="K173" s="280">
        <v>0</v>
      </c>
      <c r="L173" s="283">
        <v>33.15271169746979</v>
      </c>
      <c r="M173" s="264"/>
      <c r="N173" s="266"/>
      <c r="O173" s="259"/>
      <c r="P173" s="259"/>
      <c r="Q173" s="259"/>
    </row>
    <row r="174" spans="1:17" s="206" customFormat="1" ht="17.649999999999999" customHeight="1" x14ac:dyDescent="0.25">
      <c r="A174" s="285">
        <v>198</v>
      </c>
      <c r="B174" s="285" t="s">
        <v>142</v>
      </c>
      <c r="C174" s="279" t="s">
        <v>304</v>
      </c>
      <c r="D174" s="280">
        <v>413.27312531400003</v>
      </c>
      <c r="E174" s="280">
        <v>413.27312531400003</v>
      </c>
      <c r="F174" s="281">
        <f t="shared" si="7"/>
        <v>0</v>
      </c>
      <c r="G174" s="280">
        <v>413.27312531400003</v>
      </c>
      <c r="H174" s="235">
        <f t="shared" si="8"/>
        <v>13.885314775646831</v>
      </c>
      <c r="I174" s="235">
        <f t="shared" si="6"/>
        <v>3.3598397585366659</v>
      </c>
      <c r="J174" s="286"/>
      <c r="K174" s="280">
        <v>0</v>
      </c>
      <c r="L174" s="283">
        <v>13.885314775646831</v>
      </c>
      <c r="M174" s="264"/>
      <c r="N174" s="266"/>
      <c r="O174" s="259"/>
      <c r="P174" s="259"/>
      <c r="Q174" s="259"/>
    </row>
    <row r="175" spans="1:17" s="206" customFormat="1" ht="17.649999999999999" customHeight="1" x14ac:dyDescent="0.25">
      <c r="A175" s="285">
        <v>199</v>
      </c>
      <c r="B175" s="285" t="s">
        <v>142</v>
      </c>
      <c r="C175" s="279" t="s">
        <v>305</v>
      </c>
      <c r="D175" s="280">
        <v>319.00516193350001</v>
      </c>
      <c r="E175" s="280">
        <v>319.00516193350001</v>
      </c>
      <c r="F175" s="281">
        <f t="shared" si="7"/>
        <v>0</v>
      </c>
      <c r="G175" s="280">
        <v>319.00518251699998</v>
      </c>
      <c r="H175" s="235">
        <f t="shared" si="8"/>
        <v>32.226513852318703</v>
      </c>
      <c r="I175" s="235">
        <f t="shared" si="6"/>
        <v>10.102191969870589</v>
      </c>
      <c r="J175" s="286"/>
      <c r="K175" s="280">
        <v>0</v>
      </c>
      <c r="L175" s="283">
        <v>32.226513852318703</v>
      </c>
      <c r="M175" s="264"/>
      <c r="N175" s="266"/>
      <c r="O175" s="259"/>
      <c r="P175" s="259"/>
      <c r="Q175" s="259"/>
    </row>
    <row r="176" spans="1:17" s="206" customFormat="1" ht="17.649999999999999" customHeight="1" x14ac:dyDescent="0.25">
      <c r="A176" s="285">
        <v>200</v>
      </c>
      <c r="B176" s="285" t="s">
        <v>230</v>
      </c>
      <c r="C176" s="279" t="s">
        <v>306</v>
      </c>
      <c r="D176" s="280">
        <v>1436.5841949164999</v>
      </c>
      <c r="E176" s="280">
        <v>1436.5841949164999</v>
      </c>
      <c r="F176" s="281">
        <f t="shared" si="7"/>
        <v>0</v>
      </c>
      <c r="G176" s="280">
        <v>1436.5841949164999</v>
      </c>
      <c r="H176" s="235">
        <f t="shared" si="8"/>
        <v>55.859655310170687</v>
      </c>
      <c r="I176" s="235">
        <f t="shared" si="6"/>
        <v>3.8883662724284305</v>
      </c>
      <c r="J176" s="286"/>
      <c r="K176" s="280">
        <v>0</v>
      </c>
      <c r="L176" s="283">
        <v>55.859655310170687</v>
      </c>
      <c r="M176" s="264"/>
      <c r="N176" s="266"/>
      <c r="O176" s="259"/>
      <c r="P176" s="259"/>
      <c r="Q176" s="259"/>
    </row>
    <row r="177" spans="1:17" s="206" customFormat="1" ht="17.649999999999999" customHeight="1" x14ac:dyDescent="0.25">
      <c r="A177" s="285">
        <v>201</v>
      </c>
      <c r="B177" s="285" t="s">
        <v>230</v>
      </c>
      <c r="C177" s="279" t="s">
        <v>307</v>
      </c>
      <c r="D177" s="280">
        <v>1820.2794070684999</v>
      </c>
      <c r="E177" s="280">
        <v>1820.2794070684999</v>
      </c>
      <c r="F177" s="281">
        <f t="shared" si="7"/>
        <v>0</v>
      </c>
      <c r="G177" s="280">
        <v>1820.2794070684999</v>
      </c>
      <c r="H177" s="235">
        <f t="shared" si="8"/>
        <v>498.79956890876178</v>
      </c>
      <c r="I177" s="235">
        <f t="shared" si="6"/>
        <v>27.402362899444217</v>
      </c>
      <c r="J177" s="286"/>
      <c r="K177" s="280">
        <v>0</v>
      </c>
      <c r="L177" s="283">
        <v>498.79956890876178</v>
      </c>
      <c r="M177" s="264"/>
      <c r="N177" s="266"/>
      <c r="O177" s="259"/>
      <c r="P177" s="259"/>
      <c r="Q177" s="259"/>
    </row>
    <row r="178" spans="1:17" s="206" customFormat="1" ht="17.649999999999999" customHeight="1" x14ac:dyDescent="0.25">
      <c r="A178" s="285">
        <v>202</v>
      </c>
      <c r="B178" s="285" t="s">
        <v>230</v>
      </c>
      <c r="C178" s="279" t="s">
        <v>308</v>
      </c>
      <c r="D178" s="280">
        <v>2697.8209084435002</v>
      </c>
      <c r="E178" s="280">
        <v>2697.8209084435002</v>
      </c>
      <c r="F178" s="281">
        <f t="shared" si="7"/>
        <v>0</v>
      </c>
      <c r="G178" s="280">
        <v>2697.8209084435002</v>
      </c>
      <c r="H178" s="235">
        <f t="shared" si="8"/>
        <v>8.0015650663235629</v>
      </c>
      <c r="I178" s="235">
        <f t="shared" si="6"/>
        <v>0.29659363382056531</v>
      </c>
      <c r="J178" s="286"/>
      <c r="K178" s="280">
        <v>0</v>
      </c>
      <c r="L178" s="283">
        <v>8.0015650663235629</v>
      </c>
      <c r="M178" s="264"/>
      <c r="N178" s="266"/>
      <c r="O178" s="259"/>
      <c r="P178" s="259"/>
      <c r="Q178" s="259"/>
    </row>
    <row r="179" spans="1:17" s="206" customFormat="1" ht="17.649999999999999" customHeight="1" x14ac:dyDescent="0.25">
      <c r="A179" s="285">
        <v>203</v>
      </c>
      <c r="B179" s="285" t="s">
        <v>230</v>
      </c>
      <c r="C179" s="279" t="s">
        <v>309</v>
      </c>
      <c r="D179" s="280">
        <v>758.911957153</v>
      </c>
      <c r="E179" s="280">
        <v>758.911957153</v>
      </c>
      <c r="F179" s="281">
        <f t="shared" si="7"/>
        <v>0</v>
      </c>
      <c r="G179" s="280">
        <v>758.911957153</v>
      </c>
      <c r="H179" s="235">
        <f t="shared" si="8"/>
        <v>55.961210524039807</v>
      </c>
      <c r="I179" s="235">
        <f t="shared" si="6"/>
        <v>7.3738738725337774</v>
      </c>
      <c r="J179" s="286"/>
      <c r="K179" s="280">
        <v>0</v>
      </c>
      <c r="L179" s="283">
        <v>55.961210524039807</v>
      </c>
      <c r="M179" s="264"/>
      <c r="N179" s="266"/>
      <c r="O179" s="259"/>
      <c r="P179" s="259"/>
      <c r="Q179" s="259"/>
    </row>
    <row r="180" spans="1:17" s="206" customFormat="1" ht="17.649999999999999" customHeight="1" x14ac:dyDescent="0.25">
      <c r="A180" s="285">
        <v>204</v>
      </c>
      <c r="B180" s="285" t="s">
        <v>230</v>
      </c>
      <c r="C180" s="279" t="s">
        <v>310</v>
      </c>
      <c r="D180" s="280">
        <v>2191.6994843275002</v>
      </c>
      <c r="E180" s="280">
        <v>2191.6994843275002</v>
      </c>
      <c r="F180" s="281">
        <f t="shared" si="7"/>
        <v>0</v>
      </c>
      <c r="G180" s="280">
        <v>2191.6994843275002</v>
      </c>
      <c r="H180" s="235">
        <f t="shared" si="8"/>
        <v>40.393836172397869</v>
      </c>
      <c r="I180" s="235">
        <f t="shared" si="6"/>
        <v>1.8430371709829685</v>
      </c>
      <c r="J180" s="286"/>
      <c r="K180" s="280">
        <v>0</v>
      </c>
      <c r="L180" s="283">
        <v>40.393836172397869</v>
      </c>
      <c r="M180" s="264"/>
      <c r="N180" s="266"/>
      <c r="O180" s="259"/>
      <c r="P180" s="259"/>
      <c r="Q180" s="259"/>
    </row>
    <row r="181" spans="1:17" s="206" customFormat="1" ht="17.649999999999999" customHeight="1" x14ac:dyDescent="0.25">
      <c r="A181" s="285">
        <v>205</v>
      </c>
      <c r="B181" s="285" t="s">
        <v>191</v>
      </c>
      <c r="C181" s="279" t="s">
        <v>311</v>
      </c>
      <c r="D181" s="280">
        <v>2398.060825006</v>
      </c>
      <c r="E181" s="280">
        <v>2398.060825006</v>
      </c>
      <c r="F181" s="281">
        <f t="shared" si="7"/>
        <v>0</v>
      </c>
      <c r="G181" s="280">
        <v>2398.060825006</v>
      </c>
      <c r="H181" s="235">
        <f t="shared" si="8"/>
        <v>67.764308960732535</v>
      </c>
      <c r="I181" s="235">
        <f t="shared" si="6"/>
        <v>2.8257960871598402</v>
      </c>
      <c r="J181" s="286"/>
      <c r="K181" s="280">
        <v>0</v>
      </c>
      <c r="L181" s="283">
        <v>67.764308960732535</v>
      </c>
      <c r="M181" s="264"/>
      <c r="N181" s="266"/>
      <c r="O181" s="259"/>
      <c r="P181" s="259"/>
      <c r="Q181" s="259"/>
    </row>
    <row r="182" spans="1:17" s="206" customFormat="1" ht="17.649999999999999" customHeight="1" x14ac:dyDescent="0.25">
      <c r="A182" s="285">
        <v>206</v>
      </c>
      <c r="B182" s="285" t="s">
        <v>142</v>
      </c>
      <c r="C182" s="279" t="s">
        <v>312</v>
      </c>
      <c r="D182" s="280">
        <v>867.34688491149996</v>
      </c>
      <c r="E182" s="280">
        <v>867.34688491149996</v>
      </c>
      <c r="F182" s="281">
        <f t="shared" si="7"/>
        <v>0</v>
      </c>
      <c r="G182" s="280">
        <v>867.34688491149996</v>
      </c>
      <c r="H182" s="235">
        <f t="shared" si="8"/>
        <v>-1.4625456401518023E-13</v>
      </c>
      <c r="I182" s="235">
        <f t="shared" si="6"/>
        <v>-1.6862291957168139E-14</v>
      </c>
      <c r="J182" s="286"/>
      <c r="K182" s="280">
        <v>0</v>
      </c>
      <c r="L182" s="283">
        <v>-1.4625456401518023E-13</v>
      </c>
      <c r="M182" s="264"/>
      <c r="N182" s="266"/>
      <c r="O182" s="259"/>
      <c r="P182" s="259"/>
      <c r="Q182" s="259"/>
    </row>
    <row r="183" spans="1:17" s="206" customFormat="1" ht="17.649999999999999" customHeight="1" x14ac:dyDescent="0.25">
      <c r="A183" s="285">
        <v>207</v>
      </c>
      <c r="B183" s="285" t="s">
        <v>142</v>
      </c>
      <c r="C183" s="279" t="s">
        <v>313</v>
      </c>
      <c r="D183" s="280">
        <v>986.71646770900009</v>
      </c>
      <c r="E183" s="280">
        <v>986.71646770900009</v>
      </c>
      <c r="F183" s="281">
        <f t="shared" si="7"/>
        <v>0</v>
      </c>
      <c r="G183" s="280">
        <v>986.71646770900009</v>
      </c>
      <c r="H183" s="235">
        <f t="shared" si="8"/>
        <v>38.004436771345766</v>
      </c>
      <c r="I183" s="235">
        <f t="shared" si="6"/>
        <v>3.8516066180172377</v>
      </c>
      <c r="J183" s="286"/>
      <c r="K183" s="280">
        <v>0</v>
      </c>
      <c r="L183" s="283">
        <v>38.004436771345766</v>
      </c>
      <c r="M183" s="264"/>
      <c r="N183" s="266"/>
      <c r="O183" s="259"/>
      <c r="P183" s="259"/>
      <c r="Q183" s="259"/>
    </row>
    <row r="184" spans="1:17" s="206" customFormat="1" ht="17.649999999999999" customHeight="1" x14ac:dyDescent="0.25">
      <c r="A184" s="285">
        <v>208</v>
      </c>
      <c r="B184" s="285" t="s">
        <v>142</v>
      </c>
      <c r="C184" s="279" t="s">
        <v>314</v>
      </c>
      <c r="D184" s="280">
        <v>193.2952230475</v>
      </c>
      <c r="E184" s="280">
        <v>193.2952230475</v>
      </c>
      <c r="F184" s="281">
        <f t="shared" si="7"/>
        <v>0</v>
      </c>
      <c r="G184" s="280">
        <v>193.2952230475</v>
      </c>
      <c r="H184" s="235">
        <f t="shared" si="8"/>
        <v>38.659043823451881</v>
      </c>
      <c r="I184" s="235">
        <f t="shared" si="6"/>
        <v>19.999999593343226</v>
      </c>
      <c r="J184" s="286"/>
      <c r="K184" s="280">
        <v>0</v>
      </c>
      <c r="L184" s="283">
        <v>38.659043823451881</v>
      </c>
      <c r="M184" s="264"/>
      <c r="N184" s="266"/>
      <c r="O184" s="259"/>
      <c r="P184" s="259"/>
      <c r="Q184" s="259"/>
    </row>
    <row r="185" spans="1:17" s="206" customFormat="1" ht="17.649999999999999" customHeight="1" x14ac:dyDescent="0.25">
      <c r="A185" s="285">
        <v>209</v>
      </c>
      <c r="B185" s="285" t="s">
        <v>248</v>
      </c>
      <c r="C185" s="279" t="s">
        <v>315</v>
      </c>
      <c r="D185" s="280">
        <v>2737.4202485000005</v>
      </c>
      <c r="E185" s="280">
        <v>2737.4202485000005</v>
      </c>
      <c r="F185" s="281">
        <f t="shared" si="7"/>
        <v>0</v>
      </c>
      <c r="G185" s="280">
        <v>1088.1913731115001</v>
      </c>
      <c r="H185" s="235">
        <f t="shared" si="8"/>
        <v>994.45446114614208</v>
      </c>
      <c r="I185" s="235">
        <f t="shared" si="6"/>
        <v>36.328161950692966</v>
      </c>
      <c r="J185" s="286"/>
      <c r="K185" s="280">
        <v>815.74356886185228</v>
      </c>
      <c r="L185" s="283">
        <v>178.71089228428983</v>
      </c>
      <c r="M185" s="264"/>
      <c r="N185" s="266"/>
      <c r="O185" s="259"/>
      <c r="P185" s="259"/>
      <c r="Q185" s="259"/>
    </row>
    <row r="186" spans="1:17" s="206" customFormat="1" ht="17.649999999999999" customHeight="1" x14ac:dyDescent="0.25">
      <c r="A186" s="285">
        <v>210</v>
      </c>
      <c r="B186" s="285" t="s">
        <v>230</v>
      </c>
      <c r="C186" s="279" t="s">
        <v>316</v>
      </c>
      <c r="D186" s="280">
        <v>2844.8760603305</v>
      </c>
      <c r="E186" s="280">
        <v>2844.8760603305</v>
      </c>
      <c r="F186" s="281">
        <f t="shared" si="7"/>
        <v>0</v>
      </c>
      <c r="G186" s="280">
        <v>2844.8760603305</v>
      </c>
      <c r="H186" s="235">
        <f t="shared" si="8"/>
        <v>104.04793318158873</v>
      </c>
      <c r="I186" s="235">
        <f t="shared" si="6"/>
        <v>3.6573801801931962</v>
      </c>
      <c r="J186" s="286"/>
      <c r="K186" s="280">
        <v>0</v>
      </c>
      <c r="L186" s="283">
        <v>104.04793318158873</v>
      </c>
      <c r="M186" s="264"/>
      <c r="N186" s="266"/>
      <c r="O186" s="259"/>
      <c r="P186" s="259"/>
      <c r="Q186" s="259"/>
    </row>
    <row r="187" spans="1:17" s="206" customFormat="1" ht="17.649999999999999" customHeight="1" x14ac:dyDescent="0.25">
      <c r="A187" s="285">
        <v>211</v>
      </c>
      <c r="B187" s="285" t="s">
        <v>252</v>
      </c>
      <c r="C187" s="279" t="s">
        <v>317</v>
      </c>
      <c r="D187" s="280">
        <v>3754.0535984490002</v>
      </c>
      <c r="E187" s="280">
        <v>3754.0535984490002</v>
      </c>
      <c r="F187" s="281">
        <f t="shared" si="7"/>
        <v>0</v>
      </c>
      <c r="G187" s="280">
        <v>3754.0535984490002</v>
      </c>
      <c r="H187" s="235">
        <f t="shared" si="8"/>
        <v>146.12797119947808</v>
      </c>
      <c r="I187" s="235">
        <f t="shared" si="6"/>
        <v>3.8925382221460914</v>
      </c>
      <c r="J187" s="287"/>
      <c r="K187" s="280">
        <v>0</v>
      </c>
      <c r="L187" s="283">
        <v>146.12797119947808</v>
      </c>
      <c r="M187" s="264"/>
      <c r="N187" s="266"/>
      <c r="O187" s="259"/>
      <c r="P187" s="259"/>
      <c r="Q187" s="259"/>
    </row>
    <row r="188" spans="1:17" s="206" customFormat="1" ht="17.649999999999999" customHeight="1" x14ac:dyDescent="0.25">
      <c r="A188" s="285">
        <v>212</v>
      </c>
      <c r="B188" s="285" t="s">
        <v>142</v>
      </c>
      <c r="C188" s="279" t="s">
        <v>318</v>
      </c>
      <c r="D188" s="280">
        <v>705.7464645</v>
      </c>
      <c r="E188" s="280">
        <v>705.7464645</v>
      </c>
      <c r="F188" s="281">
        <f t="shared" si="7"/>
        <v>0</v>
      </c>
      <c r="G188" s="280">
        <v>755.4144500000001</v>
      </c>
      <c r="H188" s="235">
        <f t="shared" si="8"/>
        <v>2.0583499853745437E-5</v>
      </c>
      <c r="I188" s="235">
        <f t="shared" si="6"/>
        <v>2.9165572750446897E-6</v>
      </c>
      <c r="J188" s="286"/>
      <c r="K188" s="280">
        <v>2.05835E-5</v>
      </c>
      <c r="L188" s="283">
        <v>-1.4625456401518023E-13</v>
      </c>
      <c r="M188" s="264"/>
      <c r="N188" s="266"/>
      <c r="O188" s="259"/>
      <c r="P188" s="259"/>
      <c r="Q188" s="259"/>
    </row>
    <row r="189" spans="1:17" s="206" customFormat="1" ht="17.649999999999999" customHeight="1" x14ac:dyDescent="0.25">
      <c r="A189" s="285">
        <v>213</v>
      </c>
      <c r="B189" s="285" t="s">
        <v>142</v>
      </c>
      <c r="C189" s="279" t="s">
        <v>319</v>
      </c>
      <c r="D189" s="280">
        <v>1250.3522410610001</v>
      </c>
      <c r="E189" s="280">
        <v>1250.3522410610001</v>
      </c>
      <c r="F189" s="281">
        <f t="shared" si="7"/>
        <v>0</v>
      </c>
      <c r="G189" s="280">
        <v>1250.3522410610001</v>
      </c>
      <c r="H189" s="235">
        <f t="shared" si="8"/>
        <v>465.23604566306301</v>
      </c>
      <c r="I189" s="235">
        <f t="shared" si="6"/>
        <v>37.208398592406397</v>
      </c>
      <c r="J189" s="286"/>
      <c r="K189" s="280">
        <v>0</v>
      </c>
      <c r="L189" s="283">
        <v>465.23604566306301</v>
      </c>
      <c r="M189" s="264"/>
      <c r="N189" s="266"/>
      <c r="O189" s="259"/>
      <c r="P189" s="259"/>
      <c r="Q189" s="259"/>
    </row>
    <row r="190" spans="1:17" s="206" customFormat="1" ht="17.649999999999999" customHeight="1" x14ac:dyDescent="0.25">
      <c r="A190" s="285">
        <v>214</v>
      </c>
      <c r="B190" s="285" t="s">
        <v>248</v>
      </c>
      <c r="C190" s="279" t="s">
        <v>320</v>
      </c>
      <c r="D190" s="280">
        <v>4962.0849285000004</v>
      </c>
      <c r="E190" s="280">
        <v>4962.0849285000004</v>
      </c>
      <c r="F190" s="281">
        <f t="shared" si="7"/>
        <v>0</v>
      </c>
      <c r="G190" s="280">
        <v>2277.5423947395002</v>
      </c>
      <c r="H190" s="235">
        <f t="shared" si="8"/>
        <v>2168.0371764391057</v>
      </c>
      <c r="I190" s="235">
        <f t="shared" si="6"/>
        <v>43.692061052539991</v>
      </c>
      <c r="J190" s="286"/>
      <c r="K190" s="280">
        <v>1992.4405847276716</v>
      </c>
      <c r="L190" s="283">
        <v>175.59659171143406</v>
      </c>
      <c r="M190" s="264"/>
      <c r="N190" s="266"/>
      <c r="O190" s="259"/>
      <c r="P190" s="259"/>
      <c r="Q190" s="259"/>
    </row>
    <row r="191" spans="1:17" s="206" customFormat="1" ht="17.649999999999999" customHeight="1" x14ac:dyDescent="0.25">
      <c r="A191" s="285">
        <v>215</v>
      </c>
      <c r="B191" s="285" t="s">
        <v>252</v>
      </c>
      <c r="C191" s="279" t="s">
        <v>321</v>
      </c>
      <c r="D191" s="280">
        <v>1278.4443754425001</v>
      </c>
      <c r="E191" s="280">
        <v>1278.4443754425001</v>
      </c>
      <c r="F191" s="281">
        <f t="shared" si="7"/>
        <v>0</v>
      </c>
      <c r="G191" s="280">
        <v>1278.4443754425001</v>
      </c>
      <c r="H191" s="235">
        <f t="shared" si="8"/>
        <v>295.82303136832115</v>
      </c>
      <c r="I191" s="235">
        <f t="shared" si="6"/>
        <v>23.139296245558572</v>
      </c>
      <c r="J191" s="286"/>
      <c r="K191" s="280">
        <v>0</v>
      </c>
      <c r="L191" s="283">
        <v>295.82303136832115</v>
      </c>
      <c r="M191" s="264"/>
      <c r="N191" s="266"/>
      <c r="O191" s="259"/>
      <c r="P191" s="259"/>
      <c r="Q191" s="259"/>
    </row>
    <row r="192" spans="1:17" s="206" customFormat="1" ht="17.649999999999999" customHeight="1" x14ac:dyDescent="0.25">
      <c r="A192" s="285">
        <v>216</v>
      </c>
      <c r="B192" s="285" t="s">
        <v>215</v>
      </c>
      <c r="C192" s="279" t="s">
        <v>322</v>
      </c>
      <c r="D192" s="280">
        <v>3099.0491664790002</v>
      </c>
      <c r="E192" s="280">
        <v>3099.0491664790002</v>
      </c>
      <c r="F192" s="281">
        <f t="shared" si="7"/>
        <v>0</v>
      </c>
      <c r="G192" s="280">
        <v>3099.0491664790002</v>
      </c>
      <c r="H192" s="235">
        <f t="shared" si="8"/>
        <v>1267.3372172578834</v>
      </c>
      <c r="I192" s="235">
        <f t="shared" si="6"/>
        <v>40.894388865013546</v>
      </c>
      <c r="J192" s="286"/>
      <c r="K192" s="280">
        <v>0</v>
      </c>
      <c r="L192" s="283">
        <v>1267.3372172578834</v>
      </c>
      <c r="M192" s="264"/>
      <c r="N192" s="266"/>
      <c r="O192" s="259"/>
      <c r="P192" s="259"/>
      <c r="Q192" s="259"/>
    </row>
    <row r="193" spans="1:17" s="206" customFormat="1" ht="17.649999999999999" customHeight="1" x14ac:dyDescent="0.25">
      <c r="A193" s="285">
        <v>217</v>
      </c>
      <c r="B193" s="285" t="s">
        <v>207</v>
      </c>
      <c r="C193" s="279" t="s">
        <v>323</v>
      </c>
      <c r="D193" s="280">
        <v>3265.4635735365005</v>
      </c>
      <c r="E193" s="280">
        <v>3265.4635735365005</v>
      </c>
      <c r="F193" s="281">
        <f t="shared" si="7"/>
        <v>0</v>
      </c>
      <c r="G193" s="280">
        <v>3265.4635735365005</v>
      </c>
      <c r="H193" s="235">
        <f t="shared" si="8"/>
        <v>1306.8839235431526</v>
      </c>
      <c r="I193" s="235">
        <f t="shared" si="6"/>
        <v>40.021390351257111</v>
      </c>
      <c r="J193" s="286"/>
      <c r="K193" s="280">
        <v>0</v>
      </c>
      <c r="L193" s="283">
        <v>1306.8839235431526</v>
      </c>
      <c r="M193" s="264"/>
      <c r="N193" s="266"/>
      <c r="O193" s="259"/>
      <c r="P193" s="259"/>
      <c r="Q193" s="259"/>
    </row>
    <row r="194" spans="1:17" s="206" customFormat="1" ht="17.649999999999999" customHeight="1" x14ac:dyDescent="0.25">
      <c r="A194" s="285">
        <v>218</v>
      </c>
      <c r="B194" s="285" t="s">
        <v>138</v>
      </c>
      <c r="C194" s="279" t="s">
        <v>324</v>
      </c>
      <c r="D194" s="280">
        <v>806.19659977150013</v>
      </c>
      <c r="E194" s="280">
        <v>806.19659977150013</v>
      </c>
      <c r="F194" s="281">
        <f t="shared" si="7"/>
        <v>0</v>
      </c>
      <c r="G194" s="280">
        <v>806.19659977150013</v>
      </c>
      <c r="H194" s="235">
        <f t="shared" si="8"/>
        <v>8.9629873742087351</v>
      </c>
      <c r="I194" s="235">
        <f t="shared" si="6"/>
        <v>1.1117619916468402</v>
      </c>
      <c r="J194" s="286"/>
      <c r="K194" s="280">
        <v>0</v>
      </c>
      <c r="L194" s="283">
        <v>8.9629873742087351</v>
      </c>
      <c r="M194" s="264"/>
      <c r="N194" s="266"/>
      <c r="O194" s="259"/>
      <c r="P194" s="259"/>
      <c r="Q194" s="259"/>
    </row>
    <row r="195" spans="1:17" s="206" customFormat="1" ht="17.649999999999999" customHeight="1" x14ac:dyDescent="0.25">
      <c r="A195" s="285">
        <v>219</v>
      </c>
      <c r="B195" s="285" t="s">
        <v>252</v>
      </c>
      <c r="C195" s="279" t="s">
        <v>325</v>
      </c>
      <c r="D195" s="280">
        <v>875.66014889150006</v>
      </c>
      <c r="E195" s="280">
        <v>875.66014889150006</v>
      </c>
      <c r="F195" s="281">
        <f t="shared" si="7"/>
        <v>0</v>
      </c>
      <c r="G195" s="280">
        <v>875.66014889150006</v>
      </c>
      <c r="H195" s="235">
        <f t="shared" si="8"/>
        <v>198.18378239700004</v>
      </c>
      <c r="I195" s="235">
        <f t="shared" si="6"/>
        <v>22.632499908541149</v>
      </c>
      <c r="J195" s="286"/>
      <c r="K195" s="280">
        <v>0</v>
      </c>
      <c r="L195" s="283">
        <v>198.18378239700004</v>
      </c>
      <c r="M195" s="264"/>
      <c r="N195" s="266"/>
      <c r="O195" s="259"/>
      <c r="P195" s="259"/>
      <c r="Q195" s="259"/>
    </row>
    <row r="196" spans="1:17" s="206" customFormat="1" ht="17.649999999999999" customHeight="1" x14ac:dyDescent="0.25">
      <c r="A196" s="285">
        <v>222</v>
      </c>
      <c r="B196" s="285" t="s">
        <v>758</v>
      </c>
      <c r="C196" s="279" t="s">
        <v>326</v>
      </c>
      <c r="D196" s="280">
        <v>21597.607198744499</v>
      </c>
      <c r="E196" s="280">
        <v>21597.607198744499</v>
      </c>
      <c r="F196" s="281">
        <f t="shared" si="7"/>
        <v>0</v>
      </c>
      <c r="G196" s="280">
        <v>21597.607198744499</v>
      </c>
      <c r="H196" s="235">
        <f t="shared" si="8"/>
        <v>5958.8424247497451</v>
      </c>
      <c r="I196" s="235">
        <f t="shared" si="6"/>
        <v>27.590289840515954</v>
      </c>
      <c r="J196" s="286"/>
      <c r="K196" s="280">
        <v>0</v>
      </c>
      <c r="L196" s="283">
        <v>5958.8424247497451</v>
      </c>
      <c r="M196" s="264"/>
      <c r="N196" s="266"/>
      <c r="O196" s="259"/>
      <c r="P196" s="259"/>
      <c r="Q196" s="259"/>
    </row>
    <row r="197" spans="1:17" s="206" customFormat="1" ht="17.649999999999999" customHeight="1" x14ac:dyDescent="0.25">
      <c r="A197" s="285">
        <v>223</v>
      </c>
      <c r="B197" s="285" t="s">
        <v>138</v>
      </c>
      <c r="C197" s="279" t="s">
        <v>327</v>
      </c>
      <c r="D197" s="280">
        <v>89.146253409499991</v>
      </c>
      <c r="E197" s="280">
        <v>89.146253409499991</v>
      </c>
      <c r="F197" s="281">
        <f t="shared" si="7"/>
        <v>0</v>
      </c>
      <c r="G197" s="280">
        <v>89.146253409499991</v>
      </c>
      <c r="H197" s="235">
        <f t="shared" si="8"/>
        <v>-1.8281820501897528E-14</v>
      </c>
      <c r="I197" s="235">
        <f t="shared" si="6"/>
        <v>-2.0507671161365151E-14</v>
      </c>
      <c r="J197" s="286"/>
      <c r="K197" s="280">
        <v>0</v>
      </c>
      <c r="L197" s="283">
        <v>-1.8281820501897528E-14</v>
      </c>
      <c r="M197" s="264"/>
      <c r="N197" s="266"/>
      <c r="O197" s="259"/>
      <c r="P197" s="259"/>
      <c r="Q197" s="259"/>
    </row>
    <row r="198" spans="1:17" s="206" customFormat="1" ht="17.649999999999999" customHeight="1" x14ac:dyDescent="0.25">
      <c r="A198" s="285">
        <v>225</v>
      </c>
      <c r="B198" s="285" t="s">
        <v>138</v>
      </c>
      <c r="C198" s="279" t="s">
        <v>759</v>
      </c>
      <c r="D198" s="280">
        <v>25.502153743499999</v>
      </c>
      <c r="E198" s="280">
        <v>25.502153743499999</v>
      </c>
      <c r="F198" s="281">
        <f t="shared" si="7"/>
        <v>0</v>
      </c>
      <c r="G198" s="280">
        <v>25.502153743499999</v>
      </c>
      <c r="H198" s="235">
        <f t="shared" si="8"/>
        <v>-9.1409102509487642E-15</v>
      </c>
      <c r="I198" s="235">
        <f t="shared" si="6"/>
        <v>-3.5843679490319924E-14</v>
      </c>
      <c r="J198" s="286"/>
      <c r="K198" s="280">
        <v>0</v>
      </c>
      <c r="L198" s="283">
        <v>-9.1409102509487642E-15</v>
      </c>
      <c r="M198" s="264"/>
      <c r="N198" s="266"/>
      <c r="O198" s="259"/>
      <c r="P198" s="259"/>
      <c r="Q198" s="259"/>
    </row>
    <row r="199" spans="1:17" s="206" customFormat="1" ht="17.649999999999999" customHeight="1" x14ac:dyDescent="0.25">
      <c r="A199" s="285">
        <v>226</v>
      </c>
      <c r="B199" s="285" t="s">
        <v>130</v>
      </c>
      <c r="C199" s="279" t="s">
        <v>329</v>
      </c>
      <c r="D199" s="280">
        <v>520.55671500000005</v>
      </c>
      <c r="E199" s="280">
        <v>520.55671500000005</v>
      </c>
      <c r="F199" s="281">
        <f t="shared" si="7"/>
        <v>0</v>
      </c>
      <c r="G199" s="280">
        <v>520.55671500000005</v>
      </c>
      <c r="H199" s="235">
        <f t="shared" si="8"/>
        <v>234.25052174999999</v>
      </c>
      <c r="I199" s="235">
        <f t="shared" si="6"/>
        <v>44.999999999999993</v>
      </c>
      <c r="J199" s="286"/>
      <c r="K199" s="280">
        <v>0</v>
      </c>
      <c r="L199" s="283">
        <v>234.25052174999999</v>
      </c>
      <c r="M199" s="264"/>
      <c r="N199" s="266"/>
      <c r="O199" s="259"/>
      <c r="P199" s="259"/>
      <c r="Q199" s="259"/>
    </row>
    <row r="200" spans="1:17" s="206" customFormat="1" ht="17.649999999999999" customHeight="1" x14ac:dyDescent="0.25">
      <c r="A200" s="285">
        <v>227</v>
      </c>
      <c r="B200" s="285" t="s">
        <v>126</v>
      </c>
      <c r="C200" s="279" t="s">
        <v>330</v>
      </c>
      <c r="D200" s="280">
        <v>2183.0982365989998</v>
      </c>
      <c r="E200" s="280">
        <v>2183.0982365989998</v>
      </c>
      <c r="F200" s="281">
        <f t="shared" si="7"/>
        <v>0</v>
      </c>
      <c r="G200" s="280">
        <v>2183.0982365989998</v>
      </c>
      <c r="H200" s="235">
        <f t="shared" si="8"/>
        <v>0</v>
      </c>
      <c r="I200" s="235">
        <f t="shared" si="6"/>
        <v>0</v>
      </c>
      <c r="J200" s="286"/>
      <c r="K200" s="280">
        <v>0</v>
      </c>
      <c r="L200" s="283">
        <v>0</v>
      </c>
      <c r="M200" s="264"/>
      <c r="N200" s="266"/>
      <c r="O200" s="259"/>
      <c r="P200" s="259"/>
      <c r="Q200" s="259"/>
    </row>
    <row r="201" spans="1:17" s="206" customFormat="1" ht="17.649999999999999" customHeight="1" x14ac:dyDescent="0.25">
      <c r="A201" s="285">
        <v>228</v>
      </c>
      <c r="B201" s="288" t="s">
        <v>138</v>
      </c>
      <c r="C201" s="279" t="s">
        <v>331</v>
      </c>
      <c r="D201" s="280">
        <v>401.47521886850001</v>
      </c>
      <c r="E201" s="280">
        <v>401.47521886850001</v>
      </c>
      <c r="F201" s="281">
        <f t="shared" si="7"/>
        <v>0</v>
      </c>
      <c r="G201" s="280">
        <v>401.47521886850001</v>
      </c>
      <c r="H201" s="235">
        <f t="shared" si="8"/>
        <v>-7.3127282007590114E-14</v>
      </c>
      <c r="I201" s="235">
        <f t="shared" si="6"/>
        <v>-1.8214644035487125E-14</v>
      </c>
      <c r="J201" s="286"/>
      <c r="K201" s="280">
        <v>0</v>
      </c>
      <c r="L201" s="283">
        <v>-7.3127282007590114E-14</v>
      </c>
      <c r="M201" s="264"/>
      <c r="N201" s="266"/>
      <c r="O201" s="259"/>
      <c r="P201" s="259"/>
      <c r="Q201" s="259"/>
    </row>
    <row r="202" spans="1:17" s="206" customFormat="1" ht="17.649999999999999" customHeight="1" x14ac:dyDescent="0.25">
      <c r="A202" s="285">
        <v>229</v>
      </c>
      <c r="B202" s="288" t="s">
        <v>760</v>
      </c>
      <c r="C202" s="279" t="s">
        <v>332</v>
      </c>
      <c r="D202" s="280">
        <v>2137.9223323885003</v>
      </c>
      <c r="E202" s="280">
        <v>2137.9223323885003</v>
      </c>
      <c r="F202" s="281">
        <f t="shared" si="7"/>
        <v>0</v>
      </c>
      <c r="G202" s="280">
        <v>2137.9223323885003</v>
      </c>
      <c r="H202" s="235">
        <f t="shared" si="8"/>
        <v>419.27045735951418</v>
      </c>
      <c r="I202" s="235">
        <f t="shared" si="6"/>
        <v>19.611117345460467</v>
      </c>
      <c r="J202" s="286"/>
      <c r="K202" s="280">
        <v>0</v>
      </c>
      <c r="L202" s="283">
        <v>419.27045735951418</v>
      </c>
      <c r="M202" s="264"/>
      <c r="N202" s="266"/>
      <c r="O202" s="259"/>
      <c r="P202" s="259"/>
      <c r="Q202" s="259"/>
    </row>
    <row r="203" spans="1:17" s="206" customFormat="1" ht="17.649999999999999" customHeight="1" x14ac:dyDescent="0.25">
      <c r="A203" s="285">
        <v>231</v>
      </c>
      <c r="B203" s="285" t="s">
        <v>230</v>
      </c>
      <c r="C203" s="279" t="s">
        <v>333</v>
      </c>
      <c r="D203" s="280">
        <v>132.12511599699999</v>
      </c>
      <c r="E203" s="280">
        <v>132.12511599699999</v>
      </c>
      <c r="F203" s="281">
        <f t="shared" si="7"/>
        <v>0</v>
      </c>
      <c r="G203" s="280">
        <v>132.12511599699999</v>
      </c>
      <c r="H203" s="235">
        <f t="shared" si="8"/>
        <v>11.96128693123889</v>
      </c>
      <c r="I203" s="235">
        <f t="shared" si="6"/>
        <v>9.0530001362575767</v>
      </c>
      <c r="J203" s="286"/>
      <c r="K203" s="280">
        <v>0</v>
      </c>
      <c r="L203" s="283">
        <v>11.96128693123889</v>
      </c>
      <c r="M203" s="264"/>
      <c r="N203" s="266"/>
      <c r="O203" s="259"/>
      <c r="P203" s="259"/>
      <c r="Q203" s="259"/>
    </row>
    <row r="204" spans="1:17" s="206" customFormat="1" ht="17.649999999999999" customHeight="1" x14ac:dyDescent="0.25">
      <c r="A204" s="285">
        <v>233</v>
      </c>
      <c r="B204" s="285" t="s">
        <v>230</v>
      </c>
      <c r="C204" s="279" t="s">
        <v>334</v>
      </c>
      <c r="D204" s="280">
        <v>176.53381141200003</v>
      </c>
      <c r="E204" s="280">
        <v>176.53381141200003</v>
      </c>
      <c r="F204" s="281">
        <f t="shared" si="7"/>
        <v>0</v>
      </c>
      <c r="G204" s="280">
        <v>176.53381141200003</v>
      </c>
      <c r="H204" s="235">
        <f t="shared" si="8"/>
        <v>15.981605787008316</v>
      </c>
      <c r="I204" s="235">
        <f t="shared" si="6"/>
        <v>9.0529999092978031</v>
      </c>
      <c r="J204" s="286"/>
      <c r="K204" s="280">
        <v>0</v>
      </c>
      <c r="L204" s="283">
        <v>15.981605787008316</v>
      </c>
      <c r="M204" s="264"/>
      <c r="N204" s="266"/>
      <c r="O204" s="259"/>
      <c r="P204" s="259"/>
      <c r="Q204" s="259"/>
    </row>
    <row r="205" spans="1:17" s="206" customFormat="1" ht="17.649999999999999" customHeight="1" x14ac:dyDescent="0.25">
      <c r="A205" s="285">
        <v>234</v>
      </c>
      <c r="B205" s="285" t="s">
        <v>230</v>
      </c>
      <c r="C205" s="279" t="s">
        <v>335</v>
      </c>
      <c r="D205" s="280">
        <v>737.00557619150004</v>
      </c>
      <c r="E205" s="280">
        <v>737.00557619150004</v>
      </c>
      <c r="F205" s="281">
        <f t="shared" si="7"/>
        <v>0</v>
      </c>
      <c r="G205" s="280">
        <v>737.00557619150004</v>
      </c>
      <c r="H205" s="235">
        <f t="shared" si="8"/>
        <v>621.0046805102578</v>
      </c>
      <c r="I205" s="235">
        <f t="shared" si="6"/>
        <v>84.26051315911603</v>
      </c>
      <c r="J205" s="286"/>
      <c r="K205" s="280">
        <v>0</v>
      </c>
      <c r="L205" s="283">
        <v>621.0046805102578</v>
      </c>
      <c r="M205" s="264"/>
      <c r="N205" s="266"/>
      <c r="O205" s="259"/>
      <c r="P205" s="259"/>
      <c r="Q205" s="259"/>
    </row>
    <row r="206" spans="1:17" s="206" customFormat="1" ht="17.649999999999999" customHeight="1" x14ac:dyDescent="0.25">
      <c r="A206" s="285">
        <v>235</v>
      </c>
      <c r="B206" s="285" t="s">
        <v>130</v>
      </c>
      <c r="C206" s="279" t="s">
        <v>336</v>
      </c>
      <c r="D206" s="280">
        <v>2014.2993957345002</v>
      </c>
      <c r="E206" s="280">
        <v>2014.2993957345002</v>
      </c>
      <c r="F206" s="281">
        <f t="shared" si="7"/>
        <v>0</v>
      </c>
      <c r="G206" s="280">
        <v>2014.2993957345002</v>
      </c>
      <c r="H206" s="235">
        <f t="shared" si="8"/>
        <v>915.05393616860738</v>
      </c>
      <c r="I206" s="235">
        <f t="shared" ref="I206:I270" si="9">+H206/E206*100</f>
        <v>45.427901041242151</v>
      </c>
      <c r="J206" s="286"/>
      <c r="K206" s="280">
        <v>0</v>
      </c>
      <c r="L206" s="283">
        <v>915.05393616860738</v>
      </c>
      <c r="M206" s="264"/>
      <c r="N206" s="266"/>
      <c r="O206" s="259"/>
      <c r="P206" s="259"/>
      <c r="Q206" s="259"/>
    </row>
    <row r="207" spans="1:17" s="206" customFormat="1" ht="17.649999999999999" customHeight="1" x14ac:dyDescent="0.25">
      <c r="A207" s="285">
        <v>236</v>
      </c>
      <c r="B207" s="285" t="s">
        <v>130</v>
      </c>
      <c r="C207" s="279" t="s">
        <v>337</v>
      </c>
      <c r="D207" s="280">
        <v>1891.6127201615</v>
      </c>
      <c r="E207" s="280">
        <v>1891.6127201615</v>
      </c>
      <c r="F207" s="281">
        <f t="shared" si="7"/>
        <v>0</v>
      </c>
      <c r="G207" s="280">
        <v>1891.6127201615</v>
      </c>
      <c r="H207" s="235">
        <f t="shared" si="8"/>
        <v>-5.8501825606072091E-13</v>
      </c>
      <c r="I207" s="235">
        <f t="shared" si="9"/>
        <v>-3.0926957184490382E-14</v>
      </c>
      <c r="J207" s="286"/>
      <c r="K207" s="280">
        <v>0</v>
      </c>
      <c r="L207" s="283">
        <v>-5.8501825606072091E-13</v>
      </c>
      <c r="M207" s="264"/>
      <c r="N207" s="266"/>
      <c r="O207" s="259"/>
      <c r="P207" s="259"/>
      <c r="Q207" s="259"/>
    </row>
    <row r="208" spans="1:17" s="206" customFormat="1" ht="17.649999999999999" customHeight="1" x14ac:dyDescent="0.25">
      <c r="A208" s="285">
        <v>237</v>
      </c>
      <c r="B208" s="285" t="s">
        <v>138</v>
      </c>
      <c r="C208" s="279" t="s">
        <v>338</v>
      </c>
      <c r="D208" s="280">
        <v>237.36441421350003</v>
      </c>
      <c r="E208" s="280">
        <v>237.36441421350003</v>
      </c>
      <c r="F208" s="281">
        <f t="shared" ref="F208:F271" si="10">E208/D208*100-100</f>
        <v>0</v>
      </c>
      <c r="G208" s="280">
        <v>237.36439363</v>
      </c>
      <c r="H208" s="235">
        <f t="shared" ref="H208:H271" si="11">+K208+L208</f>
        <v>101.98270871993603</v>
      </c>
      <c r="I208" s="235">
        <f t="shared" si="9"/>
        <v>42.964615845156366</v>
      </c>
      <c r="J208" s="286"/>
      <c r="K208" s="280">
        <v>0</v>
      </c>
      <c r="L208" s="283">
        <v>101.98270871993603</v>
      </c>
      <c r="M208" s="264"/>
      <c r="N208" s="266"/>
      <c r="O208" s="259"/>
      <c r="P208" s="259"/>
      <c r="Q208" s="259"/>
    </row>
    <row r="209" spans="1:17" s="206" customFormat="1" ht="17.649999999999999" customHeight="1" x14ac:dyDescent="0.25">
      <c r="A209" s="285">
        <v>242</v>
      </c>
      <c r="B209" s="285" t="s">
        <v>142</v>
      </c>
      <c r="C209" s="279" t="s">
        <v>339</v>
      </c>
      <c r="D209" s="280">
        <v>499.27185282099998</v>
      </c>
      <c r="E209" s="280">
        <v>499.27185282099998</v>
      </c>
      <c r="F209" s="281">
        <f t="shared" si="10"/>
        <v>0</v>
      </c>
      <c r="G209" s="280">
        <v>499.27185282099998</v>
      </c>
      <c r="H209" s="235">
        <f t="shared" si="11"/>
        <v>181.91456040515527</v>
      </c>
      <c r="I209" s="235">
        <f t="shared" si="9"/>
        <v>36.435973583789369</v>
      </c>
      <c r="J209" s="286"/>
      <c r="K209" s="280">
        <v>0</v>
      </c>
      <c r="L209" s="283">
        <v>181.91456040515527</v>
      </c>
      <c r="M209" s="264"/>
      <c r="N209" s="266"/>
      <c r="O209" s="259"/>
      <c r="P209" s="259"/>
      <c r="Q209" s="259"/>
    </row>
    <row r="210" spans="1:17" s="206" customFormat="1" ht="17.649999999999999" customHeight="1" x14ac:dyDescent="0.25">
      <c r="A210" s="285">
        <v>243</v>
      </c>
      <c r="B210" s="285" t="s">
        <v>142</v>
      </c>
      <c r="C210" s="279" t="s">
        <v>340</v>
      </c>
      <c r="D210" s="280">
        <v>1751.7229316265</v>
      </c>
      <c r="E210" s="280">
        <v>1751.7229316265</v>
      </c>
      <c r="F210" s="281">
        <f t="shared" si="10"/>
        <v>0</v>
      </c>
      <c r="G210" s="280">
        <v>1751.7229316265</v>
      </c>
      <c r="H210" s="235">
        <f t="shared" si="11"/>
        <v>342.98020018093024</v>
      </c>
      <c r="I210" s="235">
        <f t="shared" si="9"/>
        <v>19.579591840044486</v>
      </c>
      <c r="J210" s="286"/>
      <c r="K210" s="280">
        <v>0</v>
      </c>
      <c r="L210" s="283">
        <v>342.98020018093024</v>
      </c>
      <c r="M210" s="264"/>
      <c r="N210" s="266"/>
      <c r="O210" s="259"/>
      <c r="P210" s="259"/>
      <c r="Q210" s="259"/>
    </row>
    <row r="211" spans="1:17" s="206" customFormat="1" ht="17.649999999999999" customHeight="1" x14ac:dyDescent="0.25">
      <c r="A211" s="285">
        <v>244</v>
      </c>
      <c r="B211" s="285" t="s">
        <v>142</v>
      </c>
      <c r="C211" s="279" t="s">
        <v>341</v>
      </c>
      <c r="D211" s="280">
        <v>1406.9373476129999</v>
      </c>
      <c r="E211" s="280">
        <v>1406.9373476129999</v>
      </c>
      <c r="F211" s="281">
        <f t="shared" si="10"/>
        <v>0</v>
      </c>
      <c r="G211" s="280">
        <v>1406.9373476129999</v>
      </c>
      <c r="H211" s="235">
        <f t="shared" si="11"/>
        <v>272.34559380450969</v>
      </c>
      <c r="I211" s="235">
        <f t="shared" si="9"/>
        <v>19.357336292662168</v>
      </c>
      <c r="J211" s="286"/>
      <c r="K211" s="280">
        <v>0</v>
      </c>
      <c r="L211" s="283">
        <v>272.34559380450969</v>
      </c>
      <c r="M211" s="264"/>
      <c r="N211" s="266"/>
      <c r="O211" s="259"/>
      <c r="P211" s="259"/>
      <c r="Q211" s="259"/>
    </row>
    <row r="212" spans="1:17" s="206" customFormat="1" ht="17.649999999999999" customHeight="1" x14ac:dyDescent="0.25">
      <c r="A212" s="285">
        <v>245</v>
      </c>
      <c r="B212" s="285" t="s">
        <v>142</v>
      </c>
      <c r="C212" s="279" t="s">
        <v>342</v>
      </c>
      <c r="D212" s="280">
        <v>1922.0945165590001</v>
      </c>
      <c r="E212" s="280">
        <v>1922.0945165590001</v>
      </c>
      <c r="F212" s="281">
        <f t="shared" si="10"/>
        <v>0</v>
      </c>
      <c r="G212" s="280">
        <v>824.23820218949993</v>
      </c>
      <c r="H212" s="235">
        <f t="shared" si="11"/>
        <v>765.68673244140768</v>
      </c>
      <c r="I212" s="235">
        <f t="shared" si="9"/>
        <v>39.83606039375038</v>
      </c>
      <c r="J212" s="286"/>
      <c r="K212" s="280">
        <v>635.73482674639263</v>
      </c>
      <c r="L212" s="283">
        <v>129.95190569501503</v>
      </c>
      <c r="M212" s="264"/>
      <c r="N212" s="266"/>
      <c r="O212" s="259"/>
      <c r="P212" s="259"/>
      <c r="Q212" s="259"/>
    </row>
    <row r="213" spans="1:17" s="206" customFormat="1" ht="17.649999999999999" customHeight="1" x14ac:dyDescent="0.25">
      <c r="A213" s="285">
        <v>247</v>
      </c>
      <c r="B213" s="285" t="s">
        <v>230</v>
      </c>
      <c r="C213" s="279" t="s">
        <v>343</v>
      </c>
      <c r="D213" s="280">
        <v>389.96029438099998</v>
      </c>
      <c r="E213" s="280">
        <v>389.96029438099998</v>
      </c>
      <c r="F213" s="281">
        <f t="shared" si="10"/>
        <v>0</v>
      </c>
      <c r="G213" s="280">
        <v>389.96021204699997</v>
      </c>
      <c r="H213" s="235">
        <f t="shared" si="11"/>
        <v>54.57683539127347</v>
      </c>
      <c r="I213" s="235">
        <f t="shared" si="9"/>
        <v>13.995485227003822</v>
      </c>
      <c r="J213" s="286"/>
      <c r="K213" s="280">
        <v>0</v>
      </c>
      <c r="L213" s="283">
        <v>54.57683539127347</v>
      </c>
      <c r="M213" s="264"/>
      <c r="N213" s="266"/>
      <c r="O213" s="259"/>
      <c r="P213" s="259"/>
      <c r="Q213" s="259"/>
    </row>
    <row r="214" spans="1:17" s="206" customFormat="1" ht="17.649999999999999" customHeight="1" x14ac:dyDescent="0.25">
      <c r="A214" s="285">
        <v>248</v>
      </c>
      <c r="B214" s="285" t="s">
        <v>230</v>
      </c>
      <c r="C214" s="279" t="s">
        <v>344</v>
      </c>
      <c r="D214" s="280">
        <v>1278.5864427595002</v>
      </c>
      <c r="E214" s="280">
        <v>1278.5864427595002</v>
      </c>
      <c r="F214" s="281">
        <f t="shared" si="10"/>
        <v>0</v>
      </c>
      <c r="G214" s="280">
        <v>1278.5864427595002</v>
      </c>
      <c r="H214" s="235">
        <f t="shared" si="11"/>
        <v>104.34714035536835</v>
      </c>
      <c r="I214" s="235">
        <f t="shared" si="9"/>
        <v>8.1611330189112508</v>
      </c>
      <c r="J214" s="286"/>
      <c r="K214" s="280">
        <v>0</v>
      </c>
      <c r="L214" s="283">
        <v>104.34714035536835</v>
      </c>
      <c r="M214" s="264"/>
      <c r="N214" s="266"/>
      <c r="O214" s="259"/>
      <c r="P214" s="259"/>
      <c r="Q214" s="259"/>
    </row>
    <row r="215" spans="1:17" s="206" customFormat="1" ht="17.649999999999999" customHeight="1" x14ac:dyDescent="0.25">
      <c r="A215" s="285">
        <v>249</v>
      </c>
      <c r="B215" s="285" t="s">
        <v>230</v>
      </c>
      <c r="C215" s="279" t="s">
        <v>345</v>
      </c>
      <c r="D215" s="280">
        <v>1181.2697542765</v>
      </c>
      <c r="E215" s="280">
        <v>1181.2697542765</v>
      </c>
      <c r="F215" s="281">
        <f t="shared" si="10"/>
        <v>0</v>
      </c>
      <c r="G215" s="280">
        <v>913.90740000000005</v>
      </c>
      <c r="H215" s="235">
        <f t="shared" si="11"/>
        <v>224.74886352026573</v>
      </c>
      <c r="I215" s="235">
        <f t="shared" si="9"/>
        <v>19.026040640303972</v>
      </c>
      <c r="J215" s="286"/>
      <c r="K215" s="280">
        <v>2.05835E-5</v>
      </c>
      <c r="L215" s="283">
        <v>224.74884293676573</v>
      </c>
      <c r="M215" s="264"/>
      <c r="N215" s="266"/>
      <c r="O215" s="259"/>
      <c r="P215" s="259"/>
      <c r="Q215" s="259"/>
    </row>
    <row r="216" spans="1:17" s="206" customFormat="1" ht="17.649999999999999" customHeight="1" x14ac:dyDescent="0.25">
      <c r="A216" s="285">
        <v>250</v>
      </c>
      <c r="B216" s="285" t="s">
        <v>230</v>
      </c>
      <c r="C216" s="279" t="s">
        <v>346</v>
      </c>
      <c r="D216" s="280">
        <v>922.3764604915001</v>
      </c>
      <c r="E216" s="280">
        <v>922.3764604915001</v>
      </c>
      <c r="F216" s="281">
        <f t="shared" si="10"/>
        <v>0</v>
      </c>
      <c r="G216" s="280">
        <v>922.3764604915001</v>
      </c>
      <c r="H216" s="235">
        <f t="shared" si="11"/>
        <v>64.136397755157375</v>
      </c>
      <c r="I216" s="235">
        <f t="shared" si="9"/>
        <v>6.9533862259430892</v>
      </c>
      <c r="J216" s="286"/>
      <c r="K216" s="280">
        <v>0</v>
      </c>
      <c r="L216" s="283">
        <v>64.136397755157375</v>
      </c>
      <c r="M216" s="264"/>
      <c r="N216" s="266"/>
      <c r="O216" s="259"/>
      <c r="P216" s="259"/>
      <c r="Q216" s="259"/>
    </row>
    <row r="217" spans="1:17" s="206" customFormat="1" ht="17.649999999999999" customHeight="1" x14ac:dyDescent="0.25">
      <c r="A217" s="285">
        <v>251</v>
      </c>
      <c r="B217" s="285" t="s">
        <v>248</v>
      </c>
      <c r="C217" s="279" t="s">
        <v>347</v>
      </c>
      <c r="D217" s="280">
        <v>528.08792948099995</v>
      </c>
      <c r="E217" s="280">
        <v>528.08792948099995</v>
      </c>
      <c r="F217" s="281">
        <f t="shared" si="10"/>
        <v>0</v>
      </c>
      <c r="G217" s="280">
        <v>528.08790889750003</v>
      </c>
      <c r="H217" s="235">
        <f t="shared" si="11"/>
        <v>129.01612231191947</v>
      </c>
      <c r="I217" s="235">
        <f t="shared" si="9"/>
        <v>24.430803112412615</v>
      </c>
      <c r="J217" s="286"/>
      <c r="K217" s="280">
        <v>0</v>
      </c>
      <c r="L217" s="283">
        <v>129.01612231191947</v>
      </c>
      <c r="M217" s="264"/>
      <c r="N217" s="266"/>
      <c r="O217" s="259"/>
      <c r="P217" s="259"/>
      <c r="Q217" s="259"/>
    </row>
    <row r="218" spans="1:17" s="206" customFormat="1" ht="36" customHeight="1" x14ac:dyDescent="0.25">
      <c r="A218" s="285">
        <v>252</v>
      </c>
      <c r="B218" s="285" t="s">
        <v>142</v>
      </c>
      <c r="C218" s="279" t="s">
        <v>348</v>
      </c>
      <c r="D218" s="280">
        <v>162.9722283525</v>
      </c>
      <c r="E218" s="280">
        <v>162.9722283525</v>
      </c>
      <c r="F218" s="281">
        <f t="shared" si="10"/>
        <v>0</v>
      </c>
      <c r="G218" s="280">
        <v>162.9722283525</v>
      </c>
      <c r="H218" s="235">
        <f t="shared" si="11"/>
        <v>-3.6563641003795057E-14</v>
      </c>
      <c r="I218" s="235">
        <f t="shared" si="9"/>
        <v>-2.2435504118351936E-14</v>
      </c>
      <c r="J218" s="286"/>
      <c r="K218" s="280">
        <v>0</v>
      </c>
      <c r="L218" s="283">
        <v>-3.6563641003795057E-14</v>
      </c>
      <c r="M218" s="264"/>
      <c r="N218" s="266"/>
      <c r="O218" s="259"/>
      <c r="P218" s="259"/>
      <c r="Q218" s="259"/>
    </row>
    <row r="219" spans="1:17" s="206" customFormat="1" ht="17.649999999999999" customHeight="1" x14ac:dyDescent="0.25">
      <c r="A219" s="285">
        <v>253</v>
      </c>
      <c r="B219" s="285" t="s">
        <v>142</v>
      </c>
      <c r="C219" s="279" t="s">
        <v>349</v>
      </c>
      <c r="D219" s="280">
        <v>679.09972407200007</v>
      </c>
      <c r="E219" s="280">
        <v>679.09972407200007</v>
      </c>
      <c r="F219" s="281">
        <f t="shared" si="10"/>
        <v>0</v>
      </c>
      <c r="G219" s="280">
        <v>679.09972407200007</v>
      </c>
      <c r="H219" s="235">
        <f t="shared" si="11"/>
        <v>296.30947030093733</v>
      </c>
      <c r="I219" s="235">
        <f t="shared" si="9"/>
        <v>43.632688955344321</v>
      </c>
      <c r="J219" s="286"/>
      <c r="K219" s="280">
        <v>0</v>
      </c>
      <c r="L219" s="283">
        <v>296.30947030093733</v>
      </c>
      <c r="M219" s="264"/>
      <c r="N219" s="266"/>
      <c r="O219" s="259"/>
      <c r="P219" s="259"/>
      <c r="Q219" s="259"/>
    </row>
    <row r="220" spans="1:17" s="206" customFormat="1" ht="17.649999999999999" customHeight="1" x14ac:dyDescent="0.25">
      <c r="A220" s="285">
        <v>258</v>
      </c>
      <c r="B220" s="285" t="s">
        <v>215</v>
      </c>
      <c r="C220" s="279" t="s">
        <v>350</v>
      </c>
      <c r="D220" s="280">
        <v>8864.407776</v>
      </c>
      <c r="E220" s="280">
        <v>8864.407776</v>
      </c>
      <c r="F220" s="281">
        <f t="shared" si="10"/>
        <v>0</v>
      </c>
      <c r="G220" s="280">
        <v>7821.696016641501</v>
      </c>
      <c r="H220" s="235">
        <f t="shared" si="11"/>
        <v>7821.696016641501</v>
      </c>
      <c r="I220" s="235">
        <f t="shared" si="9"/>
        <v>88.237096197429054</v>
      </c>
      <c r="J220" s="286"/>
      <c r="K220" s="280">
        <v>7821.696016641501</v>
      </c>
      <c r="L220" s="283">
        <v>0</v>
      </c>
      <c r="M220" s="264"/>
      <c r="N220" s="266"/>
      <c r="O220" s="259"/>
      <c r="P220" s="259"/>
      <c r="Q220" s="259"/>
    </row>
    <row r="221" spans="1:17" s="206" customFormat="1" ht="17.649999999999999" customHeight="1" x14ac:dyDescent="0.25">
      <c r="A221" s="285">
        <v>259</v>
      </c>
      <c r="B221" s="285" t="s">
        <v>248</v>
      </c>
      <c r="C221" s="279" t="s">
        <v>351</v>
      </c>
      <c r="D221" s="280">
        <v>689.41598902049998</v>
      </c>
      <c r="E221" s="280">
        <v>689.41598902049998</v>
      </c>
      <c r="F221" s="281">
        <f t="shared" si="10"/>
        <v>0</v>
      </c>
      <c r="G221" s="280">
        <v>689.41598902049998</v>
      </c>
      <c r="H221" s="235">
        <f t="shared" si="11"/>
        <v>356.86857277283644</v>
      </c>
      <c r="I221" s="235">
        <f t="shared" si="9"/>
        <v>51.763895595149137</v>
      </c>
      <c r="J221" s="286"/>
      <c r="K221" s="280">
        <v>0</v>
      </c>
      <c r="L221" s="283">
        <v>356.86857277283644</v>
      </c>
      <c r="M221" s="264"/>
      <c r="N221" s="266"/>
      <c r="O221" s="259"/>
      <c r="P221" s="259"/>
      <c r="Q221" s="259"/>
    </row>
    <row r="222" spans="1:17" s="206" customFormat="1" ht="17.649999999999999" customHeight="1" x14ac:dyDescent="0.25">
      <c r="A222" s="285">
        <v>260</v>
      </c>
      <c r="B222" s="285" t="s">
        <v>142</v>
      </c>
      <c r="C222" s="279" t="s">
        <v>352</v>
      </c>
      <c r="D222" s="280">
        <v>215.97342350850002</v>
      </c>
      <c r="E222" s="280">
        <v>215.97342350850002</v>
      </c>
      <c r="F222" s="281">
        <f t="shared" si="10"/>
        <v>0</v>
      </c>
      <c r="G222" s="280">
        <v>215.97342350850002</v>
      </c>
      <c r="H222" s="235">
        <f t="shared" si="11"/>
        <v>175.7568963042707</v>
      </c>
      <c r="I222" s="235">
        <f t="shared" si="9"/>
        <v>81.378946283802122</v>
      </c>
      <c r="J222" s="286"/>
      <c r="K222" s="280">
        <v>0</v>
      </c>
      <c r="L222" s="283">
        <v>175.7568963042707</v>
      </c>
      <c r="M222" s="264"/>
      <c r="N222" s="266"/>
      <c r="O222" s="259"/>
      <c r="P222" s="259"/>
      <c r="Q222" s="259"/>
    </row>
    <row r="223" spans="1:17" s="206" customFormat="1" ht="17.649999999999999" customHeight="1" x14ac:dyDescent="0.25">
      <c r="A223" s="285">
        <v>261</v>
      </c>
      <c r="B223" s="285" t="s">
        <v>194</v>
      </c>
      <c r="C223" s="279" t="s">
        <v>353</v>
      </c>
      <c r="D223" s="280">
        <v>10400.021021348</v>
      </c>
      <c r="E223" s="280">
        <v>10400.021021348</v>
      </c>
      <c r="F223" s="281">
        <f t="shared" si="10"/>
        <v>0</v>
      </c>
      <c r="G223" s="280">
        <v>7757.9211500000001</v>
      </c>
      <c r="H223" s="235">
        <f t="shared" si="11"/>
        <v>1929.2932560273894</v>
      </c>
      <c r="I223" s="235">
        <f t="shared" si="9"/>
        <v>18.55085919602616</v>
      </c>
      <c r="J223" s="286"/>
      <c r="K223" s="280">
        <v>2.05835E-5</v>
      </c>
      <c r="L223" s="283">
        <v>1929.2932354438894</v>
      </c>
      <c r="M223" s="264"/>
      <c r="N223" s="266"/>
      <c r="O223" s="259"/>
      <c r="P223" s="259"/>
      <c r="Q223" s="259"/>
    </row>
    <row r="224" spans="1:17" s="206" customFormat="1" ht="17.649999999999999" customHeight="1" x14ac:dyDescent="0.25">
      <c r="A224" s="285">
        <v>262</v>
      </c>
      <c r="B224" s="285" t="s">
        <v>230</v>
      </c>
      <c r="C224" s="279" t="s">
        <v>354</v>
      </c>
      <c r="D224" s="280">
        <v>774.62941483550003</v>
      </c>
      <c r="E224" s="280">
        <v>774.62941483550003</v>
      </c>
      <c r="F224" s="281">
        <f t="shared" si="10"/>
        <v>0</v>
      </c>
      <c r="G224" s="280">
        <v>774.62941483550003</v>
      </c>
      <c r="H224" s="235">
        <f t="shared" si="11"/>
        <v>154.21422838105096</v>
      </c>
      <c r="I224" s="235">
        <f t="shared" si="9"/>
        <v>19.908129671760506</v>
      </c>
      <c r="J224" s="286"/>
      <c r="K224" s="280">
        <v>0</v>
      </c>
      <c r="L224" s="283">
        <v>154.21422838105096</v>
      </c>
      <c r="M224" s="264"/>
      <c r="N224" s="266"/>
      <c r="O224" s="259"/>
      <c r="P224" s="259"/>
      <c r="Q224" s="259"/>
    </row>
    <row r="225" spans="1:17" s="206" customFormat="1" ht="17.649999999999999" customHeight="1" x14ac:dyDescent="0.25">
      <c r="A225" s="285">
        <v>264</v>
      </c>
      <c r="B225" s="285" t="s">
        <v>758</v>
      </c>
      <c r="C225" s="279" t="s">
        <v>355</v>
      </c>
      <c r="D225" s="280">
        <v>15151.538123942499</v>
      </c>
      <c r="E225" s="280">
        <v>15151.538123942499</v>
      </c>
      <c r="F225" s="281">
        <f t="shared" si="10"/>
        <v>0</v>
      </c>
      <c r="G225" s="280">
        <v>12444.784100000001</v>
      </c>
      <c r="H225" s="235">
        <f t="shared" si="11"/>
        <v>8311.1428451507454</v>
      </c>
      <c r="I225" s="235">
        <f t="shared" si="9"/>
        <v>54.85345961026529</v>
      </c>
      <c r="J225" s="286"/>
      <c r="K225" s="280">
        <v>2.05835E-5</v>
      </c>
      <c r="L225" s="283">
        <v>8311.142824567245</v>
      </c>
      <c r="M225" s="264"/>
      <c r="N225" s="266"/>
      <c r="O225" s="259"/>
      <c r="P225" s="259"/>
      <c r="Q225" s="259"/>
    </row>
    <row r="226" spans="1:17" s="206" customFormat="1" ht="17.649999999999999" customHeight="1" x14ac:dyDescent="0.25">
      <c r="A226" s="285">
        <v>266</v>
      </c>
      <c r="B226" s="285" t="s">
        <v>230</v>
      </c>
      <c r="C226" s="279" t="s">
        <v>356</v>
      </c>
      <c r="D226" s="280">
        <v>3659.2522960000006</v>
      </c>
      <c r="E226" s="280">
        <v>3659.2522960000006</v>
      </c>
      <c r="F226" s="281">
        <f t="shared" si="10"/>
        <v>0</v>
      </c>
      <c r="G226" s="280">
        <v>1877.1741565010002</v>
      </c>
      <c r="H226" s="235">
        <f t="shared" si="11"/>
        <v>1849.8731931516716</v>
      </c>
      <c r="I226" s="235">
        <f t="shared" si="9"/>
        <v>50.55331099125916</v>
      </c>
      <c r="J226" s="286"/>
      <c r="K226" s="280">
        <v>1343.5778631460273</v>
      </c>
      <c r="L226" s="283">
        <v>506.2953300056443</v>
      </c>
      <c r="M226" s="264"/>
      <c r="N226" s="266"/>
      <c r="O226" s="259"/>
      <c r="P226" s="259"/>
      <c r="Q226" s="259"/>
    </row>
    <row r="227" spans="1:17" s="206" customFormat="1" ht="17.649999999999999" customHeight="1" x14ac:dyDescent="0.25">
      <c r="A227" s="285">
        <v>267</v>
      </c>
      <c r="B227" s="285" t="s">
        <v>230</v>
      </c>
      <c r="C227" s="279" t="s">
        <v>357</v>
      </c>
      <c r="D227" s="280">
        <v>490.90418665049998</v>
      </c>
      <c r="E227" s="280">
        <v>490.90418665049998</v>
      </c>
      <c r="F227" s="281">
        <f t="shared" si="10"/>
        <v>0</v>
      </c>
      <c r="G227" s="280">
        <v>490.90418665049998</v>
      </c>
      <c r="H227" s="235">
        <f t="shared" si="11"/>
        <v>0</v>
      </c>
      <c r="I227" s="235">
        <f t="shared" si="9"/>
        <v>0</v>
      </c>
      <c r="J227" s="286"/>
      <c r="K227" s="280">
        <v>0</v>
      </c>
      <c r="L227" s="283">
        <v>0</v>
      </c>
      <c r="M227" s="264"/>
      <c r="N227" s="266"/>
      <c r="O227" s="259"/>
      <c r="P227" s="259"/>
      <c r="Q227" s="259"/>
    </row>
    <row r="228" spans="1:17" s="206" customFormat="1" ht="17.649999999999999" customHeight="1" x14ac:dyDescent="0.25">
      <c r="A228" s="285">
        <v>268</v>
      </c>
      <c r="B228" s="285" t="s">
        <v>761</v>
      </c>
      <c r="C228" s="279" t="s">
        <v>358</v>
      </c>
      <c r="D228" s="280">
        <v>424.72487903999996</v>
      </c>
      <c r="E228" s="280">
        <v>424.72487903999996</v>
      </c>
      <c r="F228" s="281">
        <f t="shared" si="10"/>
        <v>0</v>
      </c>
      <c r="G228" s="280">
        <v>424.65849725250007</v>
      </c>
      <c r="H228" s="235">
        <f t="shared" si="11"/>
        <v>424.65849725250007</v>
      </c>
      <c r="I228" s="235">
        <f t="shared" si="9"/>
        <v>99.984370638317699</v>
      </c>
      <c r="J228" s="286"/>
      <c r="K228" s="280">
        <v>424.65849725250007</v>
      </c>
      <c r="L228" s="283">
        <v>0</v>
      </c>
      <c r="M228" s="264"/>
      <c r="N228" s="266"/>
      <c r="O228" s="259"/>
      <c r="P228" s="259"/>
      <c r="Q228" s="259"/>
    </row>
    <row r="229" spans="1:17" s="206" customFormat="1" ht="17.649999999999999" customHeight="1" x14ac:dyDescent="0.25">
      <c r="A229" s="285">
        <v>269</v>
      </c>
      <c r="B229" s="285" t="s">
        <v>138</v>
      </c>
      <c r="C229" s="279" t="s">
        <v>359</v>
      </c>
      <c r="D229" s="280">
        <v>59.340542653000007</v>
      </c>
      <c r="E229" s="280">
        <v>59.340542653000007</v>
      </c>
      <c r="F229" s="281">
        <f t="shared" si="10"/>
        <v>0</v>
      </c>
      <c r="G229" s="280">
        <v>59.340542653000007</v>
      </c>
      <c r="H229" s="235">
        <f t="shared" si="11"/>
        <v>-1.8281820501897528E-14</v>
      </c>
      <c r="I229" s="235">
        <f t="shared" si="9"/>
        <v>-3.0808313649577451E-14</v>
      </c>
      <c r="J229" s="286"/>
      <c r="K229" s="280">
        <v>0</v>
      </c>
      <c r="L229" s="283">
        <v>-1.8281820501897528E-14</v>
      </c>
      <c r="M229" s="264"/>
      <c r="N229" s="266"/>
      <c r="O229" s="259"/>
      <c r="P229" s="259"/>
      <c r="Q229" s="259"/>
    </row>
    <row r="230" spans="1:17" s="206" customFormat="1" ht="17.649999999999999" customHeight="1" x14ac:dyDescent="0.25">
      <c r="A230" s="285">
        <v>273</v>
      </c>
      <c r="B230" s="285" t="s">
        <v>142</v>
      </c>
      <c r="C230" s="279" t="s">
        <v>360</v>
      </c>
      <c r="D230" s="280">
        <v>2124.2172</v>
      </c>
      <c r="E230" s="280">
        <v>2124.2172</v>
      </c>
      <c r="F230" s="281">
        <f t="shared" si="10"/>
        <v>0</v>
      </c>
      <c r="G230" s="280">
        <v>798.63979999999992</v>
      </c>
      <c r="H230" s="235">
        <f t="shared" si="11"/>
        <v>705.51268108439308</v>
      </c>
      <c r="I230" s="235">
        <f t="shared" si="9"/>
        <v>33.212831582589253</v>
      </c>
      <c r="J230" s="286"/>
      <c r="K230" s="280">
        <v>146.40026194697623</v>
      </c>
      <c r="L230" s="283">
        <v>559.11241913741685</v>
      </c>
      <c r="M230" s="264"/>
      <c r="N230" s="266"/>
      <c r="O230" s="259"/>
      <c r="P230" s="259"/>
      <c r="Q230" s="259"/>
    </row>
    <row r="231" spans="1:17" s="206" customFormat="1" ht="17.649999999999999" customHeight="1" x14ac:dyDescent="0.25">
      <c r="A231" s="285">
        <v>274</v>
      </c>
      <c r="B231" s="285" t="s">
        <v>142</v>
      </c>
      <c r="C231" s="279" t="s">
        <v>361</v>
      </c>
      <c r="D231" s="280">
        <v>5979.5067500000005</v>
      </c>
      <c r="E231" s="280">
        <v>4436.4311213949995</v>
      </c>
      <c r="F231" s="281">
        <f t="shared" si="10"/>
        <v>-25.806068846815847</v>
      </c>
      <c r="G231" s="280">
        <v>2066.3780384205002</v>
      </c>
      <c r="H231" s="235">
        <f t="shared" si="11"/>
        <v>1764.0137348030166</v>
      </c>
      <c r="I231" s="235">
        <f t="shared" si="9"/>
        <v>39.761999826751214</v>
      </c>
      <c r="J231" s="286"/>
      <c r="K231" s="280">
        <v>1000.2410045286266</v>
      </c>
      <c r="L231" s="283">
        <v>763.77273027439014</v>
      </c>
      <c r="M231" s="264"/>
      <c r="N231" s="266"/>
      <c r="O231" s="259"/>
      <c r="P231" s="259"/>
      <c r="Q231" s="259"/>
    </row>
    <row r="232" spans="1:17" s="206" customFormat="1" ht="17.649999999999999" customHeight="1" x14ac:dyDescent="0.25">
      <c r="A232" s="285">
        <v>275</v>
      </c>
      <c r="B232" s="285" t="s">
        <v>126</v>
      </c>
      <c r="C232" s="279" t="s">
        <v>362</v>
      </c>
      <c r="D232" s="280">
        <v>1436.7283</v>
      </c>
      <c r="E232" s="280">
        <v>1436.7283</v>
      </c>
      <c r="F232" s="281">
        <f t="shared" si="10"/>
        <v>0</v>
      </c>
      <c r="G232" s="280">
        <v>1436.7283</v>
      </c>
      <c r="H232" s="235">
        <f t="shared" si="11"/>
        <v>2.9250912803036045E-13</v>
      </c>
      <c r="I232" s="235">
        <f t="shared" si="9"/>
        <v>2.0359390709458458E-14</v>
      </c>
      <c r="J232" s="286"/>
      <c r="K232" s="280">
        <v>0</v>
      </c>
      <c r="L232" s="283">
        <v>2.9250912803036045E-13</v>
      </c>
      <c r="M232" s="264"/>
      <c r="N232" s="266"/>
      <c r="O232" s="259"/>
      <c r="P232" s="259"/>
      <c r="Q232" s="259"/>
    </row>
    <row r="233" spans="1:17" s="206" customFormat="1" ht="17.649999999999999" customHeight="1" x14ac:dyDescent="0.25">
      <c r="A233" s="285">
        <v>278</v>
      </c>
      <c r="B233" s="285" t="s">
        <v>207</v>
      </c>
      <c r="C233" s="279" t="s">
        <v>363</v>
      </c>
      <c r="D233" s="280">
        <v>4991.2517480000006</v>
      </c>
      <c r="E233" s="280">
        <v>4991.2517480000006</v>
      </c>
      <c r="F233" s="281">
        <f t="shared" si="10"/>
        <v>0</v>
      </c>
      <c r="G233" s="280">
        <v>4404.8690000000006</v>
      </c>
      <c r="H233" s="235">
        <f t="shared" si="11"/>
        <v>4313.1008959019455</v>
      </c>
      <c r="I233" s="235">
        <f t="shared" si="9"/>
        <v>86.413210826927525</v>
      </c>
      <c r="J233" s="286"/>
      <c r="K233" s="280">
        <v>550.60862438249512</v>
      </c>
      <c r="L233" s="283">
        <v>3762.4922715194502</v>
      </c>
      <c r="M233" s="264"/>
      <c r="N233" s="266"/>
      <c r="O233" s="259"/>
      <c r="P233" s="259"/>
      <c r="Q233" s="259"/>
    </row>
    <row r="234" spans="1:17" s="206" customFormat="1" ht="17.649999999999999" customHeight="1" x14ac:dyDescent="0.25">
      <c r="A234" s="285">
        <v>280</v>
      </c>
      <c r="B234" s="285" t="s">
        <v>230</v>
      </c>
      <c r="C234" s="279" t="s">
        <v>364</v>
      </c>
      <c r="D234" s="280">
        <v>2091.2835999999998</v>
      </c>
      <c r="E234" s="280">
        <v>2091.8187710000002</v>
      </c>
      <c r="F234" s="281">
        <f t="shared" si="10"/>
        <v>2.5590551181124965E-2</v>
      </c>
      <c r="G234" s="280">
        <v>400.26274780100005</v>
      </c>
      <c r="H234" s="235">
        <f t="shared" si="11"/>
        <v>379.77371990935217</v>
      </c>
      <c r="I234" s="235">
        <f t="shared" si="9"/>
        <v>18.155192274510483</v>
      </c>
      <c r="J234" s="286"/>
      <c r="K234" s="280">
        <v>36.023195890786035</v>
      </c>
      <c r="L234" s="283">
        <v>343.75052401856613</v>
      </c>
      <c r="M234" s="264"/>
      <c r="N234" s="266"/>
      <c r="O234" s="259"/>
      <c r="P234" s="259"/>
      <c r="Q234" s="259"/>
    </row>
    <row r="235" spans="1:17" s="206" customFormat="1" ht="17.649999999999999" customHeight="1" x14ac:dyDescent="0.25">
      <c r="A235" s="285">
        <v>281</v>
      </c>
      <c r="B235" s="285" t="s">
        <v>138</v>
      </c>
      <c r="C235" s="279" t="s">
        <v>365</v>
      </c>
      <c r="D235" s="280">
        <v>1935.8481848404999</v>
      </c>
      <c r="E235" s="280">
        <v>1935.8481848404999</v>
      </c>
      <c r="F235" s="281">
        <f t="shared" si="10"/>
        <v>0</v>
      </c>
      <c r="G235" s="280">
        <v>1776.3560500000001</v>
      </c>
      <c r="H235" s="235">
        <f t="shared" si="11"/>
        <v>1559.2637640974262</v>
      </c>
      <c r="I235" s="235">
        <f t="shared" si="9"/>
        <v>80.546799914782497</v>
      </c>
      <c r="J235" s="286"/>
      <c r="K235" s="280">
        <v>185.89292302700002</v>
      </c>
      <c r="L235" s="283">
        <v>1373.3708410704262</v>
      </c>
      <c r="M235" s="264"/>
      <c r="N235" s="266"/>
      <c r="O235" s="259"/>
      <c r="P235" s="259"/>
      <c r="Q235" s="259"/>
    </row>
    <row r="236" spans="1:17" s="206" customFormat="1" ht="17.649999999999999" customHeight="1" x14ac:dyDescent="0.25">
      <c r="A236" s="285">
        <v>282</v>
      </c>
      <c r="B236" s="285" t="s">
        <v>230</v>
      </c>
      <c r="C236" s="279" t="s">
        <v>366</v>
      </c>
      <c r="D236" s="280">
        <v>1235.01</v>
      </c>
      <c r="E236" s="280">
        <v>1235.01</v>
      </c>
      <c r="F236" s="281">
        <f t="shared" si="10"/>
        <v>0</v>
      </c>
      <c r="G236" s="280">
        <v>328.68302962950003</v>
      </c>
      <c r="H236" s="235">
        <f t="shared" si="11"/>
        <v>325.30951893127167</v>
      </c>
      <c r="I236" s="235">
        <f t="shared" si="9"/>
        <v>26.340638450803773</v>
      </c>
      <c r="J236" s="286"/>
      <c r="K236" s="280">
        <v>46.362347471070883</v>
      </c>
      <c r="L236" s="283">
        <v>278.94717146020076</v>
      </c>
      <c r="M236" s="264"/>
      <c r="N236" s="266"/>
      <c r="O236" s="259"/>
      <c r="P236" s="259"/>
      <c r="Q236" s="259"/>
    </row>
    <row r="237" spans="1:17" s="206" customFormat="1" ht="17.649999999999999" customHeight="1" x14ac:dyDescent="0.25">
      <c r="A237" s="285">
        <v>283</v>
      </c>
      <c r="B237" s="285" t="s">
        <v>138</v>
      </c>
      <c r="C237" s="279" t="s">
        <v>367</v>
      </c>
      <c r="D237" s="280">
        <v>427.85114218699999</v>
      </c>
      <c r="E237" s="280">
        <v>427.85114218699999</v>
      </c>
      <c r="F237" s="281">
        <f t="shared" si="10"/>
        <v>0</v>
      </c>
      <c r="G237" s="280">
        <v>427.85114218699999</v>
      </c>
      <c r="H237" s="235">
        <f t="shared" si="11"/>
        <v>320.88836270324202</v>
      </c>
      <c r="I237" s="235">
        <f t="shared" si="9"/>
        <v>75.000001417079773</v>
      </c>
      <c r="J237" s="286"/>
      <c r="K237" s="280">
        <v>0</v>
      </c>
      <c r="L237" s="283">
        <v>320.88836270324202</v>
      </c>
      <c r="M237" s="264"/>
      <c r="N237" s="266"/>
      <c r="O237" s="259"/>
      <c r="P237" s="259"/>
      <c r="Q237" s="259"/>
    </row>
    <row r="238" spans="1:17" s="206" customFormat="1" ht="17.649999999999999" customHeight="1" x14ac:dyDescent="0.25">
      <c r="A238" s="285">
        <v>284</v>
      </c>
      <c r="B238" s="285" t="s">
        <v>126</v>
      </c>
      <c r="C238" s="279" t="s">
        <v>368</v>
      </c>
      <c r="D238" s="280">
        <v>2674.103549985</v>
      </c>
      <c r="E238" s="280">
        <v>2674.103549985</v>
      </c>
      <c r="F238" s="281">
        <f t="shared" si="10"/>
        <v>0</v>
      </c>
      <c r="G238" s="280">
        <v>884.88466500000004</v>
      </c>
      <c r="H238" s="235">
        <f t="shared" si="11"/>
        <v>465.72879164696496</v>
      </c>
      <c r="I238" s="235">
        <f t="shared" si="9"/>
        <v>17.416258680393188</v>
      </c>
      <c r="J238" s="286"/>
      <c r="K238" s="280">
        <v>2.05835E-5</v>
      </c>
      <c r="L238" s="283">
        <v>465.72877106346499</v>
      </c>
      <c r="M238" s="264"/>
      <c r="N238" s="266"/>
      <c r="O238" s="259"/>
      <c r="P238" s="259"/>
      <c r="Q238" s="259"/>
    </row>
    <row r="239" spans="1:17" s="206" customFormat="1" ht="17.649999999999999" customHeight="1" x14ac:dyDescent="0.25">
      <c r="A239" s="285">
        <v>286</v>
      </c>
      <c r="B239" s="285" t="s">
        <v>130</v>
      </c>
      <c r="C239" s="279" t="s">
        <v>369</v>
      </c>
      <c r="D239" s="280">
        <v>2200.4044728960002</v>
      </c>
      <c r="E239" s="280">
        <v>2200.4044728960002</v>
      </c>
      <c r="F239" s="281">
        <f t="shared" si="10"/>
        <v>0</v>
      </c>
      <c r="G239" s="280">
        <v>2200.4044728960002</v>
      </c>
      <c r="H239" s="235">
        <f t="shared" si="11"/>
        <v>990.18201281898121</v>
      </c>
      <c r="I239" s="235">
        <f t="shared" si="9"/>
        <v>45.000000000717186</v>
      </c>
      <c r="J239" s="286"/>
      <c r="K239" s="280">
        <v>0</v>
      </c>
      <c r="L239" s="283">
        <v>990.18201281898121</v>
      </c>
      <c r="M239" s="264"/>
      <c r="N239" s="266"/>
      <c r="O239" s="259"/>
      <c r="P239" s="259"/>
      <c r="Q239" s="259"/>
    </row>
    <row r="240" spans="1:17" s="206" customFormat="1" ht="17.649999999999999" customHeight="1" x14ac:dyDescent="0.25">
      <c r="A240" s="285">
        <v>288</v>
      </c>
      <c r="B240" s="285" t="s">
        <v>230</v>
      </c>
      <c r="C240" s="279" t="s">
        <v>370</v>
      </c>
      <c r="D240" s="280">
        <v>955.07439999999997</v>
      </c>
      <c r="E240" s="280">
        <v>518.12273670850004</v>
      </c>
      <c r="F240" s="281">
        <f t="shared" si="10"/>
        <v>-45.750536637931027</v>
      </c>
      <c r="G240" s="280">
        <v>518.12273670850004</v>
      </c>
      <c r="H240" s="235">
        <f t="shared" si="11"/>
        <v>347.20408655307352</v>
      </c>
      <c r="I240" s="235">
        <f t="shared" si="9"/>
        <v>67.011937896949163</v>
      </c>
      <c r="J240" s="286"/>
      <c r="K240" s="280">
        <v>0</v>
      </c>
      <c r="L240" s="283">
        <v>347.20408655307352</v>
      </c>
      <c r="M240" s="264"/>
      <c r="N240" s="266"/>
      <c r="O240" s="259"/>
      <c r="P240" s="259"/>
      <c r="Q240" s="259"/>
    </row>
    <row r="241" spans="1:17" s="206" customFormat="1" ht="17.649999999999999" customHeight="1" x14ac:dyDescent="0.25">
      <c r="A241" s="285">
        <v>289</v>
      </c>
      <c r="B241" s="285" t="s">
        <v>157</v>
      </c>
      <c r="C241" s="279" t="s">
        <v>371</v>
      </c>
      <c r="D241" s="280">
        <v>9168.3165873635007</v>
      </c>
      <c r="E241" s="280">
        <v>9168.3165873635007</v>
      </c>
      <c r="F241" s="281">
        <f t="shared" si="10"/>
        <v>0</v>
      </c>
      <c r="G241" s="280">
        <v>7953.8900873635002</v>
      </c>
      <c r="H241" s="235">
        <f t="shared" si="11"/>
        <v>7953.8900873635002</v>
      </c>
      <c r="I241" s="235">
        <f t="shared" si="9"/>
        <v>86.754095057386877</v>
      </c>
      <c r="J241" s="286"/>
      <c r="K241" s="280">
        <v>7953.8900873635002</v>
      </c>
      <c r="L241" s="283">
        <v>0</v>
      </c>
      <c r="M241" s="264"/>
      <c r="N241" s="266"/>
      <c r="O241" s="259"/>
      <c r="P241" s="259"/>
      <c r="Q241" s="259"/>
    </row>
    <row r="242" spans="1:17" s="206" customFormat="1" ht="17.649999999999999" customHeight="1" x14ac:dyDescent="0.25">
      <c r="A242" s="285">
        <v>292</v>
      </c>
      <c r="B242" s="285" t="s">
        <v>142</v>
      </c>
      <c r="C242" s="279" t="s">
        <v>373</v>
      </c>
      <c r="D242" s="280">
        <v>1262.263500841</v>
      </c>
      <c r="E242" s="280">
        <v>1262.263500841</v>
      </c>
      <c r="F242" s="281">
        <f t="shared" si="10"/>
        <v>0</v>
      </c>
      <c r="G242" s="280">
        <v>1262.263500841</v>
      </c>
      <c r="H242" s="235">
        <f t="shared" si="11"/>
        <v>828.51847857555015</v>
      </c>
      <c r="I242" s="235">
        <f t="shared" si="9"/>
        <v>65.63752164453291</v>
      </c>
      <c r="J242" s="286"/>
      <c r="K242" s="280">
        <v>0</v>
      </c>
      <c r="L242" s="283">
        <v>828.51847857555015</v>
      </c>
      <c r="M242" s="264"/>
      <c r="N242" s="266"/>
      <c r="O242" s="259"/>
      <c r="P242" s="259"/>
      <c r="Q242" s="259"/>
    </row>
    <row r="243" spans="1:17" s="206" customFormat="1" ht="17.649999999999999" customHeight="1" x14ac:dyDescent="0.25">
      <c r="A243" s="285">
        <v>293</v>
      </c>
      <c r="B243" s="285" t="s">
        <v>230</v>
      </c>
      <c r="C243" s="279" t="s">
        <v>374</v>
      </c>
      <c r="D243" s="280">
        <v>1444.050097952</v>
      </c>
      <c r="E243" s="280">
        <v>1444.050097952</v>
      </c>
      <c r="F243" s="281">
        <f t="shared" si="10"/>
        <v>0</v>
      </c>
      <c r="G243" s="280">
        <v>1444.050097952</v>
      </c>
      <c r="H243" s="235">
        <f t="shared" si="11"/>
        <v>1.1700365121214418E-12</v>
      </c>
      <c r="I243" s="235">
        <f t="shared" si="9"/>
        <v>8.1024648229367292E-14</v>
      </c>
      <c r="J243" s="286"/>
      <c r="K243" s="280">
        <v>0</v>
      </c>
      <c r="L243" s="283">
        <v>1.1700365121214418E-12</v>
      </c>
      <c r="M243" s="264"/>
      <c r="N243" s="266"/>
      <c r="O243" s="259"/>
      <c r="P243" s="259"/>
      <c r="Q243" s="259"/>
    </row>
    <row r="244" spans="1:17" s="206" customFormat="1" ht="17.649999999999999" customHeight="1" x14ac:dyDescent="0.25">
      <c r="A244" s="285">
        <v>294</v>
      </c>
      <c r="B244" s="285" t="s">
        <v>252</v>
      </c>
      <c r="C244" s="279" t="s">
        <v>375</v>
      </c>
      <c r="D244" s="280">
        <v>1075.8763268120001</v>
      </c>
      <c r="E244" s="280">
        <v>1075.8763268120001</v>
      </c>
      <c r="F244" s="281">
        <f t="shared" si="10"/>
        <v>0</v>
      </c>
      <c r="G244" s="280">
        <v>1075.8763268120001</v>
      </c>
      <c r="H244" s="235">
        <f t="shared" si="11"/>
        <v>38.63315895255743</v>
      </c>
      <c r="I244" s="235">
        <f t="shared" si="9"/>
        <v>3.5908550071952865</v>
      </c>
      <c r="J244" s="286"/>
      <c r="K244" s="280">
        <v>0</v>
      </c>
      <c r="L244" s="283">
        <v>38.63315895255743</v>
      </c>
      <c r="M244" s="264"/>
      <c r="N244" s="266"/>
      <c r="O244" s="259"/>
      <c r="P244" s="259"/>
      <c r="Q244" s="259"/>
    </row>
    <row r="245" spans="1:17" s="206" customFormat="1" ht="17.649999999999999" customHeight="1" x14ac:dyDescent="0.25">
      <c r="A245" s="285">
        <v>295</v>
      </c>
      <c r="B245" s="285" t="s">
        <v>230</v>
      </c>
      <c r="C245" s="279" t="s">
        <v>376</v>
      </c>
      <c r="D245" s="280">
        <v>412.87102664150001</v>
      </c>
      <c r="E245" s="280">
        <v>412.87102664150001</v>
      </c>
      <c r="F245" s="281">
        <f t="shared" si="10"/>
        <v>0</v>
      </c>
      <c r="G245" s="280">
        <v>412.87102664150001</v>
      </c>
      <c r="H245" s="235">
        <f t="shared" si="11"/>
        <v>30.953261912167598</v>
      </c>
      <c r="I245" s="235">
        <f t="shared" si="9"/>
        <v>7.4970777591144993</v>
      </c>
      <c r="J245" s="286"/>
      <c r="K245" s="280">
        <v>0</v>
      </c>
      <c r="L245" s="283">
        <v>30.953261912167598</v>
      </c>
      <c r="M245" s="264"/>
      <c r="N245" s="266"/>
      <c r="O245" s="259"/>
      <c r="P245" s="259"/>
      <c r="Q245" s="259"/>
    </row>
    <row r="246" spans="1:17" s="206" customFormat="1" ht="17.649999999999999" customHeight="1" x14ac:dyDescent="0.25">
      <c r="A246" s="285">
        <v>296</v>
      </c>
      <c r="B246" s="285" t="s">
        <v>128</v>
      </c>
      <c r="C246" s="279" t="s">
        <v>377</v>
      </c>
      <c r="D246" s="280">
        <v>15196.262879</v>
      </c>
      <c r="E246" s="280">
        <v>14918.385629</v>
      </c>
      <c r="F246" s="281">
        <f t="shared" si="10"/>
        <v>-1.8285893855126858</v>
      </c>
      <c r="G246" s="280">
        <v>9989.1725500000011</v>
      </c>
      <c r="H246" s="235">
        <f t="shared" si="11"/>
        <v>8032.9275313408589</v>
      </c>
      <c r="I246" s="235">
        <f t="shared" si="9"/>
        <v>53.845823074351763</v>
      </c>
      <c r="J246" s="286"/>
      <c r="K246" s="280">
        <v>2.05835E-5</v>
      </c>
      <c r="L246" s="283">
        <v>8032.9275107573585</v>
      </c>
      <c r="M246" s="264"/>
      <c r="N246" s="266"/>
      <c r="O246" s="259"/>
      <c r="P246" s="259"/>
      <c r="Q246" s="259"/>
    </row>
    <row r="247" spans="1:17" s="206" customFormat="1" ht="17.649999999999999" customHeight="1" x14ac:dyDescent="0.25">
      <c r="A247" s="285">
        <v>297</v>
      </c>
      <c r="B247" s="285" t="s">
        <v>138</v>
      </c>
      <c r="C247" s="279" t="s">
        <v>378</v>
      </c>
      <c r="D247" s="280">
        <v>2961.3336336325001</v>
      </c>
      <c r="E247" s="280">
        <v>2961.3336336325001</v>
      </c>
      <c r="F247" s="281">
        <f t="shared" si="10"/>
        <v>0</v>
      </c>
      <c r="G247" s="280">
        <v>1949.2574500000001</v>
      </c>
      <c r="H247" s="235">
        <f t="shared" si="11"/>
        <v>1633.8109693752242</v>
      </c>
      <c r="I247" s="235">
        <f t="shared" si="9"/>
        <v>55.171458927142936</v>
      </c>
      <c r="J247" s="286"/>
      <c r="K247" s="280">
        <v>2.05835E-5</v>
      </c>
      <c r="L247" s="283">
        <v>1633.8109487917243</v>
      </c>
      <c r="M247" s="264"/>
      <c r="N247" s="266"/>
      <c r="O247" s="259"/>
      <c r="P247" s="259"/>
      <c r="Q247" s="259"/>
    </row>
    <row r="248" spans="1:17" s="206" customFormat="1" ht="17.649999999999999" customHeight="1" x14ac:dyDescent="0.25">
      <c r="A248" s="285">
        <v>298</v>
      </c>
      <c r="B248" s="285" t="s">
        <v>128</v>
      </c>
      <c r="C248" s="279" t="s">
        <v>379</v>
      </c>
      <c r="D248" s="280">
        <v>14382.813456585</v>
      </c>
      <c r="E248" s="280">
        <v>14382.813456585</v>
      </c>
      <c r="F248" s="281">
        <f t="shared" si="10"/>
        <v>0</v>
      </c>
      <c r="G248" s="280">
        <v>8754.415480048001</v>
      </c>
      <c r="H248" s="235">
        <f t="shared" si="11"/>
        <v>8754.415480048001</v>
      </c>
      <c r="I248" s="235">
        <f t="shared" si="9"/>
        <v>60.867197551254456</v>
      </c>
      <c r="J248" s="286"/>
      <c r="K248" s="280">
        <v>8754.415480048001</v>
      </c>
      <c r="L248" s="283">
        <v>0</v>
      </c>
      <c r="M248" s="264"/>
      <c r="N248" s="266"/>
      <c r="O248" s="259"/>
      <c r="P248" s="259"/>
      <c r="Q248" s="259"/>
    </row>
    <row r="249" spans="1:17" s="206" customFormat="1" ht="17.649999999999999" customHeight="1" x14ac:dyDescent="0.25">
      <c r="A249" s="285">
        <v>300</v>
      </c>
      <c r="B249" s="285" t="s">
        <v>138</v>
      </c>
      <c r="C249" s="279" t="s">
        <v>380</v>
      </c>
      <c r="D249" s="280">
        <v>529.2942666655</v>
      </c>
      <c r="E249" s="280">
        <v>529.2942666655</v>
      </c>
      <c r="F249" s="281">
        <f t="shared" si="10"/>
        <v>0</v>
      </c>
      <c r="G249" s="280">
        <v>529.2942666655</v>
      </c>
      <c r="H249" s="235">
        <f t="shared" si="11"/>
        <v>396.9706997061067</v>
      </c>
      <c r="I249" s="235">
        <f>+H249/E249*100</f>
        <v>74.999999944639811</v>
      </c>
      <c r="J249" s="286"/>
      <c r="K249" s="280">
        <v>0</v>
      </c>
      <c r="L249" s="283">
        <v>396.9706997061067</v>
      </c>
      <c r="M249" s="264"/>
      <c r="N249" s="266"/>
      <c r="O249" s="259"/>
      <c r="P249" s="259"/>
      <c r="Q249" s="259"/>
    </row>
    <row r="250" spans="1:17" s="206" customFormat="1" ht="17.649999999999999" customHeight="1" x14ac:dyDescent="0.25">
      <c r="A250" s="285">
        <v>304</v>
      </c>
      <c r="B250" s="285" t="s">
        <v>138</v>
      </c>
      <c r="C250" s="279" t="s">
        <v>381</v>
      </c>
      <c r="D250" s="280">
        <v>5129.4081999999999</v>
      </c>
      <c r="E250" s="280">
        <v>3493.0199499999999</v>
      </c>
      <c r="F250" s="281">
        <f t="shared" si="10"/>
        <v>-31.902086677367578</v>
      </c>
      <c r="G250" s="280">
        <v>2610.5998915394998</v>
      </c>
      <c r="H250" s="235">
        <f t="shared" si="11"/>
        <v>2610.5998915394998</v>
      </c>
      <c r="I250" s="235">
        <f>+H250/E250*100</f>
        <v>74.737617560400707</v>
      </c>
      <c r="J250" s="286"/>
      <c r="K250" s="280">
        <v>2610.5998915394998</v>
      </c>
      <c r="L250" s="283">
        <v>0</v>
      </c>
      <c r="M250" s="264"/>
      <c r="N250" s="266"/>
      <c r="O250" s="259"/>
      <c r="P250" s="259"/>
      <c r="Q250" s="259"/>
    </row>
    <row r="251" spans="1:17" s="206" customFormat="1" ht="17.649999999999999" customHeight="1" x14ac:dyDescent="0.25">
      <c r="A251" s="285">
        <v>305</v>
      </c>
      <c r="B251" s="285" t="s">
        <v>248</v>
      </c>
      <c r="C251" s="279" t="s">
        <v>382</v>
      </c>
      <c r="D251" s="280">
        <v>166.05191103899998</v>
      </c>
      <c r="E251" s="280">
        <v>166.05191103899998</v>
      </c>
      <c r="F251" s="281">
        <f t="shared" si="10"/>
        <v>0</v>
      </c>
      <c r="G251" s="280">
        <v>166.05193162250001</v>
      </c>
      <c r="H251" s="235">
        <f t="shared" si="11"/>
        <v>0</v>
      </c>
      <c r="I251" s="235">
        <f>+H251/E251*100</f>
        <v>0</v>
      </c>
      <c r="J251" s="286"/>
      <c r="K251" s="280">
        <v>0</v>
      </c>
      <c r="L251" s="283">
        <v>0</v>
      </c>
      <c r="M251" s="264"/>
      <c r="N251" s="266"/>
      <c r="O251" s="259"/>
      <c r="P251" s="259"/>
      <c r="Q251" s="259"/>
    </row>
    <row r="252" spans="1:17" s="206" customFormat="1" ht="17.649999999999999" customHeight="1" x14ac:dyDescent="0.25">
      <c r="A252" s="285">
        <v>306</v>
      </c>
      <c r="B252" s="285" t="s">
        <v>248</v>
      </c>
      <c r="C252" s="279" t="s">
        <v>383</v>
      </c>
      <c r="D252" s="280">
        <v>1457.0429589065002</v>
      </c>
      <c r="E252" s="280">
        <v>1457.0429589065002</v>
      </c>
      <c r="F252" s="281">
        <f t="shared" si="10"/>
        <v>0</v>
      </c>
      <c r="G252" s="280">
        <v>1457.0429589065002</v>
      </c>
      <c r="H252" s="235">
        <f t="shared" si="11"/>
        <v>870.19043959631915</v>
      </c>
      <c r="I252" s="235">
        <f t="shared" si="9"/>
        <v>59.723046206502417</v>
      </c>
      <c r="J252" s="286"/>
      <c r="K252" s="280">
        <v>0</v>
      </c>
      <c r="L252" s="283">
        <v>870.19043959631915</v>
      </c>
      <c r="M252" s="264"/>
      <c r="N252" s="266"/>
      <c r="O252" s="259"/>
      <c r="P252" s="259"/>
      <c r="Q252" s="259"/>
    </row>
    <row r="253" spans="1:17" s="206" customFormat="1" ht="17.649999999999999" customHeight="1" x14ac:dyDescent="0.25">
      <c r="A253" s="285">
        <v>307</v>
      </c>
      <c r="B253" s="285" t="s">
        <v>230</v>
      </c>
      <c r="C253" s="279" t="s">
        <v>384</v>
      </c>
      <c r="D253" s="280">
        <v>1632.0945936505002</v>
      </c>
      <c r="E253" s="280">
        <v>1632.0945936505002</v>
      </c>
      <c r="F253" s="281">
        <f t="shared" si="10"/>
        <v>0</v>
      </c>
      <c r="G253" s="280">
        <v>1632.0945936505002</v>
      </c>
      <c r="H253" s="235">
        <f t="shared" si="11"/>
        <v>1093.3387667534319</v>
      </c>
      <c r="I253" s="235">
        <f t="shared" si="9"/>
        <v>66.989914126727484</v>
      </c>
      <c r="J253" s="286"/>
      <c r="K253" s="280">
        <v>0</v>
      </c>
      <c r="L253" s="283">
        <v>1093.3387667534319</v>
      </c>
      <c r="M253" s="264"/>
      <c r="N253" s="266"/>
      <c r="O253" s="259"/>
      <c r="P253" s="259"/>
      <c r="Q253" s="259"/>
    </row>
    <row r="254" spans="1:17" s="206" customFormat="1" ht="17.649999999999999" customHeight="1" x14ac:dyDescent="0.25">
      <c r="A254" s="285">
        <v>308</v>
      </c>
      <c r="B254" s="285" t="s">
        <v>230</v>
      </c>
      <c r="C254" s="279" t="s">
        <v>385</v>
      </c>
      <c r="D254" s="280">
        <v>1067.3057484985</v>
      </c>
      <c r="E254" s="280">
        <v>1067.3057484985</v>
      </c>
      <c r="F254" s="281">
        <f t="shared" si="10"/>
        <v>0</v>
      </c>
      <c r="G254" s="280">
        <v>1067.3057484985</v>
      </c>
      <c r="H254" s="235">
        <f t="shared" si="11"/>
        <v>456.29062366561618</v>
      </c>
      <c r="I254" s="235">
        <f t="shared" si="9"/>
        <v>42.751631789441028</v>
      </c>
      <c r="J254" s="286"/>
      <c r="K254" s="280">
        <v>0</v>
      </c>
      <c r="L254" s="283">
        <v>456.29062366561618</v>
      </c>
      <c r="M254" s="264"/>
      <c r="N254" s="266"/>
      <c r="O254" s="259"/>
      <c r="P254" s="259"/>
      <c r="Q254" s="259"/>
    </row>
    <row r="255" spans="1:17" s="206" customFormat="1" ht="17.649999999999999" customHeight="1" x14ac:dyDescent="0.25">
      <c r="A255" s="285">
        <v>309</v>
      </c>
      <c r="B255" s="285" t="s">
        <v>230</v>
      </c>
      <c r="C255" s="279" t="s">
        <v>386</v>
      </c>
      <c r="D255" s="280">
        <v>998.63476704599998</v>
      </c>
      <c r="E255" s="280">
        <v>998.63476704599998</v>
      </c>
      <c r="F255" s="281">
        <f t="shared" si="10"/>
        <v>0</v>
      </c>
      <c r="G255" s="280">
        <v>998.63476704599998</v>
      </c>
      <c r="H255" s="235">
        <f t="shared" si="11"/>
        <v>849.34743224028205</v>
      </c>
      <c r="I255" s="235">
        <f t="shared" si="9"/>
        <v>85.050857457394997</v>
      </c>
      <c r="J255" s="286"/>
      <c r="K255" s="280">
        <v>0</v>
      </c>
      <c r="L255" s="283">
        <v>849.34743224028205</v>
      </c>
      <c r="M255" s="264"/>
      <c r="N255" s="266"/>
      <c r="O255" s="259"/>
      <c r="P255" s="259"/>
      <c r="Q255" s="259"/>
    </row>
    <row r="256" spans="1:17" s="206" customFormat="1" ht="17.649999999999999" customHeight="1" x14ac:dyDescent="0.25">
      <c r="A256" s="285">
        <v>310</v>
      </c>
      <c r="B256" s="285" t="s">
        <v>230</v>
      </c>
      <c r="C256" s="279" t="s">
        <v>387</v>
      </c>
      <c r="D256" s="280">
        <v>2408.763504</v>
      </c>
      <c r="E256" s="280">
        <v>2408.763504</v>
      </c>
      <c r="F256" s="281">
        <f t="shared" si="10"/>
        <v>0</v>
      </c>
      <c r="G256" s="280">
        <v>673.16597569207704</v>
      </c>
      <c r="H256" s="235">
        <f t="shared" si="11"/>
        <v>645.36251649620249</v>
      </c>
      <c r="I256" s="235">
        <f t="shared" si="9"/>
        <v>26.792273937416915</v>
      </c>
      <c r="J256" s="286"/>
      <c r="K256" s="280">
        <v>50.245485296900206</v>
      </c>
      <c r="L256" s="283">
        <v>595.11703119930223</v>
      </c>
      <c r="M256" s="264"/>
      <c r="N256" s="266"/>
      <c r="O256" s="259"/>
      <c r="P256" s="259"/>
      <c r="Q256" s="259"/>
    </row>
    <row r="257" spans="1:17" s="206" customFormat="1" ht="17.649999999999999" customHeight="1" x14ac:dyDescent="0.25">
      <c r="A257" s="285">
        <v>311</v>
      </c>
      <c r="B257" s="285" t="s">
        <v>207</v>
      </c>
      <c r="C257" s="279" t="s">
        <v>388</v>
      </c>
      <c r="D257" s="280">
        <v>7275.3585090585002</v>
      </c>
      <c r="E257" s="280">
        <v>7275.3585090585002</v>
      </c>
      <c r="F257" s="281">
        <f t="shared" si="10"/>
        <v>0</v>
      </c>
      <c r="G257" s="280">
        <v>6632.0037000000002</v>
      </c>
      <c r="H257" s="235">
        <f t="shared" si="11"/>
        <v>6503.8157085770308</v>
      </c>
      <c r="I257" s="235">
        <f t="shared" si="9"/>
        <v>89.395123284703743</v>
      </c>
      <c r="J257" s="286"/>
      <c r="K257" s="280">
        <v>525.59008329755864</v>
      </c>
      <c r="L257" s="283">
        <v>5978.2256252794723</v>
      </c>
      <c r="M257" s="264"/>
      <c r="N257" s="266"/>
      <c r="O257" s="259"/>
      <c r="P257" s="259"/>
      <c r="Q257" s="259"/>
    </row>
    <row r="258" spans="1:17" s="206" customFormat="1" ht="17.649999999999999" customHeight="1" x14ac:dyDescent="0.25">
      <c r="A258" s="285">
        <v>312</v>
      </c>
      <c r="B258" s="285" t="s">
        <v>207</v>
      </c>
      <c r="C258" s="279" t="s">
        <v>389</v>
      </c>
      <c r="D258" s="280">
        <v>544.83217447749996</v>
      </c>
      <c r="E258" s="280">
        <v>544.83217447749996</v>
      </c>
      <c r="F258" s="281">
        <f t="shared" si="10"/>
        <v>0</v>
      </c>
      <c r="G258" s="280">
        <v>544.83217447749996</v>
      </c>
      <c r="H258" s="235">
        <f t="shared" si="11"/>
        <v>419.01895546091617</v>
      </c>
      <c r="I258" s="235">
        <f t="shared" si="9"/>
        <v>76.907894777462431</v>
      </c>
      <c r="J258" s="286"/>
      <c r="K258" s="280">
        <v>0</v>
      </c>
      <c r="L258" s="283">
        <v>419.01895546091617</v>
      </c>
      <c r="M258" s="264"/>
      <c r="N258" s="266"/>
      <c r="O258" s="259"/>
      <c r="P258" s="259"/>
      <c r="Q258" s="259"/>
    </row>
    <row r="259" spans="1:17" s="206" customFormat="1" ht="17.649999999999999" customHeight="1" x14ac:dyDescent="0.25">
      <c r="A259" s="285">
        <v>313</v>
      </c>
      <c r="B259" s="285" t="s">
        <v>128</v>
      </c>
      <c r="C259" s="279" t="s">
        <v>390</v>
      </c>
      <c r="D259" s="280">
        <v>14928.553878000001</v>
      </c>
      <c r="E259" s="280">
        <v>14928.553878000001</v>
      </c>
      <c r="F259" s="281">
        <f t="shared" si="10"/>
        <v>0</v>
      </c>
      <c r="G259" s="280">
        <v>8225.1666000000005</v>
      </c>
      <c r="H259" s="235">
        <f t="shared" si="11"/>
        <v>7676.9322454980393</v>
      </c>
      <c r="I259" s="235">
        <f t="shared" si="9"/>
        <v>51.424486981364126</v>
      </c>
      <c r="J259" s="286"/>
      <c r="K259" s="280">
        <v>2.05835E-5</v>
      </c>
      <c r="L259" s="283">
        <v>7676.9322249145389</v>
      </c>
      <c r="M259" s="264"/>
      <c r="N259" s="266"/>
      <c r="O259" s="259"/>
      <c r="P259" s="259"/>
      <c r="Q259" s="259"/>
    </row>
    <row r="260" spans="1:17" s="206" customFormat="1" ht="17.649999999999999" customHeight="1" x14ac:dyDescent="0.25">
      <c r="A260" s="285">
        <v>314</v>
      </c>
      <c r="B260" s="285" t="s">
        <v>138</v>
      </c>
      <c r="C260" s="279" t="s">
        <v>391</v>
      </c>
      <c r="D260" s="280">
        <v>1970.9714575705002</v>
      </c>
      <c r="E260" s="280">
        <v>1970.9714575705002</v>
      </c>
      <c r="F260" s="281">
        <f t="shared" si="10"/>
        <v>0</v>
      </c>
      <c r="G260" s="280">
        <v>1970.9714575705002</v>
      </c>
      <c r="H260" s="235">
        <f t="shared" si="11"/>
        <v>1693.1973999784202</v>
      </c>
      <c r="I260" s="235">
        <f t="shared" si="9"/>
        <v>85.906743777280496</v>
      </c>
      <c r="J260" s="286"/>
      <c r="K260" s="280">
        <v>0</v>
      </c>
      <c r="L260" s="283">
        <v>1693.1973999784202</v>
      </c>
      <c r="M260" s="264"/>
      <c r="N260" s="266"/>
      <c r="O260" s="259"/>
      <c r="P260" s="259"/>
      <c r="Q260" s="259"/>
    </row>
    <row r="261" spans="1:17" s="206" customFormat="1" ht="17.649999999999999" customHeight="1" x14ac:dyDescent="0.25">
      <c r="A261" s="285">
        <v>316</v>
      </c>
      <c r="B261" s="285" t="s">
        <v>142</v>
      </c>
      <c r="C261" s="279" t="s">
        <v>392</v>
      </c>
      <c r="D261" s="280">
        <v>367.70716377849999</v>
      </c>
      <c r="E261" s="280">
        <v>367.70716377849999</v>
      </c>
      <c r="F261" s="281">
        <f t="shared" si="10"/>
        <v>0</v>
      </c>
      <c r="G261" s="280">
        <v>367.70716377849999</v>
      </c>
      <c r="H261" s="235">
        <f t="shared" si="11"/>
        <v>248.99282647646348</v>
      </c>
      <c r="I261" s="235">
        <f t="shared" si="9"/>
        <v>67.714978386021372</v>
      </c>
      <c r="J261" s="286"/>
      <c r="K261" s="280">
        <v>0</v>
      </c>
      <c r="L261" s="283">
        <v>248.99282647646348</v>
      </c>
      <c r="M261" s="264"/>
      <c r="N261" s="266"/>
      <c r="O261" s="259"/>
      <c r="P261" s="259"/>
      <c r="Q261" s="259"/>
    </row>
    <row r="262" spans="1:17" s="206" customFormat="1" ht="17.649999999999999" customHeight="1" x14ac:dyDescent="0.25">
      <c r="A262" s="285">
        <v>317</v>
      </c>
      <c r="B262" s="285" t="s">
        <v>230</v>
      </c>
      <c r="C262" s="279" t="s">
        <v>393</v>
      </c>
      <c r="D262" s="280">
        <v>1381.7107657675001</v>
      </c>
      <c r="E262" s="280">
        <v>1381.7107657675001</v>
      </c>
      <c r="F262" s="281">
        <f t="shared" si="10"/>
        <v>0</v>
      </c>
      <c r="G262" s="280">
        <v>1381.7107657675001</v>
      </c>
      <c r="H262" s="235">
        <f t="shared" si="11"/>
        <v>868.71278516519692</v>
      </c>
      <c r="I262" s="235">
        <f t="shared" si="9"/>
        <v>62.872260004622035</v>
      </c>
      <c r="J262" s="286"/>
      <c r="K262" s="280">
        <v>0</v>
      </c>
      <c r="L262" s="283">
        <v>868.71278516519692</v>
      </c>
      <c r="M262" s="264"/>
      <c r="N262" s="266"/>
      <c r="O262" s="259"/>
      <c r="P262" s="259"/>
      <c r="Q262" s="259"/>
    </row>
    <row r="263" spans="1:17" s="206" customFormat="1" ht="17.649999999999999" customHeight="1" x14ac:dyDescent="0.25">
      <c r="A263" s="285">
        <v>318</v>
      </c>
      <c r="B263" s="285" t="s">
        <v>142</v>
      </c>
      <c r="C263" s="279" t="s">
        <v>394</v>
      </c>
      <c r="D263" s="280">
        <v>309.68575589</v>
      </c>
      <c r="E263" s="280">
        <v>309.68575589</v>
      </c>
      <c r="F263" s="281">
        <f t="shared" si="10"/>
        <v>0</v>
      </c>
      <c r="G263" s="280">
        <v>309.68575589</v>
      </c>
      <c r="H263" s="235">
        <f t="shared" si="11"/>
        <v>133.34471921232532</v>
      </c>
      <c r="I263" s="235">
        <f t="shared" si="9"/>
        <v>43.058073119672059</v>
      </c>
      <c r="J263" s="286"/>
      <c r="K263" s="280">
        <v>0</v>
      </c>
      <c r="L263" s="283">
        <v>133.34471921232532</v>
      </c>
      <c r="M263" s="264"/>
      <c r="N263" s="266"/>
      <c r="O263" s="259"/>
      <c r="P263" s="259"/>
      <c r="Q263" s="259"/>
    </row>
    <row r="264" spans="1:17" s="206" customFormat="1" ht="17.649999999999999" customHeight="1" x14ac:dyDescent="0.25">
      <c r="A264" s="285">
        <v>319</v>
      </c>
      <c r="B264" s="285" t="s">
        <v>230</v>
      </c>
      <c r="C264" s="279" t="s">
        <v>395</v>
      </c>
      <c r="D264" s="280">
        <v>927.35315970500005</v>
      </c>
      <c r="E264" s="280">
        <v>927.35315970500005</v>
      </c>
      <c r="F264" s="281">
        <f t="shared" si="10"/>
        <v>0</v>
      </c>
      <c r="G264" s="280">
        <v>927.35315970500005</v>
      </c>
      <c r="H264" s="235">
        <f t="shared" si="11"/>
        <v>463.67658463708057</v>
      </c>
      <c r="I264" s="235">
        <f t="shared" si="9"/>
        <v>50.000000515939426</v>
      </c>
      <c r="J264" s="286"/>
      <c r="K264" s="280">
        <v>0</v>
      </c>
      <c r="L264" s="283">
        <v>463.67658463708057</v>
      </c>
      <c r="M264" s="264"/>
      <c r="N264" s="266"/>
      <c r="O264" s="259"/>
      <c r="P264" s="259"/>
      <c r="Q264" s="259"/>
    </row>
    <row r="265" spans="1:17" s="206" customFormat="1" ht="17.649999999999999" customHeight="1" x14ac:dyDescent="0.25">
      <c r="A265" s="285">
        <v>320</v>
      </c>
      <c r="B265" s="285" t="s">
        <v>138</v>
      </c>
      <c r="C265" s="279" t="s">
        <v>396</v>
      </c>
      <c r="D265" s="280">
        <v>1246.5619336205</v>
      </c>
      <c r="E265" s="280">
        <v>1246.5619336205</v>
      </c>
      <c r="F265" s="281">
        <f t="shared" si="10"/>
        <v>0</v>
      </c>
      <c r="G265" s="280">
        <v>1246.5619336205</v>
      </c>
      <c r="H265" s="235">
        <f t="shared" si="11"/>
        <v>851.89662263795469</v>
      </c>
      <c r="I265" s="235">
        <f t="shared" si="9"/>
        <v>68.339694937075137</v>
      </c>
      <c r="J265" s="286"/>
      <c r="K265" s="280">
        <v>0</v>
      </c>
      <c r="L265" s="283">
        <v>851.89662263795469</v>
      </c>
      <c r="M265" s="264"/>
      <c r="N265" s="266"/>
      <c r="O265" s="259"/>
      <c r="P265" s="259"/>
      <c r="Q265" s="259"/>
    </row>
    <row r="266" spans="1:17" s="206" customFormat="1" ht="17.649999999999999" customHeight="1" x14ac:dyDescent="0.25">
      <c r="A266" s="285">
        <v>321</v>
      </c>
      <c r="B266" s="285" t="s">
        <v>230</v>
      </c>
      <c r="C266" s="279" t="s">
        <v>397</v>
      </c>
      <c r="D266" s="280">
        <v>1208.9512890000001</v>
      </c>
      <c r="E266" s="280">
        <v>1208.9512890000001</v>
      </c>
      <c r="F266" s="281">
        <f t="shared" si="10"/>
        <v>0</v>
      </c>
      <c r="G266" s="280">
        <v>627.13562856349995</v>
      </c>
      <c r="H266" s="235">
        <f t="shared" si="11"/>
        <v>625.22072023908584</v>
      </c>
      <c r="I266" s="235">
        <f t="shared" si="9"/>
        <v>51.715956294338817</v>
      </c>
      <c r="J266" s="286"/>
      <c r="K266" s="280">
        <v>110.26740377457381</v>
      </c>
      <c r="L266" s="283">
        <v>514.953316464512</v>
      </c>
      <c r="M266" s="264"/>
      <c r="N266" s="266"/>
      <c r="O266" s="259"/>
      <c r="P266" s="259"/>
      <c r="Q266" s="259"/>
    </row>
    <row r="267" spans="1:17" s="206" customFormat="1" ht="17.649999999999999" customHeight="1" x14ac:dyDescent="0.25">
      <c r="A267" s="285">
        <v>322</v>
      </c>
      <c r="B267" s="285" t="s">
        <v>230</v>
      </c>
      <c r="C267" s="279" t="s">
        <v>398</v>
      </c>
      <c r="D267" s="280">
        <v>9111.6650114000004</v>
      </c>
      <c r="E267" s="280">
        <v>9111.6650114000004</v>
      </c>
      <c r="F267" s="281">
        <f t="shared" si="10"/>
        <v>0</v>
      </c>
      <c r="G267" s="280">
        <v>9111.6650114000004</v>
      </c>
      <c r="H267" s="235">
        <f t="shared" si="11"/>
        <v>7125.4481520404224</v>
      </c>
      <c r="I267" s="235">
        <f t="shared" si="9"/>
        <v>78.201384084308017</v>
      </c>
      <c r="J267" s="286"/>
      <c r="K267" s="280">
        <v>0</v>
      </c>
      <c r="L267" s="283">
        <v>7125.4481520404224</v>
      </c>
      <c r="M267" s="264"/>
      <c r="N267" s="266"/>
      <c r="O267" s="259"/>
      <c r="P267" s="259"/>
      <c r="Q267" s="259"/>
    </row>
    <row r="268" spans="1:17" s="206" customFormat="1" ht="17.649999999999999" customHeight="1" x14ac:dyDescent="0.25">
      <c r="A268" s="285">
        <v>327</v>
      </c>
      <c r="B268" s="285" t="s">
        <v>126</v>
      </c>
      <c r="C268" s="279" t="s">
        <v>399</v>
      </c>
      <c r="D268" s="280">
        <v>1297.9543430000001</v>
      </c>
      <c r="E268" s="280">
        <v>1297.9543430000001</v>
      </c>
      <c r="F268" s="281">
        <f t="shared" si="10"/>
        <v>0</v>
      </c>
      <c r="G268" s="280">
        <v>1080.2950466549848</v>
      </c>
      <c r="H268" s="235">
        <f t="shared" si="11"/>
        <v>1080.2950466549848</v>
      </c>
      <c r="I268" s="235">
        <f t="shared" si="9"/>
        <v>83.230589156015071</v>
      </c>
      <c r="J268" s="286"/>
      <c r="K268" s="280">
        <v>2.05835E-5</v>
      </c>
      <c r="L268" s="283">
        <v>1080.2950260714849</v>
      </c>
      <c r="M268" s="264"/>
      <c r="N268" s="266"/>
      <c r="O268" s="259"/>
      <c r="P268" s="259"/>
      <c r="Q268" s="259"/>
    </row>
    <row r="269" spans="1:17" s="206" customFormat="1" ht="17.649999999999999" customHeight="1" x14ac:dyDescent="0.25">
      <c r="A269" s="285">
        <v>328</v>
      </c>
      <c r="B269" s="285" t="s">
        <v>138</v>
      </c>
      <c r="C269" s="279" t="s">
        <v>400</v>
      </c>
      <c r="D269" s="280">
        <v>93.293067070000006</v>
      </c>
      <c r="E269" s="280">
        <v>93.293067070000006</v>
      </c>
      <c r="F269" s="281">
        <f t="shared" si="10"/>
        <v>0</v>
      </c>
      <c r="G269" s="280">
        <v>93.293067070000006</v>
      </c>
      <c r="H269" s="235">
        <f t="shared" si="11"/>
        <v>83.819359335020891</v>
      </c>
      <c r="I269" s="235">
        <f t="shared" si="9"/>
        <v>89.845217836100545</v>
      </c>
      <c r="J269" s="286"/>
      <c r="K269" s="280">
        <v>0</v>
      </c>
      <c r="L269" s="283">
        <v>83.819359335020891</v>
      </c>
      <c r="M269" s="264"/>
      <c r="N269" s="266"/>
      <c r="O269" s="259"/>
      <c r="P269" s="259"/>
      <c r="Q269" s="259"/>
    </row>
    <row r="270" spans="1:17" s="206" customFormat="1" ht="17.649999999999999" customHeight="1" x14ac:dyDescent="0.25">
      <c r="A270" s="285">
        <v>336</v>
      </c>
      <c r="B270" s="285" t="s">
        <v>230</v>
      </c>
      <c r="C270" s="279" t="s">
        <v>404</v>
      </c>
      <c r="D270" s="280">
        <v>2646.8734320000003</v>
      </c>
      <c r="E270" s="280">
        <v>1314.0682800595</v>
      </c>
      <c r="F270" s="281">
        <f t="shared" si="10"/>
        <v>-50.353943480154292</v>
      </c>
      <c r="G270" s="280">
        <v>1314.0682800595</v>
      </c>
      <c r="H270" s="235">
        <f t="shared" si="11"/>
        <v>1100.8126323295085</v>
      </c>
      <c r="I270" s="235">
        <f t="shared" si="9"/>
        <v>83.771341948811411</v>
      </c>
      <c r="J270" s="286"/>
      <c r="K270" s="280">
        <v>0</v>
      </c>
      <c r="L270" s="283">
        <v>1100.8126323295085</v>
      </c>
      <c r="M270" s="264"/>
      <c r="N270" s="266"/>
      <c r="O270" s="259"/>
      <c r="P270" s="259"/>
      <c r="Q270" s="259"/>
    </row>
    <row r="271" spans="1:17" s="206" customFormat="1" ht="27.75" customHeight="1" x14ac:dyDescent="0.25">
      <c r="A271" s="285">
        <v>337</v>
      </c>
      <c r="B271" s="244" t="s">
        <v>762</v>
      </c>
      <c r="C271" s="279" t="s">
        <v>405</v>
      </c>
      <c r="D271" s="280">
        <v>2991.7705580000002</v>
      </c>
      <c r="E271" s="280">
        <v>2991.7705580000002</v>
      </c>
      <c r="F271" s="281">
        <f t="shared" si="10"/>
        <v>0</v>
      </c>
      <c r="G271" s="280">
        <v>1554.0542500000001</v>
      </c>
      <c r="H271" s="235">
        <f t="shared" si="11"/>
        <v>1509.7658962026833</v>
      </c>
      <c r="I271" s="235">
        <f t="shared" ref="I271:I311" si="12">+H271/E271*100</f>
        <v>50.463959950590677</v>
      </c>
      <c r="J271" s="286"/>
      <c r="K271" s="280">
        <v>199.324572631211</v>
      </c>
      <c r="L271" s="283">
        <v>1310.4413235714724</v>
      </c>
      <c r="M271" s="264"/>
      <c r="N271" s="266"/>
      <c r="O271" s="259"/>
      <c r="P271" s="259"/>
      <c r="Q271" s="259"/>
    </row>
    <row r="272" spans="1:17" s="206" customFormat="1" ht="17.649999999999999" customHeight="1" x14ac:dyDescent="0.25">
      <c r="A272" s="285">
        <v>338</v>
      </c>
      <c r="B272" s="285" t="s">
        <v>230</v>
      </c>
      <c r="C272" s="279" t="s">
        <v>732</v>
      </c>
      <c r="D272" s="280">
        <v>3429.0052650000002</v>
      </c>
      <c r="E272" s="280">
        <v>3429.0052650000002</v>
      </c>
      <c r="F272" s="281">
        <f t="shared" ref="F272:F277" si="13">E272/D272*100-100</f>
        <v>0</v>
      </c>
      <c r="G272" s="280">
        <v>885.25150413699998</v>
      </c>
      <c r="H272" s="235">
        <f t="shared" ref="H272:H276" si="14">+K272+L272</f>
        <v>869.58315703408198</v>
      </c>
      <c r="I272" s="235">
        <f t="shared" si="12"/>
        <v>25.359633183126125</v>
      </c>
      <c r="J272" s="286"/>
      <c r="K272" s="280">
        <v>283.60349982886129</v>
      </c>
      <c r="L272" s="283">
        <v>585.97965720522063</v>
      </c>
      <c r="M272" s="264"/>
      <c r="N272" s="266"/>
      <c r="O272" s="259"/>
      <c r="P272" s="259"/>
      <c r="Q272" s="259"/>
    </row>
    <row r="273" spans="1:17" s="206" customFormat="1" ht="17.649999999999999" customHeight="1" x14ac:dyDescent="0.25">
      <c r="A273" s="285">
        <v>339</v>
      </c>
      <c r="B273" s="285" t="s">
        <v>230</v>
      </c>
      <c r="C273" s="279" t="s">
        <v>407</v>
      </c>
      <c r="D273" s="280">
        <v>11251.726360525001</v>
      </c>
      <c r="E273" s="280">
        <v>11251.726360525001</v>
      </c>
      <c r="F273" s="281">
        <f t="shared" si="13"/>
        <v>0</v>
      </c>
      <c r="G273" s="280">
        <v>11251.726360525001</v>
      </c>
      <c r="H273" s="235">
        <f t="shared" si="14"/>
        <v>9337.2521562191087</v>
      </c>
      <c r="I273" s="235">
        <f>+H273/E273*100</f>
        <v>82.985062532070287</v>
      </c>
      <c r="J273" s="286"/>
      <c r="K273" s="280">
        <v>0</v>
      </c>
      <c r="L273" s="283">
        <v>9337.2521562191087</v>
      </c>
      <c r="M273" s="264"/>
      <c r="N273" s="266"/>
      <c r="O273" s="259"/>
      <c r="P273" s="259"/>
      <c r="Q273" s="259"/>
    </row>
    <row r="274" spans="1:17" s="206" customFormat="1" ht="17.649999999999999" customHeight="1" x14ac:dyDescent="0.25">
      <c r="A274" s="285">
        <v>348</v>
      </c>
      <c r="B274" s="289" t="s">
        <v>142</v>
      </c>
      <c r="C274" s="279" t="s">
        <v>408</v>
      </c>
      <c r="D274" s="280">
        <v>227.57117599999998</v>
      </c>
      <c r="E274" s="280">
        <v>227.57117599999998</v>
      </c>
      <c r="F274" s="281">
        <f t="shared" si="13"/>
        <v>0</v>
      </c>
      <c r="G274" s="280">
        <v>118.767489281455</v>
      </c>
      <c r="H274" s="235">
        <f t="shared" si="14"/>
        <v>115.71610540826001</v>
      </c>
      <c r="I274" s="235">
        <f>+H274/E274*100</f>
        <v>50.848313675832138</v>
      </c>
      <c r="J274" s="286"/>
      <c r="K274" s="280">
        <v>0</v>
      </c>
      <c r="L274" s="283">
        <v>115.71610540826001</v>
      </c>
      <c r="M274" s="264"/>
      <c r="N274" s="266"/>
      <c r="O274" s="259"/>
      <c r="P274" s="259"/>
      <c r="Q274" s="259"/>
    </row>
    <row r="275" spans="1:17" s="206" customFormat="1" ht="17.649999999999999" customHeight="1" x14ac:dyDescent="0.25">
      <c r="A275" s="285">
        <v>349</v>
      </c>
      <c r="B275" s="285" t="s">
        <v>230</v>
      </c>
      <c r="C275" s="279" t="s">
        <v>409</v>
      </c>
      <c r="D275" s="280">
        <v>1708.471667</v>
      </c>
      <c r="E275" s="280">
        <v>1708.471667</v>
      </c>
      <c r="F275" s="281">
        <f t="shared" si="13"/>
        <v>0</v>
      </c>
      <c r="G275" s="280">
        <v>123.01887267950001</v>
      </c>
      <c r="H275" s="235">
        <f t="shared" si="14"/>
        <v>123.01518641844568</v>
      </c>
      <c r="I275" s="235">
        <f t="shared" si="12"/>
        <v>7.2003059105132747</v>
      </c>
      <c r="J275" s="286"/>
      <c r="K275" s="280">
        <v>12.312943885071775</v>
      </c>
      <c r="L275" s="283">
        <v>110.70224253337391</v>
      </c>
      <c r="M275" s="264"/>
      <c r="N275" s="266"/>
      <c r="O275" s="259"/>
      <c r="P275" s="259"/>
      <c r="Q275" s="259"/>
    </row>
    <row r="276" spans="1:17" s="206" customFormat="1" ht="17.649999999999999" customHeight="1" x14ac:dyDescent="0.25">
      <c r="A276" s="285">
        <v>350</v>
      </c>
      <c r="B276" s="285" t="s">
        <v>230</v>
      </c>
      <c r="C276" s="279" t="s">
        <v>410</v>
      </c>
      <c r="D276" s="280">
        <v>2701.0080370000001</v>
      </c>
      <c r="E276" s="280">
        <v>2701.0080370000001</v>
      </c>
      <c r="F276" s="281">
        <f t="shared" si="13"/>
        <v>0</v>
      </c>
      <c r="G276" s="280">
        <v>1527.6988278475001</v>
      </c>
      <c r="H276" s="235">
        <f t="shared" si="14"/>
        <v>1527.6988278474998</v>
      </c>
      <c r="I276" s="235">
        <f t="shared" si="12"/>
        <v>56.56032144000244</v>
      </c>
      <c r="J276" s="286"/>
      <c r="K276" s="280">
        <v>131.44226048309909</v>
      </c>
      <c r="L276" s="283">
        <v>1396.2565673644008</v>
      </c>
      <c r="M276" s="264"/>
      <c r="N276" s="266"/>
      <c r="O276" s="259"/>
      <c r="P276" s="259"/>
      <c r="Q276" s="259"/>
    </row>
    <row r="277" spans="1:17" s="206" customFormat="1" ht="17.649999999999999" customHeight="1" x14ac:dyDescent="0.25">
      <c r="A277" s="389" t="s">
        <v>763</v>
      </c>
      <c r="B277" s="389"/>
      <c r="C277" s="389"/>
      <c r="D277" s="275">
        <f>SUM(D278:D311)</f>
        <v>277392.44653633103</v>
      </c>
      <c r="E277" s="275">
        <f>SUM(E278:E311)</f>
        <v>277392.44653633103</v>
      </c>
      <c r="F277" s="290">
        <f t="shared" si="13"/>
        <v>0</v>
      </c>
      <c r="G277" s="275">
        <f>SUM(G278:G311)</f>
        <v>224361.894369291</v>
      </c>
      <c r="H277" s="275">
        <f>SUM(H278:H311)</f>
        <v>224361.894369291</v>
      </c>
      <c r="I277" s="276">
        <f t="shared" si="12"/>
        <v>80.882481542231019</v>
      </c>
      <c r="J277" s="275"/>
      <c r="K277" s="275">
        <f>SUM(K278:K311)</f>
        <v>7716.2812646709999</v>
      </c>
      <c r="L277" s="275">
        <f>SUM(L278:L311)</f>
        <v>216645.61310461999</v>
      </c>
      <c r="M277" s="264"/>
      <c r="N277" s="266"/>
      <c r="O277" s="259"/>
      <c r="P277" s="259"/>
      <c r="Q277" s="259"/>
    </row>
    <row r="278" spans="1:17" s="206" customFormat="1" ht="17.649999999999999" customHeight="1" x14ac:dyDescent="0.25">
      <c r="A278" s="278">
        <v>1</v>
      </c>
      <c r="B278" s="115" t="s">
        <v>764</v>
      </c>
      <c r="C278" s="291" t="s">
        <v>765</v>
      </c>
      <c r="D278" s="280">
        <v>7420.7634200000002</v>
      </c>
      <c r="E278" s="280">
        <v>7420.7634200000002</v>
      </c>
      <c r="F278" s="235">
        <f>E278/D278*100-100</f>
        <v>0</v>
      </c>
      <c r="G278" s="280">
        <v>7420.7634200000002</v>
      </c>
      <c r="H278" s="280">
        <f>+K278+L278</f>
        <v>7420.7634200000002</v>
      </c>
      <c r="I278" s="235">
        <f t="shared" si="12"/>
        <v>100</v>
      </c>
      <c r="J278" s="282"/>
      <c r="K278" s="280">
        <v>0</v>
      </c>
      <c r="L278" s="280">
        <v>7420.7634200000002</v>
      </c>
      <c r="M278" s="264"/>
      <c r="N278" s="266"/>
      <c r="O278" s="259"/>
      <c r="P278" s="259"/>
      <c r="Q278" s="259"/>
    </row>
    <row r="279" spans="1:17" s="206" customFormat="1" ht="17.649999999999999" customHeight="1" x14ac:dyDescent="0.25">
      <c r="A279" s="278">
        <v>2</v>
      </c>
      <c r="B279" s="115" t="s">
        <v>128</v>
      </c>
      <c r="C279" s="291" t="s">
        <v>766</v>
      </c>
      <c r="D279" s="280">
        <v>5307.24964</v>
      </c>
      <c r="E279" s="280">
        <v>5307.24964</v>
      </c>
      <c r="F279" s="235">
        <f t="shared" ref="F279:F311" si="15">E279/D279*100-100</f>
        <v>0</v>
      </c>
      <c r="G279" s="280">
        <v>5307.24964</v>
      </c>
      <c r="H279" s="280">
        <f t="shared" ref="H279:H311" si="16">+K279+L279</f>
        <v>5307.24964</v>
      </c>
      <c r="I279" s="235">
        <f t="shared" si="12"/>
        <v>100</v>
      </c>
      <c r="J279" s="282"/>
      <c r="K279" s="280">
        <v>0</v>
      </c>
      <c r="L279" s="280">
        <v>5307.24964</v>
      </c>
      <c r="M279" s="264"/>
      <c r="N279" s="266"/>
      <c r="O279" s="259"/>
      <c r="P279" s="259"/>
      <c r="Q279" s="259"/>
    </row>
    <row r="280" spans="1:17" s="206" customFormat="1" ht="17.649999999999999" customHeight="1" x14ac:dyDescent="0.25">
      <c r="A280" s="278">
        <v>3</v>
      </c>
      <c r="B280" s="115" t="s">
        <v>128</v>
      </c>
      <c r="C280" s="291" t="s">
        <v>767</v>
      </c>
      <c r="D280" s="280">
        <v>7558.0553650000002</v>
      </c>
      <c r="E280" s="280">
        <v>7558.0553650000002</v>
      </c>
      <c r="F280" s="235">
        <f t="shared" si="15"/>
        <v>0</v>
      </c>
      <c r="G280" s="280">
        <v>7558.0553650000002</v>
      </c>
      <c r="H280" s="280">
        <f t="shared" si="16"/>
        <v>7558.0553650000002</v>
      </c>
      <c r="I280" s="235">
        <f t="shared" si="12"/>
        <v>100</v>
      </c>
      <c r="J280" s="282"/>
      <c r="K280" s="280">
        <v>0</v>
      </c>
      <c r="L280" s="280">
        <v>7558.0553650000002</v>
      </c>
      <c r="M280" s="264"/>
      <c r="N280" s="266"/>
      <c r="O280" s="259"/>
      <c r="P280" s="259"/>
      <c r="Q280" s="259"/>
    </row>
    <row r="281" spans="1:17" s="206" customFormat="1" ht="17.649999999999999" customHeight="1" x14ac:dyDescent="0.25">
      <c r="A281" s="278">
        <v>4</v>
      </c>
      <c r="B281" s="115" t="s">
        <v>128</v>
      </c>
      <c r="C281" s="291" t="s">
        <v>768</v>
      </c>
      <c r="D281" s="280">
        <v>3081.7638636015004</v>
      </c>
      <c r="E281" s="280">
        <v>3081.7638636015004</v>
      </c>
      <c r="F281" s="235">
        <f t="shared" si="15"/>
        <v>0</v>
      </c>
      <c r="G281" s="280">
        <v>3081.7638636015004</v>
      </c>
      <c r="H281" s="280">
        <f t="shared" si="16"/>
        <v>3081.7638636015004</v>
      </c>
      <c r="I281" s="235">
        <f t="shared" si="12"/>
        <v>100</v>
      </c>
      <c r="J281" s="282"/>
      <c r="K281" s="280">
        <v>0</v>
      </c>
      <c r="L281" s="280">
        <v>3081.7638636015004</v>
      </c>
      <c r="M281" s="264"/>
      <c r="N281" s="266"/>
      <c r="O281" s="259"/>
      <c r="P281" s="259"/>
      <c r="Q281" s="259"/>
    </row>
    <row r="282" spans="1:17" s="206" customFormat="1" ht="17.649999999999999" customHeight="1" x14ac:dyDescent="0.25">
      <c r="A282" s="278">
        <v>5</v>
      </c>
      <c r="B282" s="115" t="s">
        <v>128</v>
      </c>
      <c r="C282" s="291" t="s">
        <v>769</v>
      </c>
      <c r="D282" s="280">
        <v>3606.064161497</v>
      </c>
      <c r="E282" s="280">
        <v>3606.064161497</v>
      </c>
      <c r="F282" s="235">
        <f t="shared" si="15"/>
        <v>0</v>
      </c>
      <c r="G282" s="280">
        <v>3606.064161497</v>
      </c>
      <c r="H282" s="280">
        <f t="shared" si="16"/>
        <v>3606.064161497</v>
      </c>
      <c r="I282" s="235">
        <f t="shared" si="12"/>
        <v>100</v>
      </c>
      <c r="J282" s="282"/>
      <c r="K282" s="280">
        <v>0</v>
      </c>
      <c r="L282" s="280">
        <v>3606.064161497</v>
      </c>
      <c r="M282" s="264"/>
      <c r="N282" s="266"/>
      <c r="O282" s="259"/>
      <c r="P282" s="259"/>
      <c r="Q282" s="259"/>
    </row>
    <row r="283" spans="1:17" s="206" customFormat="1" ht="17.649999999999999" customHeight="1" x14ac:dyDescent="0.25">
      <c r="A283" s="278">
        <v>6</v>
      </c>
      <c r="B283" s="115" t="s">
        <v>136</v>
      </c>
      <c r="C283" s="291" t="s">
        <v>770</v>
      </c>
      <c r="D283" s="280">
        <v>4203.6652875</v>
      </c>
      <c r="E283" s="280">
        <v>4203.6652875</v>
      </c>
      <c r="F283" s="235">
        <f t="shared" si="15"/>
        <v>0</v>
      </c>
      <c r="G283" s="280">
        <v>4203.6652875</v>
      </c>
      <c r="H283" s="280">
        <f t="shared" si="16"/>
        <v>4203.6652875</v>
      </c>
      <c r="I283" s="235">
        <f t="shared" si="12"/>
        <v>100</v>
      </c>
      <c r="J283" s="282"/>
      <c r="K283" s="280">
        <v>0</v>
      </c>
      <c r="L283" s="280">
        <v>4203.6652875</v>
      </c>
      <c r="M283" s="264"/>
      <c r="N283" s="266"/>
      <c r="O283" s="259"/>
      <c r="P283" s="259"/>
      <c r="Q283" s="259"/>
    </row>
    <row r="284" spans="1:17" s="206" customFormat="1" ht="17.649999999999999" customHeight="1" x14ac:dyDescent="0.25">
      <c r="A284" s="278">
        <v>7</v>
      </c>
      <c r="B284" s="115" t="s">
        <v>128</v>
      </c>
      <c r="C284" s="291" t="s">
        <v>771</v>
      </c>
      <c r="D284" s="280">
        <v>5326.1864599999999</v>
      </c>
      <c r="E284" s="280">
        <v>5326.1864599999999</v>
      </c>
      <c r="F284" s="235">
        <f t="shared" si="15"/>
        <v>0</v>
      </c>
      <c r="G284" s="280">
        <v>5326.1864599999999</v>
      </c>
      <c r="H284" s="280">
        <f t="shared" si="16"/>
        <v>5326.1864599999999</v>
      </c>
      <c r="I284" s="235">
        <f t="shared" si="12"/>
        <v>100</v>
      </c>
      <c r="J284" s="282"/>
      <c r="K284" s="280">
        <v>0</v>
      </c>
      <c r="L284" s="280">
        <v>5326.1864599999999</v>
      </c>
      <c r="M284" s="264"/>
      <c r="N284" s="266"/>
      <c r="O284" s="259"/>
      <c r="P284" s="259"/>
      <c r="Q284" s="259"/>
    </row>
    <row r="285" spans="1:17" s="206" customFormat="1" ht="17.649999999999999" customHeight="1" x14ac:dyDescent="0.25">
      <c r="A285" s="278">
        <v>8</v>
      </c>
      <c r="B285" s="115" t="s">
        <v>128</v>
      </c>
      <c r="C285" s="291" t="s">
        <v>772</v>
      </c>
      <c r="D285" s="280">
        <v>3324.6469200000001</v>
      </c>
      <c r="E285" s="280">
        <v>3324.6469200000001</v>
      </c>
      <c r="F285" s="235">
        <f t="shared" si="15"/>
        <v>0</v>
      </c>
      <c r="G285" s="280">
        <v>3324.6469200000001</v>
      </c>
      <c r="H285" s="280">
        <f t="shared" si="16"/>
        <v>3324.6469200000001</v>
      </c>
      <c r="I285" s="235">
        <f t="shared" si="12"/>
        <v>100</v>
      </c>
      <c r="J285" s="282"/>
      <c r="K285" s="280">
        <v>0</v>
      </c>
      <c r="L285" s="280">
        <v>3324.6469200000001</v>
      </c>
      <c r="M285" s="264"/>
      <c r="N285" s="266"/>
      <c r="O285" s="259"/>
      <c r="P285" s="259"/>
      <c r="Q285" s="259"/>
    </row>
    <row r="286" spans="1:17" s="206" customFormat="1" ht="17.649999999999999" customHeight="1" x14ac:dyDescent="0.25">
      <c r="A286" s="278">
        <v>9</v>
      </c>
      <c r="B286" s="115" t="s">
        <v>128</v>
      </c>
      <c r="C286" s="291" t="s">
        <v>773</v>
      </c>
      <c r="D286" s="280">
        <v>4897.8438249999999</v>
      </c>
      <c r="E286" s="280">
        <v>4897.8438249999999</v>
      </c>
      <c r="F286" s="235">
        <f t="shared" si="15"/>
        <v>0</v>
      </c>
      <c r="G286" s="280">
        <v>4897.8438249999999</v>
      </c>
      <c r="H286" s="280">
        <f t="shared" si="16"/>
        <v>4897.8438249999999</v>
      </c>
      <c r="I286" s="235">
        <f t="shared" si="12"/>
        <v>100</v>
      </c>
      <c r="J286" s="282"/>
      <c r="K286" s="280">
        <v>0</v>
      </c>
      <c r="L286" s="280">
        <v>4897.8438249999999</v>
      </c>
      <c r="M286" s="264"/>
      <c r="N286" s="266"/>
      <c r="O286" s="259"/>
      <c r="P286" s="259"/>
      <c r="Q286" s="259"/>
    </row>
    <row r="287" spans="1:17" s="206" customFormat="1" ht="17.649999999999999" customHeight="1" x14ac:dyDescent="0.25">
      <c r="A287" s="278">
        <v>10</v>
      </c>
      <c r="B287" s="115" t="s">
        <v>128</v>
      </c>
      <c r="C287" s="291" t="s">
        <v>774</v>
      </c>
      <c r="D287" s="280">
        <v>7310.2300249999998</v>
      </c>
      <c r="E287" s="280">
        <v>7310.2300249999998</v>
      </c>
      <c r="F287" s="235">
        <f t="shared" si="15"/>
        <v>0</v>
      </c>
      <c r="G287" s="280">
        <v>7310.2300249999998</v>
      </c>
      <c r="H287" s="280">
        <f t="shared" si="16"/>
        <v>7310.2300249999998</v>
      </c>
      <c r="I287" s="235">
        <f t="shared" si="12"/>
        <v>100</v>
      </c>
      <c r="J287" s="282"/>
      <c r="K287" s="280">
        <v>0</v>
      </c>
      <c r="L287" s="280">
        <v>7310.2300249999998</v>
      </c>
      <c r="M287" s="264"/>
      <c r="N287" s="266"/>
      <c r="O287" s="259"/>
      <c r="P287" s="259"/>
      <c r="Q287" s="259"/>
    </row>
    <row r="288" spans="1:17" s="206" customFormat="1" ht="17.649999999999999" customHeight="1" x14ac:dyDescent="0.25">
      <c r="A288" s="278">
        <v>11</v>
      </c>
      <c r="B288" s="115" t="s">
        <v>128</v>
      </c>
      <c r="C288" s="291" t="s">
        <v>775</v>
      </c>
      <c r="D288" s="280">
        <v>3521.0135100000002</v>
      </c>
      <c r="E288" s="280">
        <v>3521.0135100000002</v>
      </c>
      <c r="F288" s="235">
        <f t="shared" si="15"/>
        <v>0</v>
      </c>
      <c r="G288" s="280">
        <v>3521.0135100000002</v>
      </c>
      <c r="H288" s="280">
        <f t="shared" si="16"/>
        <v>3521.0135100000002</v>
      </c>
      <c r="I288" s="235">
        <f t="shared" si="12"/>
        <v>100</v>
      </c>
      <c r="J288" s="282"/>
      <c r="K288" s="280">
        <v>0</v>
      </c>
      <c r="L288" s="280">
        <v>3521.0135100000002</v>
      </c>
      <c r="M288" s="264"/>
      <c r="N288" s="266"/>
      <c r="O288" s="259"/>
      <c r="P288" s="259"/>
      <c r="Q288" s="259"/>
    </row>
    <row r="289" spans="1:17" s="206" customFormat="1" ht="17.649999999999999" customHeight="1" x14ac:dyDescent="0.25">
      <c r="A289" s="278">
        <v>12</v>
      </c>
      <c r="B289" s="115" t="s">
        <v>128</v>
      </c>
      <c r="C289" s="291" t="s">
        <v>776</v>
      </c>
      <c r="D289" s="280">
        <v>6252.2381249999999</v>
      </c>
      <c r="E289" s="280">
        <v>6252.2381249999999</v>
      </c>
      <c r="F289" s="235">
        <f t="shared" si="15"/>
        <v>0</v>
      </c>
      <c r="G289" s="280">
        <v>6252.2381249999999</v>
      </c>
      <c r="H289" s="280">
        <f t="shared" si="16"/>
        <v>6252.2381249999999</v>
      </c>
      <c r="I289" s="235">
        <f t="shared" si="12"/>
        <v>100</v>
      </c>
      <c r="J289" s="282"/>
      <c r="K289" s="280">
        <v>0</v>
      </c>
      <c r="L289" s="280">
        <v>6252.2381249999999</v>
      </c>
      <c r="M289" s="264"/>
      <c r="N289" s="266"/>
      <c r="O289" s="259"/>
      <c r="P289" s="259"/>
      <c r="Q289" s="259"/>
    </row>
    <row r="290" spans="1:17" s="206" customFormat="1" ht="17.649999999999999" customHeight="1" x14ac:dyDescent="0.25">
      <c r="A290" s="278">
        <v>13</v>
      </c>
      <c r="B290" s="115" t="s">
        <v>764</v>
      </c>
      <c r="C290" s="291" t="s">
        <v>777</v>
      </c>
      <c r="D290" s="280">
        <v>6237.8914255</v>
      </c>
      <c r="E290" s="280">
        <v>6237.8914255</v>
      </c>
      <c r="F290" s="235">
        <f t="shared" si="15"/>
        <v>0</v>
      </c>
      <c r="G290" s="280">
        <v>6237.8914255</v>
      </c>
      <c r="H290" s="280">
        <f t="shared" si="16"/>
        <v>6237.8914255</v>
      </c>
      <c r="I290" s="235">
        <f t="shared" si="12"/>
        <v>100</v>
      </c>
      <c r="J290" s="282"/>
      <c r="K290" s="280">
        <v>0</v>
      </c>
      <c r="L290" s="280">
        <v>6237.8914255</v>
      </c>
      <c r="M290" s="264"/>
      <c r="N290" s="266"/>
      <c r="O290" s="259"/>
      <c r="P290" s="259"/>
      <c r="Q290" s="259"/>
    </row>
    <row r="291" spans="1:17" s="206" customFormat="1" ht="17.649999999999999" customHeight="1" x14ac:dyDescent="0.25">
      <c r="A291" s="278">
        <v>15</v>
      </c>
      <c r="B291" s="115" t="s">
        <v>128</v>
      </c>
      <c r="C291" s="291" t="s">
        <v>778</v>
      </c>
      <c r="D291" s="280">
        <v>11103.622438146</v>
      </c>
      <c r="E291" s="280">
        <v>11103.622438146</v>
      </c>
      <c r="F291" s="235">
        <f t="shared" si="15"/>
        <v>0</v>
      </c>
      <c r="G291" s="280">
        <v>11103.622438146</v>
      </c>
      <c r="H291" s="280">
        <f t="shared" si="16"/>
        <v>11103.622438146</v>
      </c>
      <c r="I291" s="235">
        <f t="shared" si="12"/>
        <v>100</v>
      </c>
      <c r="J291" s="282"/>
      <c r="K291" s="280">
        <v>0</v>
      </c>
      <c r="L291" s="280">
        <v>11103.622438146</v>
      </c>
      <c r="M291" s="264"/>
      <c r="N291" s="266"/>
      <c r="O291" s="259"/>
      <c r="P291" s="259"/>
      <c r="Q291" s="259"/>
    </row>
    <row r="292" spans="1:17" s="206" customFormat="1" ht="17.649999999999999" customHeight="1" x14ac:dyDescent="0.25">
      <c r="A292" s="278">
        <v>16</v>
      </c>
      <c r="B292" s="115" t="s">
        <v>128</v>
      </c>
      <c r="C292" s="291" t="s">
        <v>779</v>
      </c>
      <c r="D292" s="280">
        <v>3497.7991093640003</v>
      </c>
      <c r="E292" s="280">
        <v>3497.7991093640003</v>
      </c>
      <c r="F292" s="235">
        <f t="shared" si="15"/>
        <v>0</v>
      </c>
      <c r="G292" s="280">
        <v>3497.7991093640003</v>
      </c>
      <c r="H292" s="280">
        <f t="shared" si="16"/>
        <v>3497.7991093640003</v>
      </c>
      <c r="I292" s="235">
        <f t="shared" si="12"/>
        <v>100</v>
      </c>
      <c r="J292" s="282"/>
      <c r="K292" s="280">
        <v>0</v>
      </c>
      <c r="L292" s="280">
        <v>3497.7991093640003</v>
      </c>
      <c r="M292" s="264"/>
      <c r="N292" s="266"/>
      <c r="O292" s="259"/>
      <c r="P292" s="259"/>
      <c r="Q292" s="259"/>
    </row>
    <row r="293" spans="1:17" s="206" customFormat="1" ht="17.649999999999999" customHeight="1" x14ac:dyDescent="0.25">
      <c r="A293" s="278">
        <v>17</v>
      </c>
      <c r="B293" s="115" t="s">
        <v>128</v>
      </c>
      <c r="C293" s="291" t="s">
        <v>780</v>
      </c>
      <c r="D293" s="280">
        <v>6985.1087847939998</v>
      </c>
      <c r="E293" s="280">
        <v>6985.1087847939998</v>
      </c>
      <c r="F293" s="235">
        <f t="shared" si="15"/>
        <v>0</v>
      </c>
      <c r="G293" s="280">
        <v>6985.1087847939998</v>
      </c>
      <c r="H293" s="280">
        <f t="shared" si="16"/>
        <v>6985.1087847939998</v>
      </c>
      <c r="I293" s="235">
        <f t="shared" si="12"/>
        <v>100</v>
      </c>
      <c r="J293" s="292"/>
      <c r="K293" s="280">
        <v>0</v>
      </c>
      <c r="L293" s="280">
        <v>6985.1087847939998</v>
      </c>
      <c r="M293" s="264"/>
      <c r="N293" s="266"/>
      <c r="O293" s="259"/>
      <c r="P293" s="259"/>
      <c r="Q293" s="259"/>
    </row>
    <row r="294" spans="1:17" s="206" customFormat="1" ht="17.649999999999999" customHeight="1" x14ac:dyDescent="0.25">
      <c r="A294" s="278">
        <v>18</v>
      </c>
      <c r="B294" s="115" t="s">
        <v>128</v>
      </c>
      <c r="C294" s="291" t="s">
        <v>781</v>
      </c>
      <c r="D294" s="280">
        <v>5493.8531260305008</v>
      </c>
      <c r="E294" s="280">
        <v>5493.8531260305008</v>
      </c>
      <c r="F294" s="235">
        <f t="shared" si="15"/>
        <v>0</v>
      </c>
      <c r="G294" s="280">
        <v>5493.8531260305008</v>
      </c>
      <c r="H294" s="280">
        <f t="shared" si="16"/>
        <v>5493.8531260305008</v>
      </c>
      <c r="I294" s="235">
        <f t="shared" si="12"/>
        <v>100</v>
      </c>
      <c r="J294" s="292"/>
      <c r="K294" s="280">
        <v>0</v>
      </c>
      <c r="L294" s="280">
        <v>5493.8531260305008</v>
      </c>
      <c r="M294" s="264"/>
      <c r="N294" s="266"/>
      <c r="O294" s="259"/>
      <c r="P294" s="259"/>
      <c r="Q294" s="259"/>
    </row>
    <row r="295" spans="1:17" s="206" customFormat="1" ht="17.649999999999999" customHeight="1" x14ac:dyDescent="0.25">
      <c r="A295" s="278">
        <v>19</v>
      </c>
      <c r="B295" s="115" t="s">
        <v>128</v>
      </c>
      <c r="C295" s="291" t="s">
        <v>782</v>
      </c>
      <c r="D295" s="280">
        <v>11946.824054217501</v>
      </c>
      <c r="E295" s="280">
        <v>11946.824054217501</v>
      </c>
      <c r="F295" s="235">
        <f t="shared" si="15"/>
        <v>0</v>
      </c>
      <c r="G295" s="280">
        <v>11946.824054217501</v>
      </c>
      <c r="H295" s="280">
        <f t="shared" si="16"/>
        <v>11946.824054217501</v>
      </c>
      <c r="I295" s="235">
        <f t="shared" si="12"/>
        <v>100</v>
      </c>
      <c r="J295" s="293"/>
      <c r="K295" s="280">
        <v>0</v>
      </c>
      <c r="L295" s="280">
        <v>11946.824054217501</v>
      </c>
      <c r="M295" s="264"/>
      <c r="N295" s="266"/>
      <c r="O295" s="259"/>
      <c r="P295" s="259"/>
      <c r="Q295" s="259"/>
    </row>
    <row r="296" spans="1:17" s="206" customFormat="1" ht="17.649999999999999" customHeight="1" x14ac:dyDescent="0.25">
      <c r="A296" s="278">
        <v>20</v>
      </c>
      <c r="B296" s="115" t="s">
        <v>128</v>
      </c>
      <c r="C296" s="291" t="s">
        <v>783</v>
      </c>
      <c r="D296" s="280">
        <v>11764.363470982502</v>
      </c>
      <c r="E296" s="280">
        <v>11764.363470982502</v>
      </c>
      <c r="F296" s="235">
        <f t="shared" si="15"/>
        <v>0</v>
      </c>
      <c r="G296" s="280">
        <v>11764.363470982502</v>
      </c>
      <c r="H296" s="280">
        <f t="shared" si="16"/>
        <v>11764.363470982502</v>
      </c>
      <c r="I296" s="235">
        <f t="shared" si="12"/>
        <v>100</v>
      </c>
      <c r="J296" s="293"/>
      <c r="K296" s="280">
        <v>0</v>
      </c>
      <c r="L296" s="280">
        <v>11764.363470982502</v>
      </c>
      <c r="M296" s="264"/>
      <c r="N296" s="266"/>
      <c r="O296" s="259"/>
      <c r="P296" s="259"/>
      <c r="Q296" s="259"/>
    </row>
    <row r="297" spans="1:17" s="206" customFormat="1" ht="17.649999999999999" customHeight="1" x14ac:dyDescent="0.25">
      <c r="A297" s="278">
        <v>21</v>
      </c>
      <c r="B297" s="115" t="s">
        <v>128</v>
      </c>
      <c r="C297" s="291" t="s">
        <v>784</v>
      </c>
      <c r="D297" s="280">
        <v>9942.6209064000013</v>
      </c>
      <c r="E297" s="280">
        <v>9942.6209064000013</v>
      </c>
      <c r="F297" s="235">
        <f t="shared" si="15"/>
        <v>0</v>
      </c>
      <c r="G297" s="280">
        <v>9942.6209064000013</v>
      </c>
      <c r="H297" s="280">
        <f t="shared" si="16"/>
        <v>9942.6209064000013</v>
      </c>
      <c r="I297" s="235">
        <f t="shared" si="12"/>
        <v>100</v>
      </c>
      <c r="J297" s="293"/>
      <c r="K297" s="280">
        <v>0</v>
      </c>
      <c r="L297" s="280">
        <v>9942.6209064000013</v>
      </c>
      <c r="M297" s="264"/>
      <c r="N297" s="266"/>
      <c r="O297" s="259"/>
      <c r="P297" s="259"/>
      <c r="Q297" s="259"/>
    </row>
    <row r="298" spans="1:17" s="206" customFormat="1" ht="17.649999999999999" customHeight="1" x14ac:dyDescent="0.25">
      <c r="A298" s="278">
        <v>24</v>
      </c>
      <c r="B298" s="115" t="s">
        <v>128</v>
      </c>
      <c r="C298" s="291" t="s">
        <v>785</v>
      </c>
      <c r="D298" s="280">
        <v>5503.1630842474997</v>
      </c>
      <c r="E298" s="280">
        <v>5503.1630842474997</v>
      </c>
      <c r="F298" s="235">
        <f t="shared" si="15"/>
        <v>0</v>
      </c>
      <c r="G298" s="280">
        <v>5503.1630842474997</v>
      </c>
      <c r="H298" s="280">
        <f t="shared" si="16"/>
        <v>5503.1630842474997</v>
      </c>
      <c r="I298" s="235">
        <f t="shared" si="12"/>
        <v>100</v>
      </c>
      <c r="J298" s="293"/>
      <c r="K298" s="280">
        <v>0</v>
      </c>
      <c r="L298" s="280">
        <v>5503.1630842474997</v>
      </c>
      <c r="M298" s="264"/>
      <c r="N298" s="266"/>
      <c r="O298" s="259"/>
      <c r="P298" s="259"/>
      <c r="Q298" s="259"/>
    </row>
    <row r="299" spans="1:17" s="206" customFormat="1" ht="17.649999999999999" customHeight="1" x14ac:dyDescent="0.25">
      <c r="A299" s="278">
        <v>25</v>
      </c>
      <c r="B299" s="115" t="s">
        <v>128</v>
      </c>
      <c r="C299" s="291" t="s">
        <v>786</v>
      </c>
      <c r="D299" s="280">
        <v>6071.2154433245005</v>
      </c>
      <c r="E299" s="280">
        <v>6071.2154433245005</v>
      </c>
      <c r="F299" s="235">
        <f t="shared" si="15"/>
        <v>0</v>
      </c>
      <c r="G299" s="280">
        <v>6071.2154433245005</v>
      </c>
      <c r="H299" s="280">
        <f t="shared" si="16"/>
        <v>6071.2154433245005</v>
      </c>
      <c r="I299" s="235">
        <f t="shared" si="12"/>
        <v>100</v>
      </c>
      <c r="J299" s="293"/>
      <c r="K299" s="280">
        <v>0</v>
      </c>
      <c r="L299" s="280">
        <v>6071.2154433245005</v>
      </c>
      <c r="M299" s="264"/>
      <c r="N299" s="266"/>
      <c r="O299" s="259"/>
      <c r="P299" s="259"/>
      <c r="Q299" s="259"/>
    </row>
    <row r="300" spans="1:17" s="206" customFormat="1" ht="17.649999999999999" customHeight="1" x14ac:dyDescent="0.25">
      <c r="A300" s="278">
        <v>26</v>
      </c>
      <c r="B300" s="115" t="s">
        <v>128</v>
      </c>
      <c r="C300" s="291" t="s">
        <v>787</v>
      </c>
      <c r="D300" s="280">
        <v>5469.8512006844994</v>
      </c>
      <c r="E300" s="280">
        <v>5469.8512006844994</v>
      </c>
      <c r="F300" s="235">
        <f t="shared" si="15"/>
        <v>0</v>
      </c>
      <c r="G300" s="280">
        <v>5469.8512006844994</v>
      </c>
      <c r="H300" s="280">
        <f t="shared" si="16"/>
        <v>5469.8512006844994</v>
      </c>
      <c r="I300" s="235">
        <f t="shared" si="12"/>
        <v>100</v>
      </c>
      <c r="J300" s="293"/>
      <c r="K300" s="280">
        <v>0</v>
      </c>
      <c r="L300" s="280">
        <v>5469.8512006844994</v>
      </c>
      <c r="M300" s="264"/>
      <c r="N300" s="266"/>
      <c r="O300" s="259"/>
      <c r="P300" s="259"/>
      <c r="Q300" s="259"/>
    </row>
    <row r="301" spans="1:17" s="206" customFormat="1" ht="17.649999999999999" customHeight="1" x14ac:dyDescent="0.25">
      <c r="A301" s="278">
        <v>28</v>
      </c>
      <c r="B301" s="115" t="s">
        <v>194</v>
      </c>
      <c r="C301" s="291" t="s">
        <v>788</v>
      </c>
      <c r="D301" s="280">
        <v>9683.1864518165003</v>
      </c>
      <c r="E301" s="280">
        <v>9683.1864518165003</v>
      </c>
      <c r="F301" s="235">
        <f t="shared" si="15"/>
        <v>0</v>
      </c>
      <c r="G301" s="280">
        <v>9683.1864518165003</v>
      </c>
      <c r="H301" s="280">
        <f t="shared" si="16"/>
        <v>9683.1864518165003</v>
      </c>
      <c r="I301" s="235">
        <f t="shared" si="12"/>
        <v>100</v>
      </c>
      <c r="J301" s="293"/>
      <c r="K301" s="280">
        <v>0</v>
      </c>
      <c r="L301" s="280">
        <v>9683.1864518165003</v>
      </c>
      <c r="M301" s="264"/>
      <c r="N301" s="266"/>
      <c r="O301" s="259"/>
      <c r="P301" s="259"/>
      <c r="Q301" s="259"/>
    </row>
    <row r="302" spans="1:17" s="206" customFormat="1" ht="17.649999999999999" customHeight="1" x14ac:dyDescent="0.25">
      <c r="A302" s="278">
        <v>29</v>
      </c>
      <c r="B302" s="115" t="s">
        <v>194</v>
      </c>
      <c r="C302" s="291" t="s">
        <v>227</v>
      </c>
      <c r="D302" s="280">
        <v>9912.7254310000008</v>
      </c>
      <c r="E302" s="280">
        <v>9912.7254310000008</v>
      </c>
      <c r="F302" s="235">
        <f t="shared" si="15"/>
        <v>0</v>
      </c>
      <c r="G302" s="280">
        <v>9912.7254310000008</v>
      </c>
      <c r="H302" s="280">
        <f t="shared" si="16"/>
        <v>9912.7254310000008</v>
      </c>
      <c r="I302" s="235">
        <f t="shared" si="12"/>
        <v>100</v>
      </c>
      <c r="J302" s="293"/>
      <c r="K302" s="280">
        <v>0</v>
      </c>
      <c r="L302" s="280">
        <v>9912.7254310000008</v>
      </c>
      <c r="M302" s="264"/>
      <c r="N302" s="266"/>
      <c r="O302" s="259"/>
      <c r="P302" s="259"/>
      <c r="Q302" s="259"/>
    </row>
    <row r="303" spans="1:17" s="206" customFormat="1" ht="17.649999999999999" customHeight="1" x14ac:dyDescent="0.25">
      <c r="A303" s="278">
        <v>31</v>
      </c>
      <c r="B303" s="115" t="s">
        <v>789</v>
      </c>
      <c r="C303" s="291" t="s">
        <v>790</v>
      </c>
      <c r="D303" s="280">
        <v>3295.6922134675001</v>
      </c>
      <c r="E303" s="280">
        <v>3295.6922134675001</v>
      </c>
      <c r="F303" s="235">
        <f t="shared" si="15"/>
        <v>0</v>
      </c>
      <c r="G303" s="280">
        <v>3295.6922134675001</v>
      </c>
      <c r="H303" s="280">
        <f t="shared" si="16"/>
        <v>3295.6922134675001</v>
      </c>
      <c r="I303" s="235">
        <f t="shared" si="12"/>
        <v>100</v>
      </c>
      <c r="J303" s="293"/>
      <c r="K303" s="280">
        <v>0</v>
      </c>
      <c r="L303" s="280">
        <v>3295.6922134675001</v>
      </c>
      <c r="M303" s="264"/>
      <c r="N303" s="266"/>
      <c r="O303" s="259"/>
      <c r="P303" s="259"/>
      <c r="Q303" s="259"/>
    </row>
    <row r="304" spans="1:17" s="206" customFormat="1" ht="17.649999999999999" customHeight="1" x14ac:dyDescent="0.25">
      <c r="A304" s="278">
        <v>33</v>
      </c>
      <c r="B304" s="115" t="s">
        <v>789</v>
      </c>
      <c r="C304" s="291" t="s">
        <v>791</v>
      </c>
      <c r="D304" s="280">
        <v>3327.4998960174999</v>
      </c>
      <c r="E304" s="280">
        <v>3327.4998960174999</v>
      </c>
      <c r="F304" s="235">
        <f t="shared" si="15"/>
        <v>0</v>
      </c>
      <c r="G304" s="280">
        <v>3327.4998960174999</v>
      </c>
      <c r="H304" s="280">
        <f t="shared" si="16"/>
        <v>3327.4998960174999</v>
      </c>
      <c r="I304" s="235">
        <f t="shared" si="12"/>
        <v>100</v>
      </c>
      <c r="J304" s="293"/>
      <c r="K304" s="280">
        <v>0</v>
      </c>
      <c r="L304" s="280">
        <v>3327.4998960174999</v>
      </c>
      <c r="M304" s="264"/>
      <c r="N304" s="266"/>
      <c r="O304" s="259"/>
      <c r="P304" s="259"/>
      <c r="Q304" s="259"/>
    </row>
    <row r="305" spans="1:17" s="206" customFormat="1" ht="17.649999999999999" customHeight="1" x14ac:dyDescent="0.25">
      <c r="A305" s="278">
        <v>34</v>
      </c>
      <c r="B305" s="115" t="s">
        <v>789</v>
      </c>
      <c r="C305" s="291" t="s">
        <v>792</v>
      </c>
      <c r="D305" s="280">
        <v>10359.6956600795</v>
      </c>
      <c r="E305" s="280">
        <v>10359.6956600795</v>
      </c>
      <c r="F305" s="235">
        <f t="shared" si="15"/>
        <v>0</v>
      </c>
      <c r="G305" s="280">
        <v>10359.6956600795</v>
      </c>
      <c r="H305" s="280">
        <f t="shared" si="16"/>
        <v>10359.6956600795</v>
      </c>
      <c r="I305" s="235">
        <f t="shared" si="12"/>
        <v>100</v>
      </c>
      <c r="J305" s="293"/>
      <c r="K305" s="280">
        <v>0</v>
      </c>
      <c r="L305" s="280">
        <v>10359.6956600795</v>
      </c>
      <c r="M305" s="264"/>
      <c r="N305" s="266"/>
      <c r="O305" s="259"/>
      <c r="P305" s="259"/>
      <c r="Q305" s="259"/>
    </row>
    <row r="306" spans="1:17" s="206" customFormat="1" ht="17.649999999999999" customHeight="1" x14ac:dyDescent="0.25">
      <c r="A306" s="278">
        <v>36</v>
      </c>
      <c r="B306" s="115" t="s">
        <v>128</v>
      </c>
      <c r="C306" s="291" t="s">
        <v>793</v>
      </c>
      <c r="D306" s="280">
        <v>5426.3779430105005</v>
      </c>
      <c r="E306" s="280">
        <v>5426.3779430105005</v>
      </c>
      <c r="F306" s="235">
        <f t="shared" si="15"/>
        <v>0</v>
      </c>
      <c r="G306" s="280">
        <v>5426.3779430105005</v>
      </c>
      <c r="H306" s="280">
        <f t="shared" si="16"/>
        <v>5426.3779430105005</v>
      </c>
      <c r="I306" s="235">
        <f t="shared" si="12"/>
        <v>100</v>
      </c>
      <c r="J306" s="293"/>
      <c r="K306" s="280">
        <v>0</v>
      </c>
      <c r="L306" s="280">
        <v>5426.3779430105005</v>
      </c>
      <c r="M306" s="264"/>
      <c r="N306" s="266"/>
      <c r="O306" s="259"/>
      <c r="P306" s="259"/>
      <c r="Q306" s="259"/>
    </row>
    <row r="307" spans="1:17" s="206" customFormat="1" ht="17.649999999999999" customHeight="1" x14ac:dyDescent="0.25">
      <c r="A307" s="278">
        <v>38</v>
      </c>
      <c r="B307" s="115" t="s">
        <v>128</v>
      </c>
      <c r="C307" s="291" t="s">
        <v>794</v>
      </c>
      <c r="D307" s="280">
        <v>21176.891800253001</v>
      </c>
      <c r="E307" s="280">
        <v>21176.891800253001</v>
      </c>
      <c r="F307" s="235">
        <f t="shared" si="15"/>
        <v>0</v>
      </c>
      <c r="G307" s="280">
        <v>11575.547135201001</v>
      </c>
      <c r="H307" s="280">
        <f t="shared" si="16"/>
        <v>11575.547135201001</v>
      </c>
      <c r="I307" s="235">
        <f t="shared" si="12"/>
        <v>54.661218673567134</v>
      </c>
      <c r="J307" s="293"/>
      <c r="K307" s="280">
        <v>0</v>
      </c>
      <c r="L307" s="280">
        <v>11575.547135201001</v>
      </c>
      <c r="M307" s="264"/>
      <c r="N307" s="266"/>
      <c r="O307" s="259"/>
      <c r="P307" s="259"/>
      <c r="Q307" s="259"/>
    </row>
    <row r="308" spans="1:17" s="206" customFormat="1" ht="17.649999999999999" customHeight="1" x14ac:dyDescent="0.25">
      <c r="A308" s="278">
        <v>40</v>
      </c>
      <c r="B308" s="115" t="s">
        <v>789</v>
      </c>
      <c r="C308" s="291" t="s">
        <v>795</v>
      </c>
      <c r="D308" s="280">
        <v>11585.522393305</v>
      </c>
      <c r="E308" s="280">
        <v>11585.522393305</v>
      </c>
      <c r="F308" s="235">
        <f t="shared" si="15"/>
        <v>0</v>
      </c>
      <c r="G308" s="280">
        <v>3243.0793466225</v>
      </c>
      <c r="H308" s="280">
        <f t="shared" si="16"/>
        <v>3243.0793466225</v>
      </c>
      <c r="I308" s="235">
        <f t="shared" si="12"/>
        <v>27.992517182450044</v>
      </c>
      <c r="J308" s="293"/>
      <c r="K308" s="280">
        <v>0</v>
      </c>
      <c r="L308" s="280">
        <v>3243.0793466225</v>
      </c>
      <c r="M308" s="264"/>
      <c r="N308" s="266"/>
      <c r="O308" s="259"/>
      <c r="P308" s="259"/>
      <c r="Q308" s="259"/>
    </row>
    <row r="309" spans="1:17" s="206" customFormat="1" ht="17.649999999999999" customHeight="1" x14ac:dyDescent="0.25">
      <c r="A309" s="278">
        <v>42</v>
      </c>
      <c r="B309" s="115" t="s">
        <v>128</v>
      </c>
      <c r="C309" s="291" t="s">
        <v>796</v>
      </c>
      <c r="D309" s="280">
        <v>13494.8800253155</v>
      </c>
      <c r="E309" s="280">
        <v>13494.8800253155</v>
      </c>
      <c r="F309" s="235">
        <f t="shared" si="15"/>
        <v>0</v>
      </c>
      <c r="G309" s="280">
        <v>6885.046627914001</v>
      </c>
      <c r="H309" s="280">
        <f t="shared" si="16"/>
        <v>6885.046627914001</v>
      </c>
      <c r="I309" s="235">
        <f t="shared" si="12"/>
        <v>51.019694988011075</v>
      </c>
      <c r="J309" s="293"/>
      <c r="K309" s="280">
        <v>0</v>
      </c>
      <c r="L309" s="280">
        <v>6885.046627914001</v>
      </c>
      <c r="M309" s="264"/>
      <c r="N309" s="266"/>
      <c r="O309" s="259"/>
      <c r="P309" s="259"/>
      <c r="Q309" s="259"/>
    </row>
    <row r="310" spans="1:17" s="206" customFormat="1" ht="13.5" x14ac:dyDescent="0.25">
      <c r="A310" s="278">
        <v>43</v>
      </c>
      <c r="B310" s="115" t="s">
        <v>128</v>
      </c>
      <c r="C310" s="291" t="s">
        <v>797</v>
      </c>
      <c r="D310" s="280">
        <v>30318.356306192502</v>
      </c>
      <c r="E310" s="280">
        <v>30318.356306192502</v>
      </c>
      <c r="F310" s="235">
        <f t="shared" si="15"/>
        <v>0</v>
      </c>
      <c r="G310" s="280">
        <v>7110.7287532015007</v>
      </c>
      <c r="H310" s="280">
        <f t="shared" si="16"/>
        <v>7110.7287532015007</v>
      </c>
      <c r="I310" s="235">
        <f t="shared" si="12"/>
        <v>23.453543066083498</v>
      </c>
      <c r="J310" s="293"/>
      <c r="K310" s="280">
        <v>0</v>
      </c>
      <c r="L310" s="280">
        <v>7110.7287532015007</v>
      </c>
      <c r="M310" s="264"/>
      <c r="N310" s="266"/>
      <c r="O310" s="259"/>
      <c r="P310" s="259"/>
      <c r="Q310" s="259"/>
    </row>
    <row r="311" spans="1:17" s="206" customFormat="1" ht="14.25" thickBot="1" x14ac:dyDescent="0.3">
      <c r="A311" s="294">
        <v>45</v>
      </c>
      <c r="B311" s="295" t="s">
        <v>128</v>
      </c>
      <c r="C311" s="296" t="s">
        <v>798</v>
      </c>
      <c r="D311" s="297">
        <v>12985.584769584</v>
      </c>
      <c r="E311" s="297">
        <v>12985.584769584</v>
      </c>
      <c r="F311" s="249">
        <f t="shared" si="15"/>
        <v>0</v>
      </c>
      <c r="G311" s="297">
        <v>7716.2812646709999</v>
      </c>
      <c r="H311" s="297">
        <f t="shared" si="16"/>
        <v>7716.2812646709999</v>
      </c>
      <c r="I311" s="249">
        <f t="shared" si="12"/>
        <v>59.421900527304437</v>
      </c>
      <c r="J311" s="298"/>
      <c r="K311" s="297">
        <v>7716.2812646709999</v>
      </c>
      <c r="L311" s="297">
        <v>0</v>
      </c>
      <c r="M311" s="264"/>
      <c r="N311" s="266"/>
      <c r="O311" s="259"/>
      <c r="P311" s="259"/>
      <c r="Q311" s="259"/>
    </row>
    <row r="312" spans="1:17" s="206" customFormat="1" ht="15" customHeight="1" x14ac:dyDescent="0.25">
      <c r="A312" s="206" t="s">
        <v>908</v>
      </c>
      <c r="M312" s="260"/>
      <c r="N312" s="267"/>
      <c r="O312" s="259"/>
      <c r="P312" s="259"/>
      <c r="Q312" s="259"/>
    </row>
    <row r="313" spans="1:17" s="206" customFormat="1" ht="15" customHeight="1" x14ac:dyDescent="0.25">
      <c r="A313" s="206" t="s">
        <v>910</v>
      </c>
      <c r="M313" s="260"/>
      <c r="N313" s="261"/>
      <c r="O313" s="259"/>
      <c r="P313" s="259"/>
      <c r="Q313" s="259"/>
    </row>
    <row r="314" spans="1:17" s="206" customFormat="1" ht="15" customHeight="1" x14ac:dyDescent="0.25">
      <c r="A314" s="215" t="s">
        <v>413</v>
      </c>
      <c r="B314" s="215"/>
      <c r="C314" s="215"/>
      <c r="D314" s="215"/>
      <c r="E314" s="215"/>
      <c r="F314" s="215"/>
      <c r="G314" s="215"/>
      <c r="H314" s="215"/>
      <c r="I314" s="215"/>
      <c r="J314" s="215"/>
      <c r="K314" s="215"/>
      <c r="L314" s="215"/>
      <c r="M314" s="260"/>
      <c r="N314" s="261"/>
      <c r="O314" s="259"/>
      <c r="P314" s="259"/>
      <c r="Q314" s="259"/>
    </row>
    <row r="315" spans="1:17" s="33" customFormat="1" ht="15" x14ac:dyDescent="0.25">
      <c r="B315" s="56"/>
      <c r="C315" s="57"/>
      <c r="M315" s="58"/>
      <c r="N315" s="52"/>
      <c r="O315" s="59"/>
      <c r="P315" s="59"/>
      <c r="Q315" s="59"/>
    </row>
    <row r="316" spans="1:17" s="33" customFormat="1" ht="15" x14ac:dyDescent="0.25">
      <c r="B316" s="56"/>
      <c r="C316" s="57"/>
      <c r="D316" s="60"/>
      <c r="E316" s="60"/>
      <c r="F316" s="60"/>
      <c r="G316" s="60"/>
      <c r="H316" s="60"/>
      <c r="I316" s="60"/>
      <c r="J316" s="60"/>
      <c r="K316" s="60"/>
      <c r="L316" s="60"/>
      <c r="M316" s="58"/>
      <c r="N316" s="52"/>
      <c r="O316" s="59"/>
      <c r="P316" s="59"/>
      <c r="Q316" s="59"/>
    </row>
    <row r="317" spans="1:17" s="33" customFormat="1" ht="15" x14ac:dyDescent="0.25">
      <c r="B317" s="56"/>
      <c r="C317" s="57"/>
      <c r="D317" s="60"/>
      <c r="E317" s="60"/>
      <c r="F317" s="60"/>
      <c r="G317" s="60"/>
      <c r="H317" s="60"/>
      <c r="I317" s="60"/>
      <c r="J317" s="60"/>
      <c r="K317" s="60"/>
      <c r="L317" s="60"/>
      <c r="M317" s="58"/>
      <c r="N317" s="52"/>
      <c r="O317" s="59"/>
      <c r="P317" s="59"/>
      <c r="Q317" s="59"/>
    </row>
    <row r="318" spans="1:17" s="33" customFormat="1" ht="15" x14ac:dyDescent="0.25">
      <c r="B318" s="56"/>
      <c r="C318" s="57"/>
      <c r="D318" s="60"/>
      <c r="E318" s="60"/>
      <c r="F318" s="60"/>
      <c r="G318" s="60"/>
      <c r="H318" s="60"/>
      <c r="I318" s="60"/>
      <c r="J318" s="60"/>
      <c r="K318" s="60"/>
      <c r="L318" s="60"/>
      <c r="M318" s="58"/>
      <c r="N318" s="52"/>
      <c r="O318" s="59"/>
      <c r="P318" s="59"/>
      <c r="Q318" s="59"/>
    </row>
    <row r="319" spans="1:17" s="33" customFormat="1" ht="15" x14ac:dyDescent="0.25">
      <c r="B319" s="56"/>
      <c r="C319" s="57"/>
      <c r="D319" s="61"/>
      <c r="E319" s="61"/>
      <c r="G319" s="61"/>
      <c r="H319" s="61"/>
      <c r="K319" s="61"/>
      <c r="L319" s="61"/>
      <c r="M319" s="58"/>
      <c r="N319" s="52"/>
      <c r="O319" s="59"/>
      <c r="P319" s="59"/>
      <c r="Q319" s="59"/>
    </row>
    <row r="320" spans="1:17" x14ac:dyDescent="0.25">
      <c r="C320" s="62"/>
      <c r="D320" s="63"/>
      <c r="E320" s="63"/>
      <c r="F320" s="63"/>
      <c r="G320" s="63"/>
      <c r="H320" s="63"/>
      <c r="I320" s="63"/>
      <c r="J320" s="63"/>
      <c r="K320" s="63"/>
      <c r="L320" s="63"/>
    </row>
    <row r="321" spans="3:12" x14ac:dyDescent="0.25">
      <c r="C321" s="62"/>
      <c r="D321" s="64"/>
      <c r="E321" s="64"/>
      <c r="F321" s="64"/>
      <c r="G321" s="64"/>
      <c r="H321" s="64"/>
      <c r="I321" s="64"/>
      <c r="J321" s="64"/>
      <c r="K321" s="64"/>
      <c r="L321" s="64"/>
    </row>
    <row r="322" spans="3:12" x14ac:dyDescent="0.25">
      <c r="C322" s="62"/>
    </row>
    <row r="323" spans="3:12" x14ac:dyDescent="0.25">
      <c r="C323" s="62"/>
    </row>
    <row r="324" spans="3:12" x14ac:dyDescent="0.25">
      <c r="C324" s="62"/>
    </row>
    <row r="325" spans="3:12" x14ac:dyDescent="0.25">
      <c r="C325" s="62"/>
    </row>
    <row r="326" spans="3:12" x14ac:dyDescent="0.25">
      <c r="C326" s="62"/>
    </row>
    <row r="327" spans="3:12" x14ac:dyDescent="0.25">
      <c r="C327" s="62"/>
    </row>
    <row r="328" spans="3:12" x14ac:dyDescent="0.25">
      <c r="C328" s="62"/>
    </row>
    <row r="329" spans="3:12" x14ac:dyDescent="0.25">
      <c r="C329" s="62"/>
    </row>
    <row r="330" spans="3:12" x14ac:dyDescent="0.25">
      <c r="C330" s="62"/>
    </row>
    <row r="331" spans="3:12" x14ac:dyDescent="0.25">
      <c r="C331" s="62"/>
    </row>
    <row r="332" spans="3:12" x14ac:dyDescent="0.25">
      <c r="C332" s="62"/>
    </row>
    <row r="333" spans="3:12" x14ac:dyDescent="0.25">
      <c r="C333" s="62"/>
    </row>
    <row r="334" spans="3:12" x14ac:dyDescent="0.25">
      <c r="C334" s="62"/>
    </row>
    <row r="335" spans="3:12" x14ac:dyDescent="0.25">
      <c r="C335" s="62"/>
    </row>
    <row r="336" spans="3:12" x14ac:dyDescent="0.25">
      <c r="C336" s="62"/>
    </row>
    <row r="337" spans="3:3" x14ac:dyDescent="0.25">
      <c r="C337" s="62"/>
    </row>
    <row r="338" spans="3:3" x14ac:dyDescent="0.25">
      <c r="C338" s="62"/>
    </row>
    <row r="339" spans="3:3" x14ac:dyDescent="0.25">
      <c r="C339" s="62"/>
    </row>
    <row r="340" spans="3:3" x14ac:dyDescent="0.25">
      <c r="C340" s="62"/>
    </row>
    <row r="341" spans="3:3" x14ac:dyDescent="0.25">
      <c r="C341" s="62"/>
    </row>
    <row r="342" spans="3:3" x14ac:dyDescent="0.25">
      <c r="C342" s="62"/>
    </row>
    <row r="343" spans="3:3" x14ac:dyDescent="0.25">
      <c r="C343" s="62"/>
    </row>
    <row r="344" spans="3:3" x14ac:dyDescent="0.25">
      <c r="C344" s="62"/>
    </row>
    <row r="345" spans="3:3" x14ac:dyDescent="0.25">
      <c r="C345" s="62"/>
    </row>
    <row r="346" spans="3:3" x14ac:dyDescent="0.25">
      <c r="C346" s="62"/>
    </row>
  </sheetData>
  <mergeCells count="14">
    <mergeCell ref="M3:P3"/>
    <mergeCell ref="A13:C13"/>
    <mergeCell ref="A14:C14"/>
    <mergeCell ref="A277:C277"/>
    <mergeCell ref="A1:C1"/>
    <mergeCell ref="A2:L2"/>
    <mergeCell ref="A3:F3"/>
    <mergeCell ref="G3:L3"/>
    <mergeCell ref="A9:A11"/>
    <mergeCell ref="B9:C11"/>
    <mergeCell ref="D9:F9"/>
    <mergeCell ref="G9:G10"/>
    <mergeCell ref="H9:I9"/>
    <mergeCell ref="K9:L9"/>
  </mergeCells>
  <printOptions horizontalCentered="1"/>
  <pageMargins left="0.59055118110236227" right="0.59055118110236227" top="0.59055118110236227" bottom="0.59055118110236227" header="0.19685039370078741" footer="0.19685039370078741"/>
  <pageSetup scale="60" fitToHeight="4" orientation="landscape" r:id="rId1"/>
  <rowBreaks count="1" manualBreakCount="1">
    <brk id="276" max="11" man="1"/>
  </rowBreaks>
  <ignoredErrors>
    <ignoredError sqref="D11:L11" numberStoredAsText="1"/>
    <ignoredError sqref="F277:L278 F13:F1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55"/>
  <sheetViews>
    <sheetView showGridLines="0" zoomScale="80" zoomScaleNormal="80" zoomScaleSheetLayoutView="80" workbookViewId="0">
      <selection activeCell="C22" sqref="C22"/>
    </sheetView>
  </sheetViews>
  <sheetFormatPr baseColWidth="10" defaultColWidth="11.42578125" defaultRowHeight="12.75" x14ac:dyDescent="0.25"/>
  <cols>
    <col min="1" max="2" width="5" style="38" customWidth="1"/>
    <col min="3" max="3" width="54.42578125" style="38" customWidth="1"/>
    <col min="4" max="5" width="18.7109375" style="38" customWidth="1"/>
    <col min="6" max="6" width="2.42578125" style="38" customWidth="1"/>
    <col min="7" max="7" width="18.7109375" style="38" customWidth="1"/>
    <col min="8" max="10" width="13.7109375" style="38" customWidth="1"/>
    <col min="11" max="12" width="9.28515625" style="38" customWidth="1"/>
    <col min="13" max="13" width="12.42578125" style="38" customWidth="1"/>
    <col min="14" max="16384" width="11.42578125" style="38"/>
  </cols>
  <sheetData>
    <row r="1" spans="1:41" s="167" customFormat="1" ht="45" customHeight="1" x14ac:dyDescent="0.2">
      <c r="A1" s="352" t="s">
        <v>913</v>
      </c>
      <c r="B1" s="352"/>
      <c r="C1" s="352"/>
      <c r="D1" s="85" t="s">
        <v>915</v>
      </c>
      <c r="E1" s="85"/>
      <c r="F1" s="85"/>
      <c r="G1" s="250"/>
      <c r="H1" s="250"/>
      <c r="I1" s="250"/>
      <c r="J1" s="250"/>
      <c r="K1" s="250"/>
      <c r="L1" s="250"/>
      <c r="M1" s="250"/>
    </row>
    <row r="2" spans="1:41" s="1" customFormat="1" ht="36" customHeight="1" thickBot="1" x14ac:dyDescent="0.45">
      <c r="A2" s="368" t="s">
        <v>914</v>
      </c>
      <c r="B2" s="368"/>
      <c r="C2" s="368"/>
      <c r="D2" s="368"/>
      <c r="E2" s="368"/>
      <c r="F2" s="368"/>
      <c r="G2" s="368"/>
      <c r="H2" s="368"/>
      <c r="I2" s="368"/>
      <c r="J2" s="368"/>
      <c r="K2" s="368"/>
      <c r="L2" s="368"/>
      <c r="N2" s="252"/>
      <c r="O2" s="252"/>
    </row>
    <row r="3" spans="1:41" customFormat="1" ht="6" customHeight="1" x14ac:dyDescent="0.4">
      <c r="A3" s="354"/>
      <c r="B3" s="354"/>
      <c r="C3" s="354"/>
      <c r="D3" s="354"/>
      <c r="E3" s="354"/>
      <c r="F3" s="354"/>
      <c r="G3" s="354"/>
      <c r="H3" s="354"/>
      <c r="I3" s="354"/>
      <c r="J3" s="354"/>
      <c r="K3" s="354"/>
      <c r="L3" s="354"/>
      <c r="M3" s="355"/>
      <c r="N3" s="355"/>
      <c r="O3" s="355"/>
    </row>
    <row r="4" spans="1:41" s="48" customFormat="1" ht="17.100000000000001" customHeight="1" x14ac:dyDescent="0.25">
      <c r="A4" s="204" t="s">
        <v>932</v>
      </c>
      <c r="B4" s="204"/>
      <c r="C4" s="204"/>
      <c r="D4" s="204"/>
      <c r="E4" s="204"/>
      <c r="F4" s="204"/>
      <c r="G4" s="204"/>
      <c r="H4" s="204"/>
      <c r="I4" s="204"/>
      <c r="J4" s="204"/>
      <c r="K4" s="204"/>
      <c r="L4" s="204"/>
    </row>
    <row r="5" spans="1:41" s="48" customFormat="1" ht="17.100000000000001" customHeight="1" x14ac:dyDescent="0.25">
      <c r="A5" s="204" t="s">
        <v>799</v>
      </c>
      <c r="B5" s="204"/>
      <c r="C5" s="204"/>
      <c r="D5" s="204"/>
      <c r="E5" s="204"/>
      <c r="F5" s="204"/>
      <c r="G5" s="204"/>
      <c r="H5" s="204"/>
      <c r="I5" s="204"/>
      <c r="J5" s="204"/>
      <c r="K5" s="204"/>
      <c r="L5" s="204"/>
      <c r="M5" s="66">
        <v>20.583500000000001</v>
      </c>
    </row>
    <row r="6" spans="1:41" s="48" customFormat="1" ht="17.100000000000001" customHeight="1" x14ac:dyDescent="0.25">
      <c r="A6" s="204" t="s">
        <v>2</v>
      </c>
      <c r="B6" s="204"/>
      <c r="C6" s="204"/>
      <c r="D6" s="204"/>
      <c r="E6" s="204"/>
      <c r="F6" s="204"/>
      <c r="G6" s="204"/>
      <c r="H6" s="204"/>
      <c r="I6" s="204"/>
      <c r="J6" s="204"/>
      <c r="K6" s="204"/>
      <c r="L6" s="204"/>
      <c r="M6" s="397"/>
      <c r="N6" s="397"/>
      <c r="O6" s="397"/>
      <c r="P6" s="397"/>
    </row>
    <row r="7" spans="1:41" s="48" customFormat="1" ht="17.100000000000001" customHeight="1" x14ac:dyDescent="0.25">
      <c r="A7" s="204" t="s">
        <v>941</v>
      </c>
      <c r="B7" s="204"/>
      <c r="C7" s="204"/>
      <c r="D7" s="204"/>
      <c r="E7" s="204"/>
      <c r="F7" s="204"/>
      <c r="G7" s="204"/>
      <c r="H7" s="204"/>
      <c r="I7" s="204"/>
      <c r="J7" s="204"/>
      <c r="K7" s="204"/>
      <c r="L7" s="204"/>
      <c r="M7" s="397"/>
      <c r="N7" s="397"/>
      <c r="O7" s="397"/>
      <c r="P7" s="397"/>
    </row>
    <row r="8" spans="1:41" s="48" customFormat="1" ht="17.100000000000001" customHeight="1" x14ac:dyDescent="0.25">
      <c r="A8" s="204" t="s">
        <v>933</v>
      </c>
      <c r="B8" s="204"/>
      <c r="C8" s="204"/>
      <c r="D8" s="204"/>
      <c r="E8" s="204"/>
      <c r="F8" s="204"/>
      <c r="G8" s="204"/>
      <c r="H8" s="204"/>
      <c r="I8" s="204"/>
      <c r="J8" s="204"/>
      <c r="K8" s="204"/>
      <c r="L8" s="204"/>
    </row>
    <row r="9" spans="1:41" ht="26.25" customHeight="1" x14ac:dyDescent="0.25">
      <c r="A9" s="398" t="s">
        <v>800</v>
      </c>
      <c r="B9" s="360" t="s">
        <v>934</v>
      </c>
      <c r="C9" s="360"/>
      <c r="D9" s="399" t="s">
        <v>801</v>
      </c>
      <c r="E9" s="399"/>
      <c r="F9" s="335"/>
      <c r="G9" s="335" t="s">
        <v>802</v>
      </c>
      <c r="H9" s="398" t="s">
        <v>935</v>
      </c>
      <c r="I9" s="398" t="s">
        <v>803</v>
      </c>
      <c r="J9" s="398" t="s">
        <v>936</v>
      </c>
      <c r="K9" s="398" t="s">
        <v>804</v>
      </c>
      <c r="L9" s="398"/>
    </row>
    <row r="10" spans="1:41" ht="4.9000000000000004" customHeight="1" x14ac:dyDescent="0.25">
      <c r="A10" s="398"/>
      <c r="B10" s="360"/>
      <c r="C10" s="360"/>
      <c r="D10" s="398" t="s">
        <v>805</v>
      </c>
      <c r="E10" s="398" t="s">
        <v>806</v>
      </c>
      <c r="F10" s="336"/>
      <c r="G10" s="398" t="s">
        <v>806</v>
      </c>
      <c r="H10" s="398"/>
      <c r="I10" s="398"/>
      <c r="J10" s="398"/>
      <c r="K10" s="399"/>
      <c r="L10" s="399"/>
    </row>
    <row r="11" spans="1:41" ht="46.5" customHeight="1" thickBot="1" x14ac:dyDescent="0.3">
      <c r="A11" s="399"/>
      <c r="B11" s="390"/>
      <c r="C11" s="390"/>
      <c r="D11" s="399"/>
      <c r="E11" s="399"/>
      <c r="F11" s="335"/>
      <c r="G11" s="399"/>
      <c r="H11" s="399"/>
      <c r="I11" s="399"/>
      <c r="J11" s="399"/>
      <c r="K11" s="337" t="s">
        <v>807</v>
      </c>
      <c r="L11" s="337" t="s">
        <v>808</v>
      </c>
    </row>
    <row r="12" spans="1:41" ht="4.5" customHeight="1" thickBot="1" x14ac:dyDescent="0.3">
      <c r="A12" s="315"/>
      <c r="B12" s="316"/>
      <c r="C12" s="316"/>
      <c r="D12" s="315"/>
      <c r="E12" s="315"/>
      <c r="F12" s="315"/>
      <c r="G12" s="315"/>
      <c r="H12" s="315"/>
      <c r="I12" s="315"/>
      <c r="J12" s="315"/>
      <c r="K12" s="316"/>
      <c r="L12" s="31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row>
    <row r="13" spans="1:41" ht="17.100000000000001" customHeight="1" x14ac:dyDescent="0.25">
      <c r="A13" s="317">
        <v>279</v>
      </c>
      <c r="B13" s="318"/>
      <c r="C13" s="319" t="s">
        <v>809</v>
      </c>
      <c r="D13" s="320">
        <f>D14+D30+D39+D53+D64+D77+D116+D134+D144+D166+D191+D213+D224+D234+D238+D248+D263+D277+D287+D301+D313+D315</f>
        <v>1793514.7326333264</v>
      </c>
      <c r="E13" s="320">
        <f>E14+E30+E39+E53+E64+E77+E116+E134+E144+E166+E191+E213+E224+E234+E238+E248+E263+E277+E287+E301+E313+E315</f>
        <v>1793514.7326333264</v>
      </c>
      <c r="F13" s="320"/>
      <c r="G13" s="320">
        <f>G14+G30+G39+G53+G64+G77+G116+G134+G144+G166+G191+G213+G224+G234+G238+G248+G263+G277+G287+G301+G313+G315</f>
        <v>1793514.7326333264</v>
      </c>
      <c r="H13" s="321"/>
      <c r="I13" s="322"/>
      <c r="J13" s="323"/>
      <c r="K13" s="323"/>
      <c r="L13" s="324"/>
    </row>
    <row r="14" spans="1:41" ht="17.100000000000001" customHeight="1" x14ac:dyDescent="0.25">
      <c r="A14" s="389" t="s">
        <v>810</v>
      </c>
      <c r="B14" s="389"/>
      <c r="C14" s="389"/>
      <c r="D14" s="325">
        <f>SUM(D15:D29)</f>
        <v>77571.672196203508</v>
      </c>
      <c r="E14" s="325">
        <f>SUM(E15:E29)</f>
        <v>77571.672196203508</v>
      </c>
      <c r="F14" s="325"/>
      <c r="G14" s="325">
        <f>SUM(G15:G29)</f>
        <v>77571.672196203508</v>
      </c>
      <c r="H14" s="326"/>
      <c r="I14" s="319"/>
      <c r="J14" s="319"/>
      <c r="K14" s="319"/>
      <c r="L14" s="115"/>
    </row>
    <row r="15" spans="1:41" ht="17.100000000000001" customHeight="1" x14ac:dyDescent="0.25">
      <c r="A15" s="115">
        <v>1</v>
      </c>
      <c r="B15" s="115" t="s">
        <v>126</v>
      </c>
      <c r="C15" s="230" t="s">
        <v>127</v>
      </c>
      <c r="D15" s="327">
        <v>3478.5097763430003</v>
      </c>
      <c r="E15" s="327">
        <v>3478.5097763430003</v>
      </c>
      <c r="F15" s="327"/>
      <c r="G15" s="327">
        <v>3478.5097763430003</v>
      </c>
      <c r="H15" s="328">
        <v>36732</v>
      </c>
      <c r="I15" s="328">
        <v>36732</v>
      </c>
      <c r="J15" s="328">
        <v>42128</v>
      </c>
      <c r="K15" s="115">
        <v>14</v>
      </c>
      <c r="L15" s="115">
        <v>9</v>
      </c>
      <c r="M15" s="37"/>
    </row>
    <row r="16" spans="1:41" ht="17.100000000000001" customHeight="1" x14ac:dyDescent="0.25">
      <c r="A16" s="115">
        <v>2</v>
      </c>
      <c r="B16" s="115" t="s">
        <v>128</v>
      </c>
      <c r="C16" s="230" t="s">
        <v>750</v>
      </c>
      <c r="D16" s="327">
        <v>15236.664213967</v>
      </c>
      <c r="E16" s="327">
        <v>15236.664213967</v>
      </c>
      <c r="F16" s="327"/>
      <c r="G16" s="327">
        <v>15236.664213967</v>
      </c>
      <c r="H16" s="328">
        <v>37019</v>
      </c>
      <c r="I16" s="328">
        <v>37019</v>
      </c>
      <c r="J16" s="328">
        <v>42460</v>
      </c>
      <c r="K16" s="115">
        <v>14</v>
      </c>
      <c r="L16" s="115">
        <v>3</v>
      </c>
    </row>
    <row r="17" spans="1:12" ht="17.100000000000001" customHeight="1" x14ac:dyDescent="0.25">
      <c r="A17" s="115">
        <v>3</v>
      </c>
      <c r="B17" s="115" t="s">
        <v>130</v>
      </c>
      <c r="C17" s="230" t="s">
        <v>131</v>
      </c>
      <c r="D17" s="327">
        <v>739.92382248750005</v>
      </c>
      <c r="E17" s="327">
        <v>739.92382248750005</v>
      </c>
      <c r="F17" s="327"/>
      <c r="G17" s="327">
        <v>739.92382248750005</v>
      </c>
      <c r="H17" s="328">
        <v>38080</v>
      </c>
      <c r="I17" s="328">
        <v>38080</v>
      </c>
      <c r="J17" s="328">
        <v>41780</v>
      </c>
      <c r="K17" s="115">
        <v>9</v>
      </c>
      <c r="L17" s="115">
        <v>6</v>
      </c>
    </row>
    <row r="18" spans="1:12" ht="17.100000000000001" customHeight="1" x14ac:dyDescent="0.25">
      <c r="A18" s="115">
        <v>4</v>
      </c>
      <c r="B18" s="115" t="s">
        <v>128</v>
      </c>
      <c r="C18" s="230" t="s">
        <v>132</v>
      </c>
      <c r="D18" s="327">
        <v>9264.8209068519991</v>
      </c>
      <c r="E18" s="327">
        <v>9264.8209068519991</v>
      </c>
      <c r="F18" s="327"/>
      <c r="G18" s="327">
        <v>9264.8209068519991</v>
      </c>
      <c r="H18" s="328">
        <v>36786</v>
      </c>
      <c r="I18" s="328">
        <v>36786</v>
      </c>
      <c r="J18" s="328">
        <v>41960</v>
      </c>
      <c r="K18" s="115">
        <v>5</v>
      </c>
      <c r="L18" s="115">
        <v>0</v>
      </c>
    </row>
    <row r="19" spans="1:12" ht="17.100000000000001" customHeight="1" x14ac:dyDescent="0.25">
      <c r="A19" s="115">
        <v>5</v>
      </c>
      <c r="B19" s="115" t="s">
        <v>133</v>
      </c>
      <c r="C19" s="230" t="s">
        <v>134</v>
      </c>
      <c r="D19" s="327">
        <v>1254.9471986835001</v>
      </c>
      <c r="E19" s="327">
        <v>1254.9471986835001</v>
      </c>
      <c r="F19" s="327"/>
      <c r="G19" s="327">
        <v>1254.9471986835001</v>
      </c>
      <c r="H19" s="328">
        <v>37248</v>
      </c>
      <c r="I19" s="328">
        <v>37248</v>
      </c>
      <c r="J19" s="328">
        <v>40878</v>
      </c>
      <c r="K19" s="115">
        <v>9</v>
      </c>
      <c r="L19" s="115">
        <v>5</v>
      </c>
    </row>
    <row r="20" spans="1:12" ht="17.100000000000001" customHeight="1" x14ac:dyDescent="0.25">
      <c r="A20" s="115">
        <v>6</v>
      </c>
      <c r="B20" s="115" t="s">
        <v>128</v>
      </c>
      <c r="C20" s="230" t="s">
        <v>135</v>
      </c>
      <c r="D20" s="327">
        <v>9280.6422494590006</v>
      </c>
      <c r="E20" s="327">
        <v>9280.6422494590006</v>
      </c>
      <c r="F20" s="327"/>
      <c r="G20" s="327">
        <v>9280.6422494590006</v>
      </c>
      <c r="H20" s="328">
        <v>37076</v>
      </c>
      <c r="I20" s="328">
        <v>37076</v>
      </c>
      <c r="J20" s="328">
        <v>42521</v>
      </c>
      <c r="K20" s="115">
        <v>14</v>
      </c>
      <c r="L20" s="115">
        <v>6</v>
      </c>
    </row>
    <row r="21" spans="1:12" ht="17.100000000000001" customHeight="1" x14ac:dyDescent="0.25">
      <c r="A21" s="115">
        <v>7</v>
      </c>
      <c r="B21" s="115" t="s">
        <v>136</v>
      </c>
      <c r="C21" s="230" t="s">
        <v>137</v>
      </c>
      <c r="D21" s="327">
        <v>8182.1766634895002</v>
      </c>
      <c r="E21" s="327">
        <v>8182.1766634895002</v>
      </c>
      <c r="F21" s="327"/>
      <c r="G21" s="327">
        <v>8182.1766634895002</v>
      </c>
      <c r="H21" s="328">
        <v>36168</v>
      </c>
      <c r="I21" s="328">
        <v>36168</v>
      </c>
      <c r="J21" s="328">
        <v>43511</v>
      </c>
      <c r="K21" s="115">
        <v>19</v>
      </c>
      <c r="L21" s="115">
        <v>9</v>
      </c>
    </row>
    <row r="22" spans="1:12" ht="17.100000000000001" customHeight="1" x14ac:dyDescent="0.25">
      <c r="A22" s="115">
        <v>9</v>
      </c>
      <c r="B22" s="115" t="s">
        <v>138</v>
      </c>
      <c r="C22" s="230" t="s">
        <v>139</v>
      </c>
      <c r="D22" s="327">
        <v>5373.0070887780003</v>
      </c>
      <c r="E22" s="327">
        <v>5373.0070887780003</v>
      </c>
      <c r="F22" s="327"/>
      <c r="G22" s="327">
        <v>5373.0070887780003</v>
      </c>
      <c r="H22" s="328">
        <v>36372</v>
      </c>
      <c r="I22" s="328">
        <v>36433</v>
      </c>
      <c r="J22" s="328">
        <v>40009</v>
      </c>
      <c r="K22" s="115">
        <v>9</v>
      </c>
      <c r="L22" s="115">
        <v>9</v>
      </c>
    </row>
    <row r="23" spans="1:12" ht="17.100000000000001" customHeight="1" x14ac:dyDescent="0.25">
      <c r="A23" s="115">
        <v>10</v>
      </c>
      <c r="B23" s="115" t="s">
        <v>138</v>
      </c>
      <c r="C23" s="230" t="s">
        <v>140</v>
      </c>
      <c r="D23" s="327">
        <v>5619.5055340339995</v>
      </c>
      <c r="E23" s="327">
        <v>5619.5055340339995</v>
      </c>
      <c r="F23" s="327"/>
      <c r="G23" s="327">
        <v>5619.5055340339995</v>
      </c>
      <c r="H23" s="328">
        <v>36483</v>
      </c>
      <c r="I23" s="328">
        <v>36742</v>
      </c>
      <c r="J23" s="328">
        <v>42200</v>
      </c>
      <c r="K23" s="115">
        <v>15</v>
      </c>
      <c r="L23" s="115">
        <v>0</v>
      </c>
    </row>
    <row r="24" spans="1:12" ht="17.100000000000001" customHeight="1" x14ac:dyDescent="0.25">
      <c r="A24" s="115">
        <v>11</v>
      </c>
      <c r="B24" s="115" t="s">
        <v>138</v>
      </c>
      <c r="C24" s="230" t="s">
        <v>141</v>
      </c>
      <c r="D24" s="327">
        <v>3670.9259398559998</v>
      </c>
      <c r="E24" s="327">
        <v>3670.9259398559998</v>
      </c>
      <c r="F24" s="327"/>
      <c r="G24" s="327">
        <v>3670.9259398559998</v>
      </c>
      <c r="H24" s="328">
        <v>36314</v>
      </c>
      <c r="I24" s="328">
        <v>36692</v>
      </c>
      <c r="J24" s="328">
        <v>40101</v>
      </c>
      <c r="K24" s="115">
        <v>10</v>
      </c>
      <c r="L24" s="115">
        <v>0</v>
      </c>
    </row>
    <row r="25" spans="1:12" ht="17.100000000000001" customHeight="1" x14ac:dyDescent="0.25">
      <c r="A25" s="115">
        <v>12</v>
      </c>
      <c r="B25" s="115" t="s">
        <v>142</v>
      </c>
      <c r="C25" s="230" t="s">
        <v>143</v>
      </c>
      <c r="D25" s="327">
        <v>3891.3360750390002</v>
      </c>
      <c r="E25" s="327">
        <v>3891.3360750390002</v>
      </c>
      <c r="F25" s="327"/>
      <c r="G25" s="327">
        <v>3891.3360750390002</v>
      </c>
      <c r="H25" s="328">
        <v>36348</v>
      </c>
      <c r="I25" s="328">
        <v>36748</v>
      </c>
      <c r="J25" s="328">
        <v>41654</v>
      </c>
      <c r="K25" s="115">
        <v>14</v>
      </c>
      <c r="L25" s="115">
        <v>3</v>
      </c>
    </row>
    <row r="26" spans="1:12" ht="17.100000000000001" customHeight="1" x14ac:dyDescent="0.25">
      <c r="A26" s="115">
        <v>13</v>
      </c>
      <c r="B26" s="115" t="s">
        <v>142</v>
      </c>
      <c r="C26" s="230" t="s">
        <v>144</v>
      </c>
      <c r="D26" s="327">
        <v>4026.9922287105001</v>
      </c>
      <c r="E26" s="327">
        <v>4026.9922287105001</v>
      </c>
      <c r="F26" s="327"/>
      <c r="G26" s="327">
        <v>4026.9922287105001</v>
      </c>
      <c r="H26" s="328">
        <v>36341</v>
      </c>
      <c r="I26" s="328">
        <v>36341</v>
      </c>
      <c r="J26" s="328">
        <v>42109</v>
      </c>
      <c r="K26" s="115">
        <v>15</v>
      </c>
      <c r="L26" s="115">
        <v>3</v>
      </c>
    </row>
    <row r="27" spans="1:12" ht="17.100000000000001" customHeight="1" x14ac:dyDescent="0.25">
      <c r="A27" s="115">
        <v>14</v>
      </c>
      <c r="B27" s="115" t="s">
        <v>142</v>
      </c>
      <c r="C27" s="230" t="s">
        <v>145</v>
      </c>
      <c r="D27" s="327">
        <v>2575.327120849</v>
      </c>
      <c r="E27" s="327">
        <v>2575.327120849</v>
      </c>
      <c r="F27" s="327"/>
      <c r="G27" s="327">
        <v>2575.327120849</v>
      </c>
      <c r="H27" s="328">
        <v>36402</v>
      </c>
      <c r="I27" s="328">
        <v>36402</v>
      </c>
      <c r="J27" s="328">
        <v>40009</v>
      </c>
      <c r="K27" s="115">
        <v>9</v>
      </c>
      <c r="L27" s="115">
        <v>9</v>
      </c>
    </row>
    <row r="28" spans="1:12" ht="17.100000000000001" customHeight="1" x14ac:dyDescent="0.25">
      <c r="A28" s="115">
        <v>15</v>
      </c>
      <c r="B28" s="115" t="s">
        <v>142</v>
      </c>
      <c r="C28" s="230" t="s">
        <v>146</v>
      </c>
      <c r="D28" s="327">
        <v>2125.6176601730003</v>
      </c>
      <c r="E28" s="327">
        <v>2125.6176601730003</v>
      </c>
      <c r="F28" s="327"/>
      <c r="G28" s="327">
        <v>2125.6176601730003</v>
      </c>
      <c r="H28" s="328">
        <v>36294</v>
      </c>
      <c r="I28" s="328">
        <v>36707</v>
      </c>
      <c r="J28" s="328">
        <v>40101</v>
      </c>
      <c r="K28" s="115">
        <v>10</v>
      </c>
      <c r="L28" s="115">
        <v>0</v>
      </c>
    </row>
    <row r="29" spans="1:12" ht="17.100000000000001" customHeight="1" x14ac:dyDescent="0.25">
      <c r="A29" s="115">
        <v>16</v>
      </c>
      <c r="B29" s="115" t="s">
        <v>142</v>
      </c>
      <c r="C29" s="230" t="s">
        <v>147</v>
      </c>
      <c r="D29" s="327">
        <v>2851.2757174824997</v>
      </c>
      <c r="E29" s="327">
        <v>2851.2757174824997</v>
      </c>
      <c r="F29" s="327"/>
      <c r="G29" s="327">
        <v>2851.2757174824997</v>
      </c>
      <c r="H29" s="328">
        <v>36433</v>
      </c>
      <c r="I29" s="328">
        <v>36433</v>
      </c>
      <c r="J29" s="328">
        <v>41835</v>
      </c>
      <c r="K29" s="115">
        <v>14</v>
      </c>
      <c r="L29" s="115">
        <v>9</v>
      </c>
    </row>
    <row r="30" spans="1:12" ht="17.100000000000001" customHeight="1" x14ac:dyDescent="0.25">
      <c r="A30" s="389" t="s">
        <v>811</v>
      </c>
      <c r="B30" s="389"/>
      <c r="C30" s="389"/>
      <c r="D30" s="325">
        <f>SUM(D31:D38)</f>
        <v>10457.659267384</v>
      </c>
      <c r="E30" s="325">
        <f>SUM(E31:E38)</f>
        <v>10457.659267384</v>
      </c>
      <c r="F30" s="325"/>
      <c r="G30" s="325">
        <f>SUM(G31:G38)</f>
        <v>10457.659267384</v>
      </c>
      <c r="H30" s="115"/>
      <c r="I30" s="115"/>
      <c r="J30" s="115"/>
      <c r="K30" s="115"/>
      <c r="L30" s="115"/>
    </row>
    <row r="31" spans="1:12" ht="17.100000000000001" customHeight="1" x14ac:dyDescent="0.25">
      <c r="A31" s="115">
        <v>17</v>
      </c>
      <c r="B31" s="115" t="s">
        <v>138</v>
      </c>
      <c r="C31" s="230" t="s">
        <v>148</v>
      </c>
      <c r="D31" s="327">
        <v>1451.0858881715001</v>
      </c>
      <c r="E31" s="327">
        <v>1451.0858881715001</v>
      </c>
      <c r="F31" s="327"/>
      <c r="G31" s="327">
        <v>1451.0858881715001</v>
      </c>
      <c r="H31" s="328">
        <v>37075</v>
      </c>
      <c r="I31" s="328">
        <v>37498</v>
      </c>
      <c r="J31" s="328">
        <v>40816</v>
      </c>
      <c r="K31" s="115">
        <v>9</v>
      </c>
      <c r="L31" s="115">
        <v>11</v>
      </c>
    </row>
    <row r="32" spans="1:12" ht="17.100000000000001" customHeight="1" x14ac:dyDescent="0.25">
      <c r="A32" s="115">
        <v>18</v>
      </c>
      <c r="B32" s="115" t="s">
        <v>138</v>
      </c>
      <c r="C32" s="230" t="s">
        <v>149</v>
      </c>
      <c r="D32" s="327">
        <v>1350.314897302</v>
      </c>
      <c r="E32" s="327">
        <v>1350.314897302</v>
      </c>
      <c r="F32" s="327"/>
      <c r="G32" s="327">
        <v>1350.314897302</v>
      </c>
      <c r="H32" s="328">
        <v>37106</v>
      </c>
      <c r="I32" s="328">
        <v>37398</v>
      </c>
      <c r="J32" s="328">
        <v>40908</v>
      </c>
      <c r="K32" s="115">
        <v>9</v>
      </c>
      <c r="L32" s="115">
        <v>11</v>
      </c>
    </row>
    <row r="33" spans="1:12" ht="17.100000000000001" customHeight="1" x14ac:dyDescent="0.25">
      <c r="A33" s="115">
        <v>19</v>
      </c>
      <c r="B33" s="115" t="s">
        <v>138</v>
      </c>
      <c r="C33" s="230" t="s">
        <v>150</v>
      </c>
      <c r="D33" s="327">
        <v>1167.276741057</v>
      </c>
      <c r="E33" s="327">
        <v>1167.276741057</v>
      </c>
      <c r="F33" s="327"/>
      <c r="G33" s="327">
        <v>1167.276741057</v>
      </c>
      <c r="H33" s="328">
        <v>37105</v>
      </c>
      <c r="I33" s="328">
        <v>37188</v>
      </c>
      <c r="J33" s="328">
        <v>40739</v>
      </c>
      <c r="K33" s="115">
        <v>9</v>
      </c>
      <c r="L33" s="115">
        <v>9</v>
      </c>
    </row>
    <row r="34" spans="1:12" ht="17.100000000000001" customHeight="1" x14ac:dyDescent="0.25">
      <c r="A34" s="115">
        <v>20</v>
      </c>
      <c r="B34" s="115" t="s">
        <v>138</v>
      </c>
      <c r="C34" s="230" t="s">
        <v>151</v>
      </c>
      <c r="D34" s="327">
        <v>1107.1075478610001</v>
      </c>
      <c r="E34" s="327">
        <v>1107.1075478610001</v>
      </c>
      <c r="F34" s="327"/>
      <c r="G34" s="327">
        <v>1107.1075478610001</v>
      </c>
      <c r="H34" s="328">
        <v>37022</v>
      </c>
      <c r="I34" s="328">
        <v>37103</v>
      </c>
      <c r="J34" s="328">
        <v>40816</v>
      </c>
      <c r="K34" s="115">
        <v>10</v>
      </c>
      <c r="L34" s="115">
        <v>4</v>
      </c>
    </row>
    <row r="35" spans="1:12" ht="17.100000000000001" customHeight="1" x14ac:dyDescent="0.25">
      <c r="A35" s="115">
        <v>21</v>
      </c>
      <c r="B35" s="115" t="s">
        <v>142</v>
      </c>
      <c r="C35" s="230" t="s">
        <v>152</v>
      </c>
      <c r="D35" s="327">
        <v>1661.1137059545001</v>
      </c>
      <c r="E35" s="327">
        <v>1661.1137059545001</v>
      </c>
      <c r="F35" s="327"/>
      <c r="G35" s="327">
        <v>1661.1137059545001</v>
      </c>
      <c r="H35" s="328">
        <v>37075</v>
      </c>
      <c r="I35" s="328">
        <v>37134</v>
      </c>
      <c r="J35" s="328">
        <v>40786</v>
      </c>
      <c r="K35" s="115">
        <v>10</v>
      </c>
      <c r="L35" s="115">
        <v>1</v>
      </c>
    </row>
    <row r="36" spans="1:12" ht="17.100000000000001" customHeight="1" x14ac:dyDescent="0.25">
      <c r="A36" s="115">
        <v>22</v>
      </c>
      <c r="B36" s="115" t="s">
        <v>142</v>
      </c>
      <c r="C36" s="230" t="s">
        <v>153</v>
      </c>
      <c r="D36" s="327">
        <v>1308.578104855</v>
      </c>
      <c r="E36" s="327">
        <v>1308.578104855</v>
      </c>
      <c r="F36" s="327"/>
      <c r="G36" s="327">
        <v>1308.578104855</v>
      </c>
      <c r="H36" s="328">
        <v>37134</v>
      </c>
      <c r="I36" s="328">
        <v>37200</v>
      </c>
      <c r="J36" s="328">
        <v>40739</v>
      </c>
      <c r="K36" s="115">
        <v>9</v>
      </c>
      <c r="L36" s="115">
        <v>11</v>
      </c>
    </row>
    <row r="37" spans="1:12" ht="17.100000000000001" customHeight="1" x14ac:dyDescent="0.25">
      <c r="A37" s="115">
        <v>23</v>
      </c>
      <c r="B37" s="115" t="s">
        <v>142</v>
      </c>
      <c r="C37" s="230" t="s">
        <v>154</v>
      </c>
      <c r="D37" s="327">
        <v>878.15587768299997</v>
      </c>
      <c r="E37" s="327">
        <v>878.15587768299997</v>
      </c>
      <c r="F37" s="327"/>
      <c r="G37" s="327">
        <v>878.15587768299997</v>
      </c>
      <c r="H37" s="328">
        <v>36999</v>
      </c>
      <c r="I37" s="328">
        <v>36999</v>
      </c>
      <c r="J37" s="328">
        <v>40816</v>
      </c>
      <c r="K37" s="115">
        <v>9</v>
      </c>
      <c r="L37" s="115">
        <v>11</v>
      </c>
    </row>
    <row r="38" spans="1:12" ht="17.100000000000001" customHeight="1" x14ac:dyDescent="0.25">
      <c r="A38" s="115">
        <v>24</v>
      </c>
      <c r="B38" s="115" t="s">
        <v>142</v>
      </c>
      <c r="C38" s="230" t="s">
        <v>155</v>
      </c>
      <c r="D38" s="327">
        <v>1534.0265045000001</v>
      </c>
      <c r="E38" s="327">
        <v>1534.0265045000001</v>
      </c>
      <c r="F38" s="327"/>
      <c r="G38" s="327">
        <v>1534.0265045000001</v>
      </c>
      <c r="H38" s="328">
        <v>37022</v>
      </c>
      <c r="I38" s="328">
        <v>37314</v>
      </c>
      <c r="J38" s="328">
        <v>40908</v>
      </c>
      <c r="K38" s="115">
        <v>10</v>
      </c>
      <c r="L38" s="115">
        <v>2</v>
      </c>
    </row>
    <row r="39" spans="1:12" ht="17.100000000000001" customHeight="1" x14ac:dyDescent="0.25">
      <c r="A39" s="389" t="s">
        <v>812</v>
      </c>
      <c r="B39" s="389"/>
      <c r="C39" s="389"/>
      <c r="D39" s="325">
        <f>SUM(D40:D52)</f>
        <v>72179.239593968494</v>
      </c>
      <c r="E39" s="325">
        <f>SUM(E40:E52)</f>
        <v>72179.239593968494</v>
      </c>
      <c r="F39" s="325"/>
      <c r="G39" s="325">
        <f>SUM(G40:G52)</f>
        <v>72179.239593968494</v>
      </c>
      <c r="H39" s="115"/>
      <c r="I39" s="115"/>
      <c r="J39" s="115"/>
      <c r="K39" s="115"/>
      <c r="L39" s="115"/>
    </row>
    <row r="40" spans="1:12" ht="17.100000000000001" customHeight="1" x14ac:dyDescent="0.25">
      <c r="A40" s="115">
        <v>25</v>
      </c>
      <c r="B40" s="115" t="s">
        <v>126</v>
      </c>
      <c r="C40" s="230" t="s">
        <v>156</v>
      </c>
      <c r="D40" s="327">
        <v>6617.0939800244996</v>
      </c>
      <c r="E40" s="327">
        <v>6617.0939800244996</v>
      </c>
      <c r="F40" s="327"/>
      <c r="G40" s="327">
        <v>6617.0939800244996</v>
      </c>
      <c r="H40" s="328">
        <v>37581</v>
      </c>
      <c r="I40" s="328">
        <v>37823</v>
      </c>
      <c r="J40" s="328">
        <v>43290</v>
      </c>
      <c r="K40" s="115">
        <v>15</v>
      </c>
      <c r="L40" s="115">
        <v>6</v>
      </c>
    </row>
    <row r="41" spans="1:12" ht="17.100000000000001" customHeight="1" x14ac:dyDescent="0.25">
      <c r="A41" s="115">
        <v>26</v>
      </c>
      <c r="B41" s="115" t="s">
        <v>157</v>
      </c>
      <c r="C41" s="230" t="s">
        <v>158</v>
      </c>
      <c r="D41" s="327">
        <v>26791.182998566001</v>
      </c>
      <c r="E41" s="327">
        <v>26791.182998566001</v>
      </c>
      <c r="F41" s="327"/>
      <c r="G41" s="327">
        <v>26791.182998566001</v>
      </c>
      <c r="H41" s="328">
        <v>38380</v>
      </c>
      <c r="I41" s="328">
        <v>38380</v>
      </c>
      <c r="J41" s="328">
        <v>43341</v>
      </c>
      <c r="K41" s="115">
        <v>13</v>
      </c>
      <c r="L41" s="115">
        <v>9</v>
      </c>
    </row>
    <row r="42" spans="1:12" ht="17.100000000000001" customHeight="1" x14ac:dyDescent="0.25">
      <c r="A42" s="115">
        <v>27</v>
      </c>
      <c r="B42" s="115" t="s">
        <v>138</v>
      </c>
      <c r="C42" s="230" t="s">
        <v>751</v>
      </c>
      <c r="D42" s="327">
        <v>7887.9500423570007</v>
      </c>
      <c r="E42" s="327">
        <v>7887.9500423570007</v>
      </c>
      <c r="F42" s="327"/>
      <c r="G42" s="327">
        <v>7887.9500423570007</v>
      </c>
      <c r="H42" s="328">
        <v>37105</v>
      </c>
      <c r="I42" s="328">
        <v>37863</v>
      </c>
      <c r="J42" s="328">
        <v>43279</v>
      </c>
      <c r="K42" s="115">
        <v>16</v>
      </c>
      <c r="L42" s="115">
        <v>8</v>
      </c>
    </row>
    <row r="43" spans="1:12" ht="17.100000000000001" customHeight="1" x14ac:dyDescent="0.25">
      <c r="A43" s="115">
        <v>28</v>
      </c>
      <c r="B43" s="115" t="s">
        <v>138</v>
      </c>
      <c r="C43" s="230" t="s">
        <v>160</v>
      </c>
      <c r="D43" s="327">
        <v>10902.632361792501</v>
      </c>
      <c r="E43" s="327">
        <v>10902.632361792501</v>
      </c>
      <c r="F43" s="327"/>
      <c r="G43" s="327">
        <v>10902.632361792501</v>
      </c>
      <c r="H43" s="328">
        <v>37188</v>
      </c>
      <c r="I43" s="328">
        <v>38060</v>
      </c>
      <c r="J43" s="328">
        <v>43290</v>
      </c>
      <c r="K43" s="115">
        <v>16</v>
      </c>
      <c r="L43" s="115">
        <v>3</v>
      </c>
    </row>
    <row r="44" spans="1:12" ht="17.100000000000001" customHeight="1" x14ac:dyDescent="0.25">
      <c r="A44" s="115">
        <v>29</v>
      </c>
      <c r="B44" s="115" t="s">
        <v>138</v>
      </c>
      <c r="C44" s="230" t="s">
        <v>161</v>
      </c>
      <c r="D44" s="327">
        <v>1697.416392651</v>
      </c>
      <c r="E44" s="327">
        <v>1697.416392651</v>
      </c>
      <c r="F44" s="327"/>
      <c r="G44" s="327">
        <v>1697.416392651</v>
      </c>
      <c r="H44" s="328">
        <v>37550</v>
      </c>
      <c r="I44" s="328">
        <v>37739</v>
      </c>
      <c r="J44" s="328">
        <v>41365</v>
      </c>
      <c r="K44" s="115">
        <v>10</v>
      </c>
      <c r="L44" s="115">
        <v>6</v>
      </c>
    </row>
    <row r="45" spans="1:12" ht="17.100000000000001" customHeight="1" x14ac:dyDescent="0.25">
      <c r="A45" s="115">
        <v>30</v>
      </c>
      <c r="B45" s="115" t="s">
        <v>138</v>
      </c>
      <c r="C45" s="230" t="s">
        <v>162</v>
      </c>
      <c r="D45" s="327">
        <v>3780.5507174155</v>
      </c>
      <c r="E45" s="327">
        <v>3780.5507174155</v>
      </c>
      <c r="F45" s="327"/>
      <c r="G45" s="327">
        <v>3780.5507174155</v>
      </c>
      <c r="H45" s="328">
        <v>37484</v>
      </c>
      <c r="I45" s="328">
        <v>37977</v>
      </c>
      <c r="J45" s="328">
        <v>43290</v>
      </c>
      <c r="K45" s="115">
        <v>15</v>
      </c>
      <c r="L45" s="115">
        <v>9</v>
      </c>
    </row>
    <row r="46" spans="1:12" ht="17.100000000000001" customHeight="1" x14ac:dyDescent="0.25">
      <c r="A46" s="115">
        <v>31</v>
      </c>
      <c r="B46" s="115" t="s">
        <v>138</v>
      </c>
      <c r="C46" s="230" t="s">
        <v>163</v>
      </c>
      <c r="D46" s="327">
        <v>2727.8462863119998</v>
      </c>
      <c r="E46" s="327">
        <v>2727.8462863119998</v>
      </c>
      <c r="F46" s="327"/>
      <c r="G46" s="327">
        <v>2727.8462863119998</v>
      </c>
      <c r="H46" s="328">
        <v>37931</v>
      </c>
      <c r="I46" s="328">
        <v>37931</v>
      </c>
      <c r="J46" s="328">
        <v>43341</v>
      </c>
      <c r="K46" s="115">
        <v>14</v>
      </c>
      <c r="L46" s="115">
        <v>9</v>
      </c>
    </row>
    <row r="47" spans="1:12" ht="17.100000000000001" customHeight="1" x14ac:dyDescent="0.25">
      <c r="A47" s="115">
        <v>32</v>
      </c>
      <c r="B47" s="115" t="s">
        <v>142</v>
      </c>
      <c r="C47" s="230" t="s">
        <v>164</v>
      </c>
      <c r="D47" s="327">
        <v>1545.1705143175</v>
      </c>
      <c r="E47" s="327">
        <v>1545.1705143175</v>
      </c>
      <c r="F47" s="327"/>
      <c r="G47" s="327">
        <v>1545.1705143175</v>
      </c>
      <c r="H47" s="328">
        <v>37579</v>
      </c>
      <c r="I47" s="328">
        <v>37579</v>
      </c>
      <c r="J47" s="328">
        <v>41262</v>
      </c>
      <c r="K47" s="115">
        <v>10</v>
      </c>
      <c r="L47" s="115">
        <v>0</v>
      </c>
    </row>
    <row r="48" spans="1:12" ht="17.100000000000001" customHeight="1" x14ac:dyDescent="0.25">
      <c r="A48" s="115">
        <v>33</v>
      </c>
      <c r="B48" s="115" t="s">
        <v>142</v>
      </c>
      <c r="C48" s="230" t="s">
        <v>165</v>
      </c>
      <c r="D48" s="327">
        <v>1943.2708831094999</v>
      </c>
      <c r="E48" s="327">
        <v>1943.2708831094999</v>
      </c>
      <c r="F48" s="327"/>
      <c r="G48" s="327">
        <v>1943.2708831094999</v>
      </c>
      <c r="H48" s="328">
        <v>37603</v>
      </c>
      <c r="I48" s="328">
        <v>38518</v>
      </c>
      <c r="J48" s="328">
        <v>42069</v>
      </c>
      <c r="K48" s="115">
        <v>11</v>
      </c>
      <c r="L48" s="115">
        <v>9</v>
      </c>
    </row>
    <row r="49" spans="1:12" ht="17.100000000000001" customHeight="1" x14ac:dyDescent="0.25">
      <c r="A49" s="115">
        <v>34</v>
      </c>
      <c r="B49" s="115" t="s">
        <v>142</v>
      </c>
      <c r="C49" s="230" t="s">
        <v>166</v>
      </c>
      <c r="D49" s="327">
        <v>622.83727917600004</v>
      </c>
      <c r="E49" s="327">
        <v>622.83727917600004</v>
      </c>
      <c r="F49" s="327"/>
      <c r="G49" s="327">
        <v>622.83727917600004</v>
      </c>
      <c r="H49" s="328">
        <v>37307</v>
      </c>
      <c r="I49" s="328">
        <v>37572</v>
      </c>
      <c r="J49" s="328">
        <v>41226</v>
      </c>
      <c r="K49" s="115">
        <v>10</v>
      </c>
      <c r="L49" s="115">
        <v>9</v>
      </c>
    </row>
    <row r="50" spans="1:12" ht="17.100000000000001" customHeight="1" x14ac:dyDescent="0.25">
      <c r="A50" s="115">
        <v>35</v>
      </c>
      <c r="B50" s="115" t="s">
        <v>142</v>
      </c>
      <c r="C50" s="230" t="s">
        <v>167</v>
      </c>
      <c r="D50" s="327">
        <v>1378.4509980395001</v>
      </c>
      <c r="E50" s="327">
        <v>1378.4509980395001</v>
      </c>
      <c r="F50" s="327"/>
      <c r="G50" s="327">
        <v>1378.4509980395001</v>
      </c>
      <c r="H50" s="328">
        <v>37386</v>
      </c>
      <c r="I50" s="328">
        <v>37448</v>
      </c>
      <c r="J50" s="328">
        <v>40739</v>
      </c>
      <c r="K50" s="115">
        <v>9</v>
      </c>
      <c r="L50" s="115">
        <v>2</v>
      </c>
    </row>
    <row r="51" spans="1:12" ht="17.100000000000001" customHeight="1" x14ac:dyDescent="0.25">
      <c r="A51" s="115">
        <v>36</v>
      </c>
      <c r="B51" s="115" t="s">
        <v>142</v>
      </c>
      <c r="C51" s="230" t="s">
        <v>168</v>
      </c>
      <c r="D51" s="327">
        <v>2062.3774087770003</v>
      </c>
      <c r="E51" s="327">
        <v>2062.3774087770003</v>
      </c>
      <c r="F51" s="327"/>
      <c r="G51" s="327">
        <v>2062.3774087770003</v>
      </c>
      <c r="H51" s="328">
        <v>37732</v>
      </c>
      <c r="I51" s="328">
        <v>37865</v>
      </c>
      <c r="J51" s="328">
        <v>41534</v>
      </c>
      <c r="K51" s="115">
        <v>9</v>
      </c>
      <c r="L51" s="115">
        <v>11</v>
      </c>
    </row>
    <row r="52" spans="1:12" ht="17.100000000000001" customHeight="1" x14ac:dyDescent="0.25">
      <c r="A52" s="115">
        <v>37</v>
      </c>
      <c r="B52" s="115" t="s">
        <v>142</v>
      </c>
      <c r="C52" s="230" t="s">
        <v>169</v>
      </c>
      <c r="D52" s="327">
        <v>4222.4597314305001</v>
      </c>
      <c r="E52" s="327">
        <v>4222.4597314305001</v>
      </c>
      <c r="F52" s="327"/>
      <c r="G52" s="327">
        <v>4222.4597314305001</v>
      </c>
      <c r="H52" s="328">
        <v>37489</v>
      </c>
      <c r="I52" s="328">
        <v>37603</v>
      </c>
      <c r="J52" s="328">
        <v>41204</v>
      </c>
      <c r="K52" s="115">
        <v>10</v>
      </c>
      <c r="L52" s="115">
        <v>0</v>
      </c>
    </row>
    <row r="53" spans="1:12" ht="17.100000000000001" customHeight="1" x14ac:dyDescent="0.25">
      <c r="A53" s="389" t="s">
        <v>813</v>
      </c>
      <c r="B53" s="389"/>
      <c r="C53" s="389"/>
      <c r="D53" s="329">
        <f>SUM(D54:D63)</f>
        <v>44267.341933780015</v>
      </c>
      <c r="E53" s="329">
        <f>SUM(E54:E63)</f>
        <v>44267.341933780015</v>
      </c>
      <c r="F53" s="329"/>
      <c r="G53" s="329">
        <f>SUM(G54:G63)</f>
        <v>44267.341933780015</v>
      </c>
      <c r="H53" s="330"/>
      <c r="I53" s="330"/>
      <c r="J53" s="330"/>
      <c r="K53" s="115"/>
      <c r="L53" s="115"/>
    </row>
    <row r="54" spans="1:12" ht="17.100000000000001" customHeight="1" x14ac:dyDescent="0.25">
      <c r="A54" s="115">
        <v>38</v>
      </c>
      <c r="B54" s="115" t="s">
        <v>128</v>
      </c>
      <c r="C54" s="230" t="s">
        <v>170</v>
      </c>
      <c r="D54" s="327">
        <v>18085.159409352</v>
      </c>
      <c r="E54" s="327">
        <v>18085.159409352</v>
      </c>
      <c r="F54" s="327"/>
      <c r="G54" s="327">
        <v>18085.159409352</v>
      </c>
      <c r="H54" s="328">
        <v>37955</v>
      </c>
      <c r="I54" s="328">
        <v>37955</v>
      </c>
      <c r="J54" s="328">
        <v>43341</v>
      </c>
      <c r="K54" s="115">
        <v>14</v>
      </c>
      <c r="L54" s="115">
        <v>4</v>
      </c>
    </row>
    <row r="55" spans="1:12" ht="17.100000000000001" customHeight="1" x14ac:dyDescent="0.25">
      <c r="A55" s="115">
        <v>39</v>
      </c>
      <c r="B55" s="115" t="s">
        <v>138</v>
      </c>
      <c r="C55" s="230" t="s">
        <v>171</v>
      </c>
      <c r="D55" s="327">
        <v>2080.0604260415002</v>
      </c>
      <c r="E55" s="327">
        <v>2080.0604260415002</v>
      </c>
      <c r="F55" s="327"/>
      <c r="G55" s="327">
        <v>2080.0604260415002</v>
      </c>
      <c r="H55" s="328">
        <v>37795</v>
      </c>
      <c r="I55" s="328">
        <v>37851</v>
      </c>
      <c r="J55" s="328">
        <v>43279</v>
      </c>
      <c r="K55" s="115">
        <v>14</v>
      </c>
      <c r="L55" s="115">
        <v>8</v>
      </c>
    </row>
    <row r="56" spans="1:12" s="71" customFormat="1" ht="17.100000000000001" customHeight="1" x14ac:dyDescent="0.25">
      <c r="A56" s="115">
        <v>40</v>
      </c>
      <c r="B56" s="115" t="s">
        <v>138</v>
      </c>
      <c r="C56" s="230" t="s">
        <v>752</v>
      </c>
      <c r="D56" s="327">
        <v>773.42867636300002</v>
      </c>
      <c r="E56" s="327">
        <v>773.42867636300002</v>
      </c>
      <c r="F56" s="327"/>
      <c r="G56" s="327">
        <v>773.42867636300002</v>
      </c>
      <c r="H56" s="328">
        <v>38200</v>
      </c>
      <c r="I56" s="328">
        <v>38366</v>
      </c>
      <c r="J56" s="328">
        <v>42184</v>
      </c>
      <c r="K56" s="115">
        <v>10</v>
      </c>
      <c r="L56" s="115">
        <v>10</v>
      </c>
    </row>
    <row r="57" spans="1:12" ht="17.100000000000001" customHeight="1" x14ac:dyDescent="0.25">
      <c r="A57" s="115">
        <v>41</v>
      </c>
      <c r="B57" s="115" t="s">
        <v>138</v>
      </c>
      <c r="C57" s="230" t="s">
        <v>753</v>
      </c>
      <c r="D57" s="327">
        <v>8053.4948582900006</v>
      </c>
      <c r="E57" s="327">
        <v>8053.4948582900006</v>
      </c>
      <c r="F57" s="327"/>
      <c r="G57" s="327">
        <v>8053.4948582900006</v>
      </c>
      <c r="H57" s="328">
        <v>37966</v>
      </c>
      <c r="I57" s="328">
        <v>37966</v>
      </c>
      <c r="J57" s="328">
        <v>43290</v>
      </c>
      <c r="K57" s="115">
        <v>14</v>
      </c>
      <c r="L57" s="115">
        <v>3</v>
      </c>
    </row>
    <row r="58" spans="1:12" ht="17.100000000000001" customHeight="1" x14ac:dyDescent="0.25">
      <c r="A58" s="115">
        <v>42</v>
      </c>
      <c r="B58" s="115" t="s">
        <v>138</v>
      </c>
      <c r="C58" s="230" t="s">
        <v>174</v>
      </c>
      <c r="D58" s="327">
        <v>5749.9092930930001</v>
      </c>
      <c r="E58" s="327">
        <v>5749.9092930930001</v>
      </c>
      <c r="F58" s="327"/>
      <c r="G58" s="327">
        <v>5749.9092930930001</v>
      </c>
      <c r="H58" s="328">
        <v>38958</v>
      </c>
      <c r="I58" s="328">
        <v>39113</v>
      </c>
      <c r="J58" s="328">
        <v>43341</v>
      </c>
      <c r="K58" s="115">
        <v>11</v>
      </c>
      <c r="L58" s="115">
        <v>5</v>
      </c>
    </row>
    <row r="59" spans="1:12" ht="17.100000000000001" customHeight="1" x14ac:dyDescent="0.25">
      <c r="A59" s="115">
        <v>43</v>
      </c>
      <c r="B59" s="115" t="s">
        <v>138</v>
      </c>
      <c r="C59" s="230" t="s">
        <v>175</v>
      </c>
      <c r="D59" s="327">
        <v>4128.3648958684998</v>
      </c>
      <c r="E59" s="327">
        <v>4128.3648958684998</v>
      </c>
      <c r="F59" s="327"/>
      <c r="G59" s="327">
        <v>4128.3648958684998</v>
      </c>
      <c r="H59" s="328">
        <v>37904</v>
      </c>
      <c r="I59" s="328">
        <v>38121</v>
      </c>
      <c r="J59" s="328">
        <v>43341</v>
      </c>
      <c r="K59" s="115">
        <v>14</v>
      </c>
      <c r="L59" s="115">
        <v>8</v>
      </c>
    </row>
    <row r="60" spans="1:12" ht="17.100000000000001" customHeight="1" x14ac:dyDescent="0.25">
      <c r="A60" s="115">
        <v>44</v>
      </c>
      <c r="B60" s="115" t="s">
        <v>142</v>
      </c>
      <c r="C60" s="230" t="s">
        <v>176</v>
      </c>
      <c r="D60" s="327">
        <v>703.63749967350009</v>
      </c>
      <c r="E60" s="327">
        <v>703.63749967350009</v>
      </c>
      <c r="F60" s="327"/>
      <c r="G60" s="327">
        <v>703.63749967350009</v>
      </c>
      <c r="H60" s="328">
        <v>37750</v>
      </c>
      <c r="I60" s="328">
        <v>37750</v>
      </c>
      <c r="J60" s="328">
        <v>41422</v>
      </c>
      <c r="K60" s="115">
        <v>9</v>
      </c>
      <c r="L60" s="115">
        <v>6</v>
      </c>
    </row>
    <row r="61" spans="1:12" ht="17.100000000000001" customHeight="1" x14ac:dyDescent="0.25">
      <c r="A61" s="115">
        <v>45</v>
      </c>
      <c r="B61" s="115" t="s">
        <v>142</v>
      </c>
      <c r="C61" s="230" t="s">
        <v>177</v>
      </c>
      <c r="D61" s="327">
        <v>2174.8910188110003</v>
      </c>
      <c r="E61" s="327">
        <v>2174.8910188110003</v>
      </c>
      <c r="F61" s="327"/>
      <c r="G61" s="327">
        <v>2174.8910188110003</v>
      </c>
      <c r="H61" s="328">
        <v>37995</v>
      </c>
      <c r="I61" s="328">
        <v>38231</v>
      </c>
      <c r="J61" s="328">
        <v>43341</v>
      </c>
      <c r="K61" s="115">
        <v>13</v>
      </c>
      <c r="L61" s="115">
        <v>11</v>
      </c>
    </row>
    <row r="62" spans="1:12" ht="17.100000000000001" customHeight="1" x14ac:dyDescent="0.25">
      <c r="A62" s="115">
        <v>46</v>
      </c>
      <c r="B62" s="115" t="s">
        <v>142</v>
      </c>
      <c r="C62" s="230" t="s">
        <v>178</v>
      </c>
      <c r="D62" s="327">
        <v>639.75253189050011</v>
      </c>
      <c r="E62" s="327">
        <v>639.75253189050011</v>
      </c>
      <c r="F62" s="327"/>
      <c r="G62" s="327">
        <v>639.75253189050011</v>
      </c>
      <c r="H62" s="328">
        <v>38079</v>
      </c>
      <c r="I62" s="328">
        <v>37742</v>
      </c>
      <c r="J62" s="328">
        <v>41422</v>
      </c>
      <c r="K62" s="115">
        <v>8</v>
      </c>
      <c r="L62" s="115">
        <v>7</v>
      </c>
    </row>
    <row r="63" spans="1:12" ht="17.100000000000001" customHeight="1" x14ac:dyDescent="0.25">
      <c r="A63" s="115">
        <v>47</v>
      </c>
      <c r="B63" s="115" t="s">
        <v>142</v>
      </c>
      <c r="C63" s="230" t="s">
        <v>179</v>
      </c>
      <c r="D63" s="327">
        <v>1878.643324397</v>
      </c>
      <c r="E63" s="327">
        <v>1878.643324397</v>
      </c>
      <c r="F63" s="327"/>
      <c r="G63" s="327">
        <v>1878.643324397</v>
      </c>
      <c r="H63" s="328">
        <v>37685</v>
      </c>
      <c r="I63" s="328">
        <v>37895</v>
      </c>
      <c r="J63" s="328">
        <v>41670</v>
      </c>
      <c r="K63" s="115">
        <v>10</v>
      </c>
      <c r="L63" s="115">
        <v>3</v>
      </c>
    </row>
    <row r="64" spans="1:12" ht="17.100000000000001" customHeight="1" x14ac:dyDescent="0.25">
      <c r="A64" s="389" t="s">
        <v>814</v>
      </c>
      <c r="B64" s="389"/>
      <c r="C64" s="389"/>
      <c r="D64" s="329">
        <f>SUM(D65:D76)</f>
        <v>22363.323916913003</v>
      </c>
      <c r="E64" s="329">
        <f>SUM(E65:E76)</f>
        <v>22363.323916913003</v>
      </c>
      <c r="F64" s="329"/>
      <c r="G64" s="329">
        <f>SUM(G65:G76)</f>
        <v>22363.323916913003</v>
      </c>
      <c r="H64" s="330"/>
      <c r="I64" s="330"/>
      <c r="J64" s="330"/>
      <c r="K64" s="115"/>
      <c r="L64" s="115"/>
    </row>
    <row r="65" spans="1:12" ht="17.100000000000001" customHeight="1" x14ac:dyDescent="0.25">
      <c r="A65" s="115">
        <v>48</v>
      </c>
      <c r="B65" s="115" t="s">
        <v>130</v>
      </c>
      <c r="C65" s="230" t="s">
        <v>180</v>
      </c>
      <c r="D65" s="327">
        <v>1118.464329318</v>
      </c>
      <c r="E65" s="327">
        <v>1118.464329318</v>
      </c>
      <c r="F65" s="327"/>
      <c r="G65" s="327">
        <v>1118.464329318</v>
      </c>
      <c r="H65" s="328">
        <v>38562</v>
      </c>
      <c r="I65" s="328">
        <v>38562</v>
      </c>
      <c r="J65" s="328">
        <v>43341</v>
      </c>
      <c r="K65" s="115">
        <v>13</v>
      </c>
      <c r="L65" s="115">
        <v>0</v>
      </c>
    </row>
    <row r="66" spans="1:12" ht="17.100000000000001" customHeight="1" x14ac:dyDescent="0.25">
      <c r="A66" s="115">
        <v>49</v>
      </c>
      <c r="B66" s="115" t="s">
        <v>138</v>
      </c>
      <c r="C66" s="230" t="s">
        <v>181</v>
      </c>
      <c r="D66" s="327">
        <v>2966.5826937180004</v>
      </c>
      <c r="E66" s="327">
        <v>2966.5826937180004</v>
      </c>
      <c r="F66" s="327"/>
      <c r="G66" s="327">
        <v>2966.5826937180004</v>
      </c>
      <c r="H66" s="328">
        <v>38546</v>
      </c>
      <c r="I66" s="328">
        <v>38546</v>
      </c>
      <c r="J66" s="328">
        <v>43279</v>
      </c>
      <c r="K66" s="115">
        <v>12</v>
      </c>
      <c r="L66" s="115">
        <v>9</v>
      </c>
    </row>
    <row r="67" spans="1:12" ht="17.100000000000001" customHeight="1" x14ac:dyDescent="0.25">
      <c r="A67" s="115">
        <v>50</v>
      </c>
      <c r="B67" s="115" t="s">
        <v>138</v>
      </c>
      <c r="C67" s="230" t="s">
        <v>182</v>
      </c>
      <c r="D67" s="327">
        <v>2078.9720117285001</v>
      </c>
      <c r="E67" s="327">
        <v>2078.9720117285001</v>
      </c>
      <c r="F67" s="327"/>
      <c r="G67" s="327">
        <v>2078.9720117285001</v>
      </c>
      <c r="H67" s="328">
        <v>38275</v>
      </c>
      <c r="I67" s="328">
        <v>39538</v>
      </c>
      <c r="J67" s="328">
        <v>43341</v>
      </c>
      <c r="K67" s="115">
        <v>13</v>
      </c>
      <c r="L67" s="115">
        <v>8</v>
      </c>
    </row>
    <row r="68" spans="1:12" ht="17.100000000000001" customHeight="1" x14ac:dyDescent="0.25">
      <c r="A68" s="115">
        <v>51</v>
      </c>
      <c r="B68" s="115" t="s">
        <v>138</v>
      </c>
      <c r="C68" s="230" t="s">
        <v>183</v>
      </c>
      <c r="D68" s="327">
        <v>2352.1136982175003</v>
      </c>
      <c r="E68" s="327">
        <v>2352.1136982175003</v>
      </c>
      <c r="F68" s="327"/>
      <c r="G68" s="327">
        <v>2352.1136982175003</v>
      </c>
      <c r="H68" s="328">
        <v>38187</v>
      </c>
      <c r="I68" s="328">
        <v>39798</v>
      </c>
      <c r="J68" s="328">
        <v>42643</v>
      </c>
      <c r="K68" s="115">
        <v>11</v>
      </c>
      <c r="L68" s="115">
        <v>8</v>
      </c>
    </row>
    <row r="69" spans="1:12" ht="17.100000000000001" customHeight="1" x14ac:dyDescent="0.25">
      <c r="A69" s="115">
        <v>52</v>
      </c>
      <c r="B69" s="115" t="s">
        <v>138</v>
      </c>
      <c r="C69" s="230" t="s">
        <v>184</v>
      </c>
      <c r="D69" s="327">
        <v>978.83648640399997</v>
      </c>
      <c r="E69" s="327">
        <v>978.83648640399997</v>
      </c>
      <c r="F69" s="327"/>
      <c r="G69" s="327">
        <v>978.83648640399997</v>
      </c>
      <c r="H69" s="328">
        <v>38200</v>
      </c>
      <c r="I69" s="328">
        <v>38327</v>
      </c>
      <c r="J69" s="328">
        <v>43341</v>
      </c>
      <c r="K69" s="115">
        <v>13</v>
      </c>
      <c r="L69" s="115">
        <v>5</v>
      </c>
    </row>
    <row r="70" spans="1:12" ht="17.100000000000001" customHeight="1" x14ac:dyDescent="0.25">
      <c r="A70" s="115">
        <v>53</v>
      </c>
      <c r="B70" s="115" t="s">
        <v>138</v>
      </c>
      <c r="C70" s="230" t="s">
        <v>185</v>
      </c>
      <c r="D70" s="327">
        <v>613.934709591</v>
      </c>
      <c r="E70" s="327">
        <v>613.934709591</v>
      </c>
      <c r="F70" s="327"/>
      <c r="G70" s="327">
        <v>613.934709591</v>
      </c>
      <c r="H70" s="328">
        <v>38353</v>
      </c>
      <c r="I70" s="328">
        <v>38504</v>
      </c>
      <c r="J70" s="328">
        <v>42626</v>
      </c>
      <c r="K70" s="115">
        <v>11</v>
      </c>
      <c r="L70" s="115">
        <v>6</v>
      </c>
    </row>
    <row r="71" spans="1:12" ht="17.100000000000001" customHeight="1" x14ac:dyDescent="0.25">
      <c r="A71" s="115">
        <v>54</v>
      </c>
      <c r="B71" s="115" t="s">
        <v>138</v>
      </c>
      <c r="C71" s="230" t="s">
        <v>186</v>
      </c>
      <c r="D71" s="327">
        <v>677.07334024750003</v>
      </c>
      <c r="E71" s="327">
        <v>677.07334024750003</v>
      </c>
      <c r="F71" s="327"/>
      <c r="G71" s="327">
        <v>677.07334024750003</v>
      </c>
      <c r="H71" s="328">
        <v>38279</v>
      </c>
      <c r="I71" s="328">
        <v>38777</v>
      </c>
      <c r="J71" s="328">
        <v>42479</v>
      </c>
      <c r="K71" s="115">
        <v>11</v>
      </c>
      <c r="L71" s="115">
        <v>6</v>
      </c>
    </row>
    <row r="72" spans="1:12" ht="17.100000000000001" customHeight="1" x14ac:dyDescent="0.25">
      <c r="A72" s="115">
        <v>55</v>
      </c>
      <c r="B72" s="115" t="s">
        <v>138</v>
      </c>
      <c r="C72" s="230" t="s">
        <v>187</v>
      </c>
      <c r="D72" s="327">
        <v>184.59064614899998</v>
      </c>
      <c r="E72" s="327">
        <v>184.59064614899998</v>
      </c>
      <c r="F72" s="327"/>
      <c r="G72" s="327">
        <v>184.59064614899998</v>
      </c>
      <c r="H72" s="328">
        <v>38026</v>
      </c>
      <c r="I72" s="328">
        <v>38026</v>
      </c>
      <c r="J72" s="328">
        <v>41703</v>
      </c>
      <c r="K72" s="115">
        <v>10</v>
      </c>
      <c r="L72" s="115">
        <v>1</v>
      </c>
    </row>
    <row r="73" spans="1:12" ht="17.100000000000001" customHeight="1" x14ac:dyDescent="0.25">
      <c r="A73" s="115">
        <v>57</v>
      </c>
      <c r="B73" s="115" t="s">
        <v>138</v>
      </c>
      <c r="C73" s="230" t="s">
        <v>188</v>
      </c>
      <c r="D73" s="327">
        <v>440.17621265100001</v>
      </c>
      <c r="E73" s="327">
        <v>440.17621265100001</v>
      </c>
      <c r="F73" s="327"/>
      <c r="G73" s="327">
        <v>440.17621265100001</v>
      </c>
      <c r="H73" s="328">
        <v>39692</v>
      </c>
      <c r="I73" s="328">
        <v>39677</v>
      </c>
      <c r="J73" s="328">
        <v>43111</v>
      </c>
      <c r="K73" s="115">
        <v>9</v>
      </c>
      <c r="L73" s="115">
        <v>0</v>
      </c>
    </row>
    <row r="74" spans="1:12" ht="17.100000000000001" customHeight="1" x14ac:dyDescent="0.25">
      <c r="A74" s="115">
        <v>58</v>
      </c>
      <c r="B74" s="115" t="s">
        <v>142</v>
      </c>
      <c r="C74" s="230" t="s">
        <v>815</v>
      </c>
      <c r="D74" s="327">
        <v>3383.9746391325002</v>
      </c>
      <c r="E74" s="327">
        <v>3383.9746391325002</v>
      </c>
      <c r="F74" s="327"/>
      <c r="G74" s="327">
        <v>3383.9746391325002</v>
      </c>
      <c r="H74" s="328">
        <v>38037</v>
      </c>
      <c r="I74" s="328">
        <v>38037</v>
      </c>
      <c r="J74" s="328">
        <v>43341</v>
      </c>
      <c r="K74" s="115">
        <v>14</v>
      </c>
      <c r="L74" s="115">
        <v>4</v>
      </c>
    </row>
    <row r="75" spans="1:12" ht="17.100000000000001" customHeight="1" x14ac:dyDescent="0.25">
      <c r="A75" s="115">
        <v>59</v>
      </c>
      <c r="B75" s="115" t="s">
        <v>142</v>
      </c>
      <c r="C75" s="230" t="s">
        <v>190</v>
      </c>
      <c r="D75" s="327">
        <v>1022.2043359745001</v>
      </c>
      <c r="E75" s="327">
        <v>1022.2043359745001</v>
      </c>
      <c r="F75" s="327"/>
      <c r="G75" s="327">
        <v>1022.2043359745001</v>
      </c>
      <c r="H75" s="328">
        <v>38650</v>
      </c>
      <c r="I75" s="328">
        <v>39188</v>
      </c>
      <c r="J75" s="328">
        <v>42626</v>
      </c>
      <c r="K75" s="115">
        <v>10</v>
      </c>
      <c r="L75" s="115">
        <v>6</v>
      </c>
    </row>
    <row r="76" spans="1:12" ht="17.100000000000001" customHeight="1" x14ac:dyDescent="0.25">
      <c r="A76" s="115">
        <v>60</v>
      </c>
      <c r="B76" s="115" t="s">
        <v>191</v>
      </c>
      <c r="C76" s="230" t="s">
        <v>192</v>
      </c>
      <c r="D76" s="327">
        <v>6546.4008137814999</v>
      </c>
      <c r="E76" s="327">
        <v>6546.4008137814999</v>
      </c>
      <c r="F76" s="327"/>
      <c r="G76" s="327">
        <v>6546.4008137814999</v>
      </c>
      <c r="H76" s="328">
        <v>38163</v>
      </c>
      <c r="I76" s="328">
        <v>39783</v>
      </c>
      <c r="J76" s="328">
        <v>42643</v>
      </c>
      <c r="K76" s="115">
        <v>10</v>
      </c>
      <c r="L76" s="115">
        <v>9</v>
      </c>
    </row>
    <row r="77" spans="1:12" ht="17.100000000000001" customHeight="1" x14ac:dyDescent="0.25">
      <c r="A77" s="389" t="s">
        <v>816</v>
      </c>
      <c r="B77" s="389"/>
      <c r="C77" s="389"/>
      <c r="D77" s="329">
        <f>SUM(D78:D115)</f>
        <v>105576.60009275051</v>
      </c>
      <c r="E77" s="329">
        <f>SUM(E78:E115)</f>
        <v>105576.60009275051</v>
      </c>
      <c r="F77" s="329"/>
      <c r="G77" s="329">
        <f>SUM(G78:G115)</f>
        <v>105576.60009275051</v>
      </c>
      <c r="H77" s="330"/>
      <c r="I77" s="330"/>
      <c r="J77" s="330"/>
      <c r="K77" s="115"/>
      <c r="L77" s="115"/>
    </row>
    <row r="78" spans="1:12" ht="17.100000000000001" customHeight="1" x14ac:dyDescent="0.25">
      <c r="A78" s="115">
        <v>61</v>
      </c>
      <c r="B78" s="115" t="s">
        <v>128</v>
      </c>
      <c r="C78" s="230" t="s">
        <v>193</v>
      </c>
      <c r="D78" s="327">
        <v>8529.2387620195004</v>
      </c>
      <c r="E78" s="327">
        <v>8529.2387620195004</v>
      </c>
      <c r="F78" s="327"/>
      <c r="G78" s="327">
        <v>8529.2387620195004</v>
      </c>
      <c r="H78" s="328">
        <v>38598</v>
      </c>
      <c r="I78" s="328">
        <v>38598</v>
      </c>
      <c r="J78" s="328">
        <v>43279</v>
      </c>
      <c r="K78" s="115">
        <v>12</v>
      </c>
      <c r="L78" s="115">
        <v>3</v>
      </c>
    </row>
    <row r="79" spans="1:12" ht="17.100000000000001" customHeight="1" x14ac:dyDescent="0.25">
      <c r="A79" s="115">
        <v>62</v>
      </c>
      <c r="B79" s="115" t="s">
        <v>194</v>
      </c>
      <c r="C79" s="230" t="s">
        <v>754</v>
      </c>
      <c r="D79" s="327">
        <v>27568.735085149998</v>
      </c>
      <c r="E79" s="327">
        <v>27568.735085149998</v>
      </c>
      <c r="F79" s="327"/>
      <c r="G79" s="327">
        <v>27568.735085149998</v>
      </c>
      <c r="H79" s="328">
        <v>40258</v>
      </c>
      <c r="I79" s="328">
        <v>40258</v>
      </c>
      <c r="J79" s="328">
        <v>44727</v>
      </c>
      <c r="K79" s="115">
        <v>11</v>
      </c>
      <c r="L79" s="115">
        <v>10</v>
      </c>
    </row>
    <row r="80" spans="1:12" ht="17.100000000000001" customHeight="1" x14ac:dyDescent="0.25">
      <c r="A80" s="115">
        <v>63</v>
      </c>
      <c r="B80" s="115" t="s">
        <v>157</v>
      </c>
      <c r="C80" s="230" t="s">
        <v>755</v>
      </c>
      <c r="D80" s="327">
        <v>5624.1979339455002</v>
      </c>
      <c r="E80" s="327">
        <v>5624.1979339455002</v>
      </c>
      <c r="F80" s="327"/>
      <c r="G80" s="327">
        <v>5624.1979339455002</v>
      </c>
      <c r="H80" s="328">
        <v>39141</v>
      </c>
      <c r="I80" s="328">
        <v>39325</v>
      </c>
      <c r="J80" s="328">
        <v>50024</v>
      </c>
      <c r="K80" s="115">
        <v>29</v>
      </c>
      <c r="L80" s="115">
        <v>7</v>
      </c>
    </row>
    <row r="81" spans="1:12" ht="17.100000000000001" customHeight="1" x14ac:dyDescent="0.25">
      <c r="A81" s="115">
        <v>64</v>
      </c>
      <c r="B81" s="115" t="s">
        <v>138</v>
      </c>
      <c r="C81" s="230" t="s">
        <v>817</v>
      </c>
      <c r="D81" s="327">
        <v>205.79782619900001</v>
      </c>
      <c r="E81" s="327">
        <v>205.79782619900001</v>
      </c>
      <c r="F81" s="327"/>
      <c r="G81" s="327">
        <v>205.79782619900001</v>
      </c>
      <c r="H81" s="328">
        <v>38922</v>
      </c>
      <c r="I81" s="328">
        <v>38901</v>
      </c>
      <c r="J81" s="328">
        <v>42384</v>
      </c>
      <c r="K81" s="115">
        <v>9</v>
      </c>
      <c r="L81" s="115">
        <v>10</v>
      </c>
    </row>
    <row r="82" spans="1:12" ht="17.100000000000001" customHeight="1" x14ac:dyDescent="0.25">
      <c r="A82" s="115">
        <v>65</v>
      </c>
      <c r="B82" s="115" t="s">
        <v>138</v>
      </c>
      <c r="C82" s="230" t="s">
        <v>199</v>
      </c>
      <c r="D82" s="327">
        <v>949.07612109799993</v>
      </c>
      <c r="E82" s="327">
        <v>949.07612109799993</v>
      </c>
      <c r="F82" s="327"/>
      <c r="G82" s="327">
        <v>949.07612109799993</v>
      </c>
      <c r="H82" s="328">
        <v>38905</v>
      </c>
      <c r="I82" s="328">
        <v>38946</v>
      </c>
      <c r="J82" s="328">
        <v>43341</v>
      </c>
      <c r="K82" s="115">
        <v>12</v>
      </c>
      <c r="L82" s="115">
        <v>1</v>
      </c>
    </row>
    <row r="83" spans="1:12" ht="17.100000000000001" customHeight="1" x14ac:dyDescent="0.25">
      <c r="A83" s="115">
        <v>66</v>
      </c>
      <c r="B83" s="115" t="s">
        <v>138</v>
      </c>
      <c r="C83" s="230" t="s">
        <v>200</v>
      </c>
      <c r="D83" s="327">
        <v>5987.2175761020007</v>
      </c>
      <c r="E83" s="327">
        <v>5987.2175761020007</v>
      </c>
      <c r="F83" s="327"/>
      <c r="G83" s="327">
        <v>5987.2175761020007</v>
      </c>
      <c r="H83" s="328">
        <v>38544</v>
      </c>
      <c r="I83" s="328">
        <v>39141</v>
      </c>
      <c r="J83" s="328">
        <v>43341</v>
      </c>
      <c r="K83" s="115">
        <v>12</v>
      </c>
      <c r="L83" s="115">
        <v>11</v>
      </c>
    </row>
    <row r="84" spans="1:12" ht="17.100000000000001" customHeight="1" x14ac:dyDescent="0.25">
      <c r="A84" s="115">
        <v>67</v>
      </c>
      <c r="B84" s="115" t="s">
        <v>138</v>
      </c>
      <c r="C84" s="230" t="s">
        <v>201</v>
      </c>
      <c r="D84" s="327">
        <v>2256.1901215980001</v>
      </c>
      <c r="E84" s="327">
        <v>2256.1901215980001</v>
      </c>
      <c r="F84" s="327"/>
      <c r="G84" s="327">
        <v>2256.1901215980001</v>
      </c>
      <c r="H84" s="328">
        <v>38288</v>
      </c>
      <c r="I84" s="328">
        <v>38288</v>
      </c>
      <c r="J84" s="328">
        <v>41899</v>
      </c>
      <c r="K84" s="115">
        <v>9</v>
      </c>
      <c r="L84" s="115">
        <v>5</v>
      </c>
    </row>
    <row r="85" spans="1:12" ht="17.100000000000001" customHeight="1" x14ac:dyDescent="0.25">
      <c r="A85" s="115">
        <v>68</v>
      </c>
      <c r="B85" s="115" t="s">
        <v>138</v>
      </c>
      <c r="C85" s="230" t="s">
        <v>202</v>
      </c>
      <c r="D85" s="327">
        <v>2625.3246276005002</v>
      </c>
      <c r="E85" s="327">
        <v>2625.3246276005002</v>
      </c>
      <c r="F85" s="327"/>
      <c r="G85" s="327">
        <v>2625.3246276005002</v>
      </c>
      <c r="H85" s="328">
        <v>40008</v>
      </c>
      <c r="I85" s="328">
        <v>41242</v>
      </c>
      <c r="J85" s="328">
        <v>46129</v>
      </c>
      <c r="K85" s="115">
        <v>16</v>
      </c>
      <c r="L85" s="115">
        <v>6</v>
      </c>
    </row>
    <row r="86" spans="1:12" ht="17.100000000000001" customHeight="1" x14ac:dyDescent="0.25">
      <c r="A86" s="115">
        <v>69</v>
      </c>
      <c r="B86" s="115" t="s">
        <v>138</v>
      </c>
      <c r="C86" s="230" t="s">
        <v>203</v>
      </c>
      <c r="D86" s="327">
        <v>1657.3074463015002</v>
      </c>
      <c r="E86" s="327">
        <v>1657.3074463015002</v>
      </c>
      <c r="F86" s="327"/>
      <c r="G86" s="327">
        <v>1657.3074463015002</v>
      </c>
      <c r="H86" s="328">
        <v>38121</v>
      </c>
      <c r="I86" s="328">
        <v>38121</v>
      </c>
      <c r="J86" s="328">
        <v>41780</v>
      </c>
      <c r="K86" s="115">
        <v>10</v>
      </c>
      <c r="L86" s="115">
        <v>0</v>
      </c>
    </row>
    <row r="87" spans="1:12" ht="17.100000000000001" customHeight="1" x14ac:dyDescent="0.25">
      <c r="A87" s="115">
        <v>70</v>
      </c>
      <c r="B87" s="115" t="s">
        <v>138</v>
      </c>
      <c r="C87" s="230" t="s">
        <v>204</v>
      </c>
      <c r="D87" s="327">
        <v>1446.9219490389999</v>
      </c>
      <c r="E87" s="327">
        <v>1446.9219490389999</v>
      </c>
      <c r="F87" s="327"/>
      <c r="G87" s="327">
        <v>1446.9219490389999</v>
      </c>
      <c r="H87" s="328">
        <v>38350</v>
      </c>
      <c r="I87" s="328">
        <v>38350</v>
      </c>
      <c r="J87" s="328">
        <v>43290</v>
      </c>
      <c r="K87" s="115">
        <v>13</v>
      </c>
      <c r="L87" s="115">
        <v>4</v>
      </c>
    </row>
    <row r="88" spans="1:12" ht="17.100000000000001" customHeight="1" x14ac:dyDescent="0.25">
      <c r="A88" s="115">
        <v>71</v>
      </c>
      <c r="B88" s="115" t="s">
        <v>205</v>
      </c>
      <c r="C88" s="230" t="s">
        <v>206</v>
      </c>
      <c r="D88" s="327">
        <v>1886.4518192065002</v>
      </c>
      <c r="E88" s="327">
        <v>1886.4518192065002</v>
      </c>
      <c r="F88" s="327"/>
      <c r="G88" s="327">
        <v>1886.4518192065002</v>
      </c>
      <c r="H88" s="328">
        <v>38578</v>
      </c>
      <c r="I88" s="328">
        <v>38578</v>
      </c>
      <c r="J88" s="328">
        <v>42069</v>
      </c>
      <c r="K88" s="115">
        <v>9</v>
      </c>
      <c r="L88" s="115">
        <v>2</v>
      </c>
    </row>
    <row r="89" spans="1:12" ht="17.100000000000001" customHeight="1" x14ac:dyDescent="0.25">
      <c r="A89" s="115">
        <v>72</v>
      </c>
      <c r="B89" s="115" t="s">
        <v>207</v>
      </c>
      <c r="C89" s="230" t="s">
        <v>208</v>
      </c>
      <c r="D89" s="327">
        <v>1896.1673958745</v>
      </c>
      <c r="E89" s="327">
        <v>1896.1673958745</v>
      </c>
      <c r="F89" s="327"/>
      <c r="G89" s="327">
        <v>1896.1673958745</v>
      </c>
      <c r="H89" s="328">
        <v>38507</v>
      </c>
      <c r="I89" s="328">
        <v>38650</v>
      </c>
      <c r="J89" s="328">
        <v>42069</v>
      </c>
      <c r="K89" s="115">
        <v>9</v>
      </c>
      <c r="L89" s="115">
        <v>9</v>
      </c>
    </row>
    <row r="90" spans="1:12" ht="17.100000000000001" customHeight="1" x14ac:dyDescent="0.25">
      <c r="A90" s="115">
        <v>73</v>
      </c>
      <c r="B90" s="115" t="s">
        <v>207</v>
      </c>
      <c r="C90" s="230" t="s">
        <v>209</v>
      </c>
      <c r="D90" s="327">
        <v>3752.2192792629999</v>
      </c>
      <c r="E90" s="327">
        <v>3752.2192792629999</v>
      </c>
      <c r="F90" s="327"/>
      <c r="G90" s="327">
        <v>3752.2192792629999</v>
      </c>
      <c r="H90" s="328">
        <v>40186</v>
      </c>
      <c r="I90" s="328">
        <v>40186</v>
      </c>
      <c r="J90" s="328">
        <v>43672</v>
      </c>
      <c r="K90" s="115">
        <v>9</v>
      </c>
      <c r="L90" s="115">
        <v>5</v>
      </c>
    </row>
    <row r="91" spans="1:12" ht="17.100000000000001" customHeight="1" x14ac:dyDescent="0.25">
      <c r="A91" s="115">
        <v>74</v>
      </c>
      <c r="B91" s="115" t="s">
        <v>207</v>
      </c>
      <c r="C91" s="230" t="s">
        <v>210</v>
      </c>
      <c r="D91" s="327">
        <v>313.44778160150003</v>
      </c>
      <c r="E91" s="327">
        <v>313.44778160150003</v>
      </c>
      <c r="F91" s="327"/>
      <c r="G91" s="327">
        <v>313.44778160150003</v>
      </c>
      <c r="H91" s="328">
        <v>38457</v>
      </c>
      <c r="I91" s="328">
        <v>38457</v>
      </c>
      <c r="J91" s="328">
        <v>43341</v>
      </c>
      <c r="K91" s="115">
        <v>12</v>
      </c>
      <c r="L91" s="115">
        <v>8</v>
      </c>
    </row>
    <row r="92" spans="1:12" ht="17.100000000000001" customHeight="1" x14ac:dyDescent="0.25">
      <c r="A92" s="115">
        <v>75</v>
      </c>
      <c r="B92" s="115" t="s">
        <v>207</v>
      </c>
      <c r="C92" s="230" t="s">
        <v>211</v>
      </c>
      <c r="D92" s="327">
        <v>2692.7184852120004</v>
      </c>
      <c r="E92" s="327">
        <v>2692.7184852120004</v>
      </c>
      <c r="F92" s="327"/>
      <c r="G92" s="327">
        <v>2692.7184852120004</v>
      </c>
      <c r="H92" s="328">
        <v>38290</v>
      </c>
      <c r="I92" s="328">
        <v>38404</v>
      </c>
      <c r="J92" s="328">
        <v>43341</v>
      </c>
      <c r="K92" s="115">
        <v>13</v>
      </c>
      <c r="L92" s="115">
        <v>10</v>
      </c>
    </row>
    <row r="93" spans="1:12" ht="17.100000000000001" customHeight="1" x14ac:dyDescent="0.25">
      <c r="A93" s="115">
        <v>76</v>
      </c>
      <c r="B93" s="115" t="s">
        <v>207</v>
      </c>
      <c r="C93" s="230" t="s">
        <v>212</v>
      </c>
      <c r="D93" s="327">
        <v>870.77327607200004</v>
      </c>
      <c r="E93" s="327">
        <v>870.77327607200004</v>
      </c>
      <c r="F93" s="327"/>
      <c r="G93" s="327">
        <v>870.77327607200004</v>
      </c>
      <c r="H93" s="328">
        <v>38596</v>
      </c>
      <c r="I93" s="328">
        <v>38714</v>
      </c>
      <c r="J93" s="328">
        <v>42384</v>
      </c>
      <c r="K93" s="115">
        <v>9</v>
      </c>
      <c r="L93" s="115">
        <v>4</v>
      </c>
    </row>
    <row r="94" spans="1:12" ht="17.100000000000001" customHeight="1" x14ac:dyDescent="0.25">
      <c r="A94" s="115">
        <v>77</v>
      </c>
      <c r="B94" s="115" t="s">
        <v>207</v>
      </c>
      <c r="C94" s="230" t="s">
        <v>213</v>
      </c>
      <c r="D94" s="327">
        <v>2880.9537076214997</v>
      </c>
      <c r="E94" s="327">
        <v>2880.9537076214997</v>
      </c>
      <c r="F94" s="327"/>
      <c r="G94" s="327">
        <v>2880.9537076214997</v>
      </c>
      <c r="H94" s="328">
        <v>38449</v>
      </c>
      <c r="I94" s="328">
        <v>38449</v>
      </c>
      <c r="J94" s="328">
        <v>43341</v>
      </c>
      <c r="K94" s="115">
        <v>12</v>
      </c>
      <c r="L94" s="115">
        <v>8</v>
      </c>
    </row>
    <row r="95" spans="1:12" ht="17.100000000000001" customHeight="1" x14ac:dyDescent="0.25">
      <c r="A95" s="115">
        <v>78</v>
      </c>
      <c r="B95" s="115" t="s">
        <v>207</v>
      </c>
      <c r="C95" s="230" t="s">
        <v>214</v>
      </c>
      <c r="D95" s="327">
        <v>225.9350141685</v>
      </c>
      <c r="E95" s="327">
        <v>225.9350141685</v>
      </c>
      <c r="F95" s="327"/>
      <c r="G95" s="327">
        <v>225.9350141685</v>
      </c>
      <c r="H95" s="328">
        <v>38088</v>
      </c>
      <c r="I95" s="328">
        <v>38088</v>
      </c>
      <c r="J95" s="328">
        <v>41780</v>
      </c>
      <c r="K95" s="115">
        <v>10</v>
      </c>
      <c r="L95" s="115">
        <v>1</v>
      </c>
    </row>
    <row r="96" spans="1:12" ht="17.100000000000001" customHeight="1" x14ac:dyDescent="0.25">
      <c r="A96" s="115">
        <v>79</v>
      </c>
      <c r="B96" s="115" t="s">
        <v>207</v>
      </c>
      <c r="C96" s="230" t="s">
        <v>216</v>
      </c>
      <c r="D96" s="327">
        <v>5827.5559567225009</v>
      </c>
      <c r="E96" s="327">
        <v>5827.5559567225009</v>
      </c>
      <c r="F96" s="327"/>
      <c r="G96" s="327">
        <v>5827.5559567225009</v>
      </c>
      <c r="H96" s="328">
        <v>39588</v>
      </c>
      <c r="I96" s="328">
        <v>39272</v>
      </c>
      <c r="J96" s="328">
        <v>43341</v>
      </c>
      <c r="K96" s="115">
        <v>10</v>
      </c>
      <c r="L96" s="115">
        <v>3</v>
      </c>
    </row>
    <row r="97" spans="1:12" ht="17.100000000000001" customHeight="1" x14ac:dyDescent="0.25">
      <c r="A97" s="115">
        <v>80</v>
      </c>
      <c r="B97" s="115" t="s">
        <v>207</v>
      </c>
      <c r="C97" s="230" t="s">
        <v>217</v>
      </c>
      <c r="D97" s="327">
        <v>2017.2454091720001</v>
      </c>
      <c r="E97" s="327">
        <v>2017.2454091720001</v>
      </c>
      <c r="F97" s="327"/>
      <c r="G97" s="327">
        <v>2017.2454091720001</v>
      </c>
      <c r="H97" s="328">
        <v>38579</v>
      </c>
      <c r="I97" s="328">
        <v>39030</v>
      </c>
      <c r="J97" s="328">
        <v>42475</v>
      </c>
      <c r="K97" s="115">
        <v>10</v>
      </c>
      <c r="L97" s="115">
        <v>8</v>
      </c>
    </row>
    <row r="98" spans="1:12" ht="17.100000000000001" customHeight="1" x14ac:dyDescent="0.25">
      <c r="A98" s="115">
        <v>82</v>
      </c>
      <c r="B98" s="115" t="s">
        <v>207</v>
      </c>
      <c r="C98" s="230" t="s">
        <v>218</v>
      </c>
      <c r="D98" s="327">
        <v>204.886429986</v>
      </c>
      <c r="E98" s="327">
        <v>204.886429986</v>
      </c>
      <c r="F98" s="327"/>
      <c r="G98" s="327">
        <v>204.886429986</v>
      </c>
      <c r="H98" s="328">
        <v>38659</v>
      </c>
      <c r="I98" s="328">
        <v>38659</v>
      </c>
      <c r="J98" s="328">
        <v>42069</v>
      </c>
      <c r="K98" s="115">
        <v>9</v>
      </c>
      <c r="L98" s="115">
        <v>0</v>
      </c>
    </row>
    <row r="99" spans="1:12" ht="17.100000000000001" customHeight="1" x14ac:dyDescent="0.25">
      <c r="A99" s="115">
        <v>83</v>
      </c>
      <c r="B99" s="115" t="s">
        <v>207</v>
      </c>
      <c r="C99" s="230" t="s">
        <v>219</v>
      </c>
      <c r="D99" s="327">
        <v>62.214781425999995</v>
      </c>
      <c r="E99" s="327">
        <v>62.214781425999995</v>
      </c>
      <c r="F99" s="327"/>
      <c r="G99" s="327">
        <v>62.214781425999995</v>
      </c>
      <c r="H99" s="328">
        <v>38589</v>
      </c>
      <c r="I99" s="328">
        <v>38589</v>
      </c>
      <c r="J99" s="328">
        <v>43341</v>
      </c>
      <c r="K99" s="115">
        <v>12</v>
      </c>
      <c r="L99" s="115">
        <v>8</v>
      </c>
    </row>
    <row r="100" spans="1:12" ht="17.100000000000001" customHeight="1" x14ac:dyDescent="0.25">
      <c r="A100" s="115">
        <v>84</v>
      </c>
      <c r="B100" s="115" t="s">
        <v>207</v>
      </c>
      <c r="C100" s="230" t="s">
        <v>220</v>
      </c>
      <c r="D100" s="327">
        <v>1511.910398257</v>
      </c>
      <c r="E100" s="327">
        <v>1511.910398257</v>
      </c>
      <c r="F100" s="327"/>
      <c r="G100" s="327">
        <v>1511.910398257</v>
      </c>
      <c r="H100" s="328">
        <v>39114</v>
      </c>
      <c r="I100" s="328">
        <v>39114</v>
      </c>
      <c r="J100" s="328">
        <v>42475</v>
      </c>
      <c r="K100" s="115">
        <v>9</v>
      </c>
      <c r="L100" s="115">
        <v>1</v>
      </c>
    </row>
    <row r="101" spans="1:12" ht="17.100000000000001" customHeight="1" x14ac:dyDescent="0.25">
      <c r="A101" s="115">
        <v>87</v>
      </c>
      <c r="B101" s="115" t="s">
        <v>207</v>
      </c>
      <c r="C101" s="230" t="s">
        <v>221</v>
      </c>
      <c r="D101" s="327">
        <v>3108.8890469035005</v>
      </c>
      <c r="E101" s="327">
        <v>3108.8890469035005</v>
      </c>
      <c r="F101" s="327"/>
      <c r="G101" s="327">
        <v>3108.8890469035005</v>
      </c>
      <c r="H101" s="328">
        <v>38488</v>
      </c>
      <c r="I101" s="328">
        <v>38703</v>
      </c>
      <c r="J101" s="328">
        <v>42069</v>
      </c>
      <c r="K101" s="115">
        <v>9</v>
      </c>
      <c r="L101" s="115">
        <v>6</v>
      </c>
    </row>
    <row r="102" spans="1:12" ht="17.100000000000001" customHeight="1" x14ac:dyDescent="0.25">
      <c r="A102" s="115">
        <v>90</v>
      </c>
      <c r="B102" s="115" t="s">
        <v>207</v>
      </c>
      <c r="C102" s="230" t="s">
        <v>222</v>
      </c>
      <c r="D102" s="327">
        <v>622.52871192750001</v>
      </c>
      <c r="E102" s="327">
        <v>622.52871192750001</v>
      </c>
      <c r="F102" s="327"/>
      <c r="G102" s="327">
        <v>622.52871192750001</v>
      </c>
      <c r="H102" s="328">
        <v>38548</v>
      </c>
      <c r="I102" s="328">
        <v>38548</v>
      </c>
      <c r="J102" s="328">
        <v>42069</v>
      </c>
      <c r="K102" s="115">
        <v>9</v>
      </c>
      <c r="L102" s="115">
        <v>7</v>
      </c>
    </row>
    <row r="103" spans="1:12" ht="17.100000000000001" customHeight="1" x14ac:dyDescent="0.25">
      <c r="A103" s="115">
        <v>91</v>
      </c>
      <c r="B103" s="115" t="s">
        <v>207</v>
      </c>
      <c r="C103" s="230" t="s">
        <v>223</v>
      </c>
      <c r="D103" s="327">
        <v>941.21867872550001</v>
      </c>
      <c r="E103" s="327">
        <v>941.21867872550001</v>
      </c>
      <c r="F103" s="327"/>
      <c r="G103" s="327">
        <v>941.21867872550001</v>
      </c>
      <c r="H103" s="328">
        <v>38862</v>
      </c>
      <c r="I103" s="328">
        <v>38872</v>
      </c>
      <c r="J103" s="328">
        <v>43341</v>
      </c>
      <c r="K103" s="115">
        <v>12</v>
      </c>
      <c r="L103" s="115">
        <v>1</v>
      </c>
    </row>
    <row r="104" spans="1:12" ht="17.100000000000001" customHeight="1" x14ac:dyDescent="0.25">
      <c r="A104" s="115">
        <v>92</v>
      </c>
      <c r="B104" s="115" t="s">
        <v>207</v>
      </c>
      <c r="C104" s="230" t="s">
        <v>224</v>
      </c>
      <c r="D104" s="327">
        <v>1553.3354535965002</v>
      </c>
      <c r="E104" s="327">
        <v>1553.3354535965002</v>
      </c>
      <c r="F104" s="327"/>
      <c r="G104" s="327">
        <v>1553.3354535965002</v>
      </c>
      <c r="H104" s="328">
        <v>38510</v>
      </c>
      <c r="I104" s="328">
        <v>38700</v>
      </c>
      <c r="J104" s="328">
        <v>42384</v>
      </c>
      <c r="K104" s="115">
        <v>10</v>
      </c>
      <c r="L104" s="115">
        <v>4</v>
      </c>
    </row>
    <row r="105" spans="1:12" ht="17.100000000000001" customHeight="1" x14ac:dyDescent="0.25">
      <c r="A105" s="115">
        <v>93</v>
      </c>
      <c r="B105" s="115" t="s">
        <v>207</v>
      </c>
      <c r="C105" s="230" t="s">
        <v>225</v>
      </c>
      <c r="D105" s="327">
        <v>1547.4579586725001</v>
      </c>
      <c r="E105" s="327">
        <v>1547.4579586725001</v>
      </c>
      <c r="F105" s="327"/>
      <c r="G105" s="327">
        <v>1547.4579586725001</v>
      </c>
      <c r="H105" s="328">
        <v>38651</v>
      </c>
      <c r="I105" s="328">
        <v>38651</v>
      </c>
      <c r="J105" s="328">
        <v>43341</v>
      </c>
      <c r="K105" s="115">
        <v>12</v>
      </c>
      <c r="L105" s="115">
        <v>9</v>
      </c>
    </row>
    <row r="106" spans="1:12" ht="17.100000000000001" customHeight="1" x14ac:dyDescent="0.25">
      <c r="A106" s="115">
        <v>94</v>
      </c>
      <c r="B106" s="115" t="s">
        <v>207</v>
      </c>
      <c r="C106" s="230" t="s">
        <v>226</v>
      </c>
      <c r="D106" s="327">
        <v>683.12888244650003</v>
      </c>
      <c r="E106" s="327">
        <v>683.12888244650003</v>
      </c>
      <c r="F106" s="327"/>
      <c r="G106" s="327">
        <v>683.12888244650003</v>
      </c>
      <c r="H106" s="328">
        <v>38410</v>
      </c>
      <c r="I106" s="328">
        <v>38410</v>
      </c>
      <c r="J106" s="328">
        <v>42185</v>
      </c>
      <c r="K106" s="115">
        <v>10</v>
      </c>
      <c r="L106" s="115">
        <v>3</v>
      </c>
    </row>
    <row r="107" spans="1:12" ht="17.100000000000001" customHeight="1" x14ac:dyDescent="0.25">
      <c r="A107" s="115">
        <v>95</v>
      </c>
      <c r="B107" s="115" t="s">
        <v>142</v>
      </c>
      <c r="C107" s="230" t="s">
        <v>227</v>
      </c>
      <c r="D107" s="327">
        <v>280.22142248100005</v>
      </c>
      <c r="E107" s="327">
        <v>280.22142248100005</v>
      </c>
      <c r="F107" s="327"/>
      <c r="G107" s="327">
        <v>280.22142248100005</v>
      </c>
      <c r="H107" s="328">
        <v>38628</v>
      </c>
      <c r="I107" s="328">
        <v>38628</v>
      </c>
      <c r="J107" s="328">
        <v>42069</v>
      </c>
      <c r="K107" s="115">
        <v>9</v>
      </c>
      <c r="L107" s="115">
        <v>0</v>
      </c>
    </row>
    <row r="108" spans="1:12" ht="17.100000000000001" customHeight="1" x14ac:dyDescent="0.25">
      <c r="A108" s="115">
        <v>98</v>
      </c>
      <c r="B108" s="115" t="s">
        <v>142</v>
      </c>
      <c r="C108" s="230" t="s">
        <v>228</v>
      </c>
      <c r="D108" s="327">
        <v>179.434685234</v>
      </c>
      <c r="E108" s="327">
        <v>179.434685234</v>
      </c>
      <c r="F108" s="327"/>
      <c r="G108" s="327">
        <v>179.434685234</v>
      </c>
      <c r="H108" s="328">
        <v>38554</v>
      </c>
      <c r="I108" s="328">
        <v>38564</v>
      </c>
      <c r="J108" s="328">
        <v>42069</v>
      </c>
      <c r="K108" s="115">
        <v>9</v>
      </c>
      <c r="L108" s="115">
        <v>7</v>
      </c>
    </row>
    <row r="109" spans="1:12" ht="17.100000000000001" customHeight="1" x14ac:dyDescent="0.25">
      <c r="A109" s="115">
        <v>99</v>
      </c>
      <c r="B109" s="115" t="s">
        <v>142</v>
      </c>
      <c r="C109" s="230" t="s">
        <v>229</v>
      </c>
      <c r="D109" s="327">
        <v>1246.249784843</v>
      </c>
      <c r="E109" s="327">
        <v>1246.249784843</v>
      </c>
      <c r="F109" s="327"/>
      <c r="G109" s="327">
        <v>1246.249784843</v>
      </c>
      <c r="H109" s="328">
        <v>38512</v>
      </c>
      <c r="I109" s="328">
        <v>38562</v>
      </c>
      <c r="J109" s="328">
        <v>43279</v>
      </c>
      <c r="K109" s="115">
        <v>13</v>
      </c>
      <c r="L109" s="115">
        <v>0</v>
      </c>
    </row>
    <row r="110" spans="1:12" ht="17.100000000000001" customHeight="1" x14ac:dyDescent="0.25">
      <c r="A110" s="115">
        <v>100</v>
      </c>
      <c r="B110" s="115" t="s">
        <v>230</v>
      </c>
      <c r="C110" s="230" t="s">
        <v>231</v>
      </c>
      <c r="D110" s="327">
        <v>2059.0244595445001</v>
      </c>
      <c r="E110" s="327">
        <v>2059.0244595445001</v>
      </c>
      <c r="F110" s="327"/>
      <c r="G110" s="327">
        <v>2059.0244595445001</v>
      </c>
      <c r="H110" s="328">
        <v>38981</v>
      </c>
      <c r="I110" s="328">
        <v>39559</v>
      </c>
      <c r="J110" s="328">
        <v>43341</v>
      </c>
      <c r="K110" s="115">
        <v>11</v>
      </c>
      <c r="L110" s="115">
        <v>10</v>
      </c>
    </row>
    <row r="111" spans="1:12" ht="17.100000000000001" customHeight="1" x14ac:dyDescent="0.25">
      <c r="A111" s="115">
        <v>101</v>
      </c>
      <c r="B111" s="115" t="s">
        <v>230</v>
      </c>
      <c r="C111" s="230" t="s">
        <v>232</v>
      </c>
      <c r="D111" s="327">
        <v>1510.2780855399999</v>
      </c>
      <c r="E111" s="327">
        <v>1510.2780855399999</v>
      </c>
      <c r="F111" s="327"/>
      <c r="G111" s="327">
        <v>1510.2780855399999</v>
      </c>
      <c r="H111" s="328">
        <v>38837</v>
      </c>
      <c r="I111" s="328">
        <v>39958</v>
      </c>
      <c r="J111" s="328">
        <v>43572</v>
      </c>
      <c r="K111" s="115">
        <v>12</v>
      </c>
      <c r="L111" s="115">
        <v>6</v>
      </c>
    </row>
    <row r="112" spans="1:12" ht="17.100000000000001" customHeight="1" x14ac:dyDescent="0.25">
      <c r="A112" s="115">
        <v>102</v>
      </c>
      <c r="B112" s="115" t="s">
        <v>230</v>
      </c>
      <c r="C112" s="230" t="s">
        <v>233</v>
      </c>
      <c r="D112" s="327">
        <v>841.52004703900002</v>
      </c>
      <c r="E112" s="327">
        <v>841.52004703900002</v>
      </c>
      <c r="F112" s="327"/>
      <c r="G112" s="327">
        <v>841.52004703900002</v>
      </c>
      <c r="H112" s="328">
        <v>38945</v>
      </c>
      <c r="I112" s="328">
        <v>39060</v>
      </c>
      <c r="J112" s="328">
        <v>42626</v>
      </c>
      <c r="K112" s="115">
        <v>9</v>
      </c>
      <c r="L112" s="115">
        <v>11</v>
      </c>
    </row>
    <row r="113" spans="1:12" ht="17.100000000000001" customHeight="1" x14ac:dyDescent="0.25">
      <c r="A113" s="115">
        <v>103</v>
      </c>
      <c r="B113" s="115" t="s">
        <v>230</v>
      </c>
      <c r="C113" s="230" t="s">
        <v>234</v>
      </c>
      <c r="D113" s="327">
        <v>395.78285194350002</v>
      </c>
      <c r="E113" s="327">
        <v>395.78285194350002</v>
      </c>
      <c r="F113" s="327"/>
      <c r="G113" s="327">
        <v>395.78285194350002</v>
      </c>
      <c r="H113" s="328">
        <v>38594</v>
      </c>
      <c r="I113" s="328">
        <v>38593</v>
      </c>
      <c r="J113" s="328">
        <v>42069</v>
      </c>
      <c r="K113" s="115">
        <v>9</v>
      </c>
      <c r="L113" s="115">
        <v>5</v>
      </c>
    </row>
    <row r="114" spans="1:12" ht="17.100000000000001" customHeight="1" x14ac:dyDescent="0.25">
      <c r="A114" s="115">
        <v>104</v>
      </c>
      <c r="B114" s="115" t="s">
        <v>230</v>
      </c>
      <c r="C114" s="230" t="s">
        <v>235</v>
      </c>
      <c r="D114" s="327">
        <v>6952.3495476225007</v>
      </c>
      <c r="E114" s="327">
        <v>6952.3495476225007</v>
      </c>
      <c r="F114" s="327"/>
      <c r="G114" s="327">
        <v>6952.3495476225007</v>
      </c>
      <c r="H114" s="328">
        <v>38562</v>
      </c>
      <c r="I114" s="328">
        <v>42782</v>
      </c>
      <c r="J114" s="328">
        <v>49947</v>
      </c>
      <c r="K114" s="115">
        <v>31</v>
      </c>
      <c r="L114" s="115">
        <v>0</v>
      </c>
    </row>
    <row r="115" spans="1:12" ht="17.100000000000001" customHeight="1" x14ac:dyDescent="0.25">
      <c r="A115" s="115">
        <v>105</v>
      </c>
      <c r="B115" s="115" t="s">
        <v>230</v>
      </c>
      <c r="C115" s="230" t="s">
        <v>756</v>
      </c>
      <c r="D115" s="327">
        <v>2662.693292595</v>
      </c>
      <c r="E115" s="327">
        <v>2662.693292595</v>
      </c>
      <c r="F115" s="327"/>
      <c r="G115" s="327">
        <v>2662.693292595</v>
      </c>
      <c r="H115" s="328">
        <v>38665</v>
      </c>
      <c r="I115" s="328">
        <v>38742</v>
      </c>
      <c r="J115" s="328">
        <v>43279</v>
      </c>
      <c r="K115" s="115">
        <v>12</v>
      </c>
      <c r="L115" s="115">
        <v>3</v>
      </c>
    </row>
    <row r="116" spans="1:12" ht="17.100000000000001" customHeight="1" x14ac:dyDescent="0.25">
      <c r="A116" s="389" t="s">
        <v>818</v>
      </c>
      <c r="B116" s="389"/>
      <c r="C116" s="389"/>
      <c r="D116" s="329">
        <f>SUM(D117:D133)</f>
        <v>42634.584613179992</v>
      </c>
      <c r="E116" s="329">
        <f>SUM(E117:E133)</f>
        <v>42634.584613179992</v>
      </c>
      <c r="F116" s="329"/>
      <c r="G116" s="329">
        <f>SUM(G117:G133)</f>
        <v>42634.584613179992</v>
      </c>
      <c r="H116" s="115"/>
      <c r="I116" s="115"/>
      <c r="J116" s="330"/>
      <c r="K116" s="115"/>
      <c r="L116" s="115"/>
    </row>
    <row r="117" spans="1:12" ht="17.100000000000001" customHeight="1" x14ac:dyDescent="0.25">
      <c r="A117" s="115">
        <v>106</v>
      </c>
      <c r="B117" s="115" t="s">
        <v>128</v>
      </c>
      <c r="C117" s="230" t="s">
        <v>819</v>
      </c>
      <c r="D117" s="327">
        <v>10533.5281341185</v>
      </c>
      <c r="E117" s="327">
        <v>10533.5281341185</v>
      </c>
      <c r="F117" s="327"/>
      <c r="G117" s="327">
        <v>10533.5281341185</v>
      </c>
      <c r="H117" s="328">
        <v>39052</v>
      </c>
      <c r="I117" s="328">
        <v>39052</v>
      </c>
      <c r="J117" s="328">
        <v>43341</v>
      </c>
      <c r="K117" s="115">
        <v>11</v>
      </c>
      <c r="L117" s="115">
        <v>5</v>
      </c>
    </row>
    <row r="118" spans="1:12" ht="17.100000000000001" customHeight="1" x14ac:dyDescent="0.25">
      <c r="A118" s="115">
        <v>107</v>
      </c>
      <c r="B118" s="115" t="s">
        <v>130</v>
      </c>
      <c r="C118" s="230" t="s">
        <v>238</v>
      </c>
      <c r="D118" s="327">
        <v>659.57615082100006</v>
      </c>
      <c r="E118" s="327">
        <v>659.57615082100006</v>
      </c>
      <c r="F118" s="327"/>
      <c r="G118" s="327">
        <v>659.57615082100006</v>
      </c>
      <c r="H118" s="328">
        <v>39243</v>
      </c>
      <c r="I118" s="328">
        <v>39243</v>
      </c>
      <c r="J118" s="328">
        <v>43341</v>
      </c>
      <c r="K118" s="115">
        <v>10</v>
      </c>
      <c r="L118" s="115">
        <v>10</v>
      </c>
    </row>
    <row r="119" spans="1:12" ht="17.100000000000001" customHeight="1" x14ac:dyDescent="0.25">
      <c r="A119" s="115">
        <v>108</v>
      </c>
      <c r="B119" s="115" t="s">
        <v>138</v>
      </c>
      <c r="C119" s="230" t="s">
        <v>239</v>
      </c>
      <c r="D119" s="327">
        <v>610.28224985000008</v>
      </c>
      <c r="E119" s="327">
        <v>610.28224985000008</v>
      </c>
      <c r="F119" s="327"/>
      <c r="G119" s="327">
        <v>610.28224985000008</v>
      </c>
      <c r="H119" s="328">
        <v>38754</v>
      </c>
      <c r="I119" s="328">
        <v>38814</v>
      </c>
      <c r="J119" s="328">
        <v>42384</v>
      </c>
      <c r="K119" s="115">
        <v>9</v>
      </c>
      <c r="L119" s="115">
        <v>10</v>
      </c>
    </row>
    <row r="120" spans="1:12" ht="17.100000000000001" customHeight="1" x14ac:dyDescent="0.25">
      <c r="A120" s="115">
        <v>110</v>
      </c>
      <c r="B120" s="115" t="s">
        <v>207</v>
      </c>
      <c r="C120" s="230" t="s">
        <v>240</v>
      </c>
      <c r="D120" s="327">
        <v>533.73320135799997</v>
      </c>
      <c r="E120" s="327">
        <v>533.73320135799997</v>
      </c>
      <c r="F120" s="327"/>
      <c r="G120" s="327">
        <v>533.73320135799997</v>
      </c>
      <c r="H120" s="328">
        <v>39179</v>
      </c>
      <c r="I120" s="328">
        <v>39244</v>
      </c>
      <c r="J120" s="328">
        <v>42475</v>
      </c>
      <c r="K120" s="115">
        <v>9</v>
      </c>
      <c r="L120" s="115">
        <v>0</v>
      </c>
    </row>
    <row r="121" spans="1:12" ht="17.100000000000001" customHeight="1" x14ac:dyDescent="0.25">
      <c r="A121" s="115">
        <v>111</v>
      </c>
      <c r="B121" s="115" t="s">
        <v>207</v>
      </c>
      <c r="C121" s="230" t="s">
        <v>241</v>
      </c>
      <c r="D121" s="327">
        <v>1462.0710962864998</v>
      </c>
      <c r="E121" s="327">
        <v>1462.0710962864998</v>
      </c>
      <c r="F121" s="327"/>
      <c r="G121" s="327">
        <v>1462.0710962864998</v>
      </c>
      <c r="H121" s="328">
        <v>40040</v>
      </c>
      <c r="I121" s="328">
        <v>40049</v>
      </c>
      <c r="J121" s="328">
        <v>43672</v>
      </c>
      <c r="K121" s="115">
        <v>9</v>
      </c>
      <c r="L121" s="115">
        <v>5</v>
      </c>
    </row>
    <row r="122" spans="1:12" ht="17.100000000000001" customHeight="1" x14ac:dyDescent="0.25">
      <c r="A122" s="115">
        <v>112</v>
      </c>
      <c r="B122" s="115" t="s">
        <v>207</v>
      </c>
      <c r="C122" s="230" t="s">
        <v>242</v>
      </c>
      <c r="D122" s="327">
        <v>2453.4740152754998</v>
      </c>
      <c r="E122" s="327">
        <v>2453.4740152754998</v>
      </c>
      <c r="F122" s="327"/>
      <c r="G122" s="327">
        <v>2453.4740152754998</v>
      </c>
      <c r="H122" s="328">
        <v>38621</v>
      </c>
      <c r="I122" s="328">
        <v>40543</v>
      </c>
      <c r="J122" s="328">
        <v>43341</v>
      </c>
      <c r="K122" s="115">
        <v>12</v>
      </c>
      <c r="L122" s="115">
        <v>8</v>
      </c>
    </row>
    <row r="123" spans="1:12" ht="17.100000000000001" customHeight="1" x14ac:dyDescent="0.25">
      <c r="A123" s="115">
        <v>113</v>
      </c>
      <c r="B123" s="115" t="s">
        <v>207</v>
      </c>
      <c r="C123" s="230" t="s">
        <v>243</v>
      </c>
      <c r="D123" s="327">
        <v>1679.4559303899998</v>
      </c>
      <c r="E123" s="327">
        <v>1679.4559303899998</v>
      </c>
      <c r="F123" s="327"/>
      <c r="G123" s="327">
        <v>1679.4559303899998</v>
      </c>
      <c r="H123" s="328">
        <v>39357</v>
      </c>
      <c r="I123" s="328">
        <v>39357</v>
      </c>
      <c r="J123" s="328">
        <v>42881</v>
      </c>
      <c r="K123" s="115">
        <v>9</v>
      </c>
      <c r="L123" s="115">
        <v>7</v>
      </c>
    </row>
    <row r="124" spans="1:12" ht="17.100000000000001" customHeight="1" x14ac:dyDescent="0.25">
      <c r="A124" s="115">
        <v>114</v>
      </c>
      <c r="B124" s="115" t="s">
        <v>207</v>
      </c>
      <c r="C124" s="230" t="s">
        <v>244</v>
      </c>
      <c r="D124" s="327">
        <v>2031.2890989685</v>
      </c>
      <c r="E124" s="327">
        <v>2031.2890989685</v>
      </c>
      <c r="F124" s="327"/>
      <c r="G124" s="327">
        <v>2031.2890989685</v>
      </c>
      <c r="H124" s="328">
        <v>38847</v>
      </c>
      <c r="I124" s="328">
        <v>38847</v>
      </c>
      <c r="J124" s="328">
        <v>43279</v>
      </c>
      <c r="K124" s="115">
        <v>11</v>
      </c>
      <c r="L124" s="115">
        <v>11</v>
      </c>
    </row>
    <row r="125" spans="1:12" ht="17.100000000000001" customHeight="1" x14ac:dyDescent="0.25">
      <c r="A125" s="115">
        <v>117</v>
      </c>
      <c r="B125" s="115" t="s">
        <v>207</v>
      </c>
      <c r="C125" s="230" t="s">
        <v>245</v>
      </c>
      <c r="D125" s="327">
        <v>5594.3313989464996</v>
      </c>
      <c r="E125" s="327">
        <v>5594.3313989464996</v>
      </c>
      <c r="F125" s="327"/>
      <c r="G125" s="327">
        <v>5594.3313989464996</v>
      </c>
      <c r="H125" s="328">
        <v>39091</v>
      </c>
      <c r="I125" s="328">
        <v>39419</v>
      </c>
      <c r="J125" s="328">
        <v>43049</v>
      </c>
      <c r="K125" s="115">
        <v>10</v>
      </c>
      <c r="L125" s="115">
        <v>7</v>
      </c>
    </row>
    <row r="126" spans="1:12" ht="17.100000000000001" customHeight="1" x14ac:dyDescent="0.25">
      <c r="A126" s="115">
        <v>118</v>
      </c>
      <c r="B126" s="115" t="s">
        <v>207</v>
      </c>
      <c r="C126" s="230" t="s">
        <v>246</v>
      </c>
      <c r="D126" s="327">
        <v>1753.4820181200002</v>
      </c>
      <c r="E126" s="327">
        <v>1753.4820181200002</v>
      </c>
      <c r="F126" s="327"/>
      <c r="G126" s="327">
        <v>1753.4820181200002</v>
      </c>
      <c r="H126" s="328">
        <v>39205</v>
      </c>
      <c r="I126" s="328">
        <v>39287</v>
      </c>
      <c r="J126" s="328">
        <v>42881</v>
      </c>
      <c r="K126" s="115">
        <v>9</v>
      </c>
      <c r="L126" s="115">
        <v>7</v>
      </c>
    </row>
    <row r="127" spans="1:12" ht="17.100000000000001" customHeight="1" x14ac:dyDescent="0.25">
      <c r="A127" s="115">
        <v>122</v>
      </c>
      <c r="B127" s="115" t="s">
        <v>142</v>
      </c>
      <c r="C127" s="230" t="s">
        <v>247</v>
      </c>
      <c r="D127" s="327">
        <v>346.28004903100003</v>
      </c>
      <c r="E127" s="327">
        <v>346.28004903100003</v>
      </c>
      <c r="F127" s="327"/>
      <c r="G127" s="327">
        <v>346.28004903100003</v>
      </c>
      <c r="H127" s="328">
        <v>38842</v>
      </c>
      <c r="I127" s="328">
        <v>38905</v>
      </c>
      <c r="J127" s="328">
        <v>42384</v>
      </c>
      <c r="K127" s="115">
        <v>9</v>
      </c>
      <c r="L127" s="115">
        <v>6</v>
      </c>
    </row>
    <row r="128" spans="1:12" ht="17.100000000000001" customHeight="1" x14ac:dyDescent="0.25">
      <c r="A128" s="115">
        <v>123</v>
      </c>
      <c r="B128" s="115" t="s">
        <v>142</v>
      </c>
      <c r="C128" s="230" t="s">
        <v>249</v>
      </c>
      <c r="D128" s="327">
        <v>127.6035179685</v>
      </c>
      <c r="E128" s="327">
        <v>127.6035179685</v>
      </c>
      <c r="F128" s="327"/>
      <c r="G128" s="327">
        <v>127.6035179685</v>
      </c>
      <c r="H128" s="328">
        <v>38946</v>
      </c>
      <c r="I128" s="328">
        <v>39031</v>
      </c>
      <c r="J128" s="328">
        <v>42475</v>
      </c>
      <c r="K128" s="115">
        <v>9</v>
      </c>
      <c r="L128" s="115">
        <v>6</v>
      </c>
    </row>
    <row r="129" spans="1:12" ht="17.100000000000001" customHeight="1" x14ac:dyDescent="0.25">
      <c r="A129" s="115">
        <v>124</v>
      </c>
      <c r="B129" s="115" t="s">
        <v>142</v>
      </c>
      <c r="C129" s="230" t="s">
        <v>250</v>
      </c>
      <c r="D129" s="327">
        <v>2328.7885789350003</v>
      </c>
      <c r="E129" s="327">
        <v>2328.7885789350003</v>
      </c>
      <c r="F129" s="327"/>
      <c r="G129" s="327">
        <v>2328.7885789350003</v>
      </c>
      <c r="H129" s="328">
        <v>38922</v>
      </c>
      <c r="I129" s="328">
        <v>39077</v>
      </c>
      <c r="J129" s="328">
        <v>43111</v>
      </c>
      <c r="K129" s="115">
        <v>11</v>
      </c>
      <c r="L129" s="115">
        <v>3</v>
      </c>
    </row>
    <row r="130" spans="1:12" ht="17.100000000000001" customHeight="1" x14ac:dyDescent="0.25">
      <c r="A130" s="115">
        <v>126</v>
      </c>
      <c r="B130" s="115" t="s">
        <v>230</v>
      </c>
      <c r="C130" s="230" t="s">
        <v>251</v>
      </c>
      <c r="D130" s="327">
        <v>3874.6965588905</v>
      </c>
      <c r="E130" s="327">
        <v>3874.6965588905</v>
      </c>
      <c r="F130" s="327"/>
      <c r="G130" s="327">
        <v>3874.6965588905</v>
      </c>
      <c r="H130" s="328">
        <v>38968</v>
      </c>
      <c r="I130" s="328">
        <v>39423</v>
      </c>
      <c r="J130" s="328">
        <v>43341</v>
      </c>
      <c r="K130" s="115">
        <v>11</v>
      </c>
      <c r="L130" s="115">
        <v>10</v>
      </c>
    </row>
    <row r="131" spans="1:12" ht="17.100000000000001" customHeight="1" x14ac:dyDescent="0.25">
      <c r="A131" s="115">
        <v>127</v>
      </c>
      <c r="B131" s="115" t="s">
        <v>230</v>
      </c>
      <c r="C131" s="230" t="s">
        <v>253</v>
      </c>
      <c r="D131" s="327">
        <v>3262.4231847514998</v>
      </c>
      <c r="E131" s="327">
        <v>3262.4231847514998</v>
      </c>
      <c r="F131" s="327"/>
      <c r="G131" s="327">
        <v>3262.4231847514998</v>
      </c>
      <c r="H131" s="328">
        <v>39214</v>
      </c>
      <c r="I131" s="328">
        <v>39279</v>
      </c>
      <c r="J131" s="328">
        <v>43341</v>
      </c>
      <c r="K131" s="115">
        <v>10</v>
      </c>
      <c r="L131" s="115">
        <v>11</v>
      </c>
    </row>
    <row r="132" spans="1:12" ht="17.100000000000001" customHeight="1" x14ac:dyDescent="0.25">
      <c r="A132" s="115">
        <v>128</v>
      </c>
      <c r="B132" s="115" t="s">
        <v>230</v>
      </c>
      <c r="C132" s="230" t="s">
        <v>254</v>
      </c>
      <c r="D132" s="327">
        <v>2965.5238373110001</v>
      </c>
      <c r="E132" s="327">
        <v>2965.5238373110001</v>
      </c>
      <c r="F132" s="327"/>
      <c r="G132" s="327">
        <v>2965.5238373110001</v>
      </c>
      <c r="H132" s="328">
        <v>38994</v>
      </c>
      <c r="I132" s="328">
        <v>39421</v>
      </c>
      <c r="J132" s="328">
        <v>43049</v>
      </c>
      <c r="K132" s="115">
        <v>11</v>
      </c>
      <c r="L132" s="115">
        <v>1</v>
      </c>
    </row>
    <row r="133" spans="1:12" ht="17.100000000000001" customHeight="1" x14ac:dyDescent="0.25">
      <c r="A133" s="115">
        <v>130</v>
      </c>
      <c r="B133" s="115" t="s">
        <v>230</v>
      </c>
      <c r="C133" s="230" t="s">
        <v>255</v>
      </c>
      <c r="D133" s="327">
        <v>2418.0455921580001</v>
      </c>
      <c r="E133" s="327">
        <v>2418.0455921580001</v>
      </c>
      <c r="F133" s="327"/>
      <c r="G133" s="327">
        <v>2418.0455921580001</v>
      </c>
      <c r="H133" s="328">
        <v>38806</v>
      </c>
      <c r="I133" s="328">
        <v>40477</v>
      </c>
      <c r="J133" s="328">
        <v>46199</v>
      </c>
      <c r="K133" s="115">
        <v>19</v>
      </c>
      <c r="L133" s="115">
        <v>11</v>
      </c>
    </row>
    <row r="134" spans="1:12" ht="17.100000000000001" customHeight="1" x14ac:dyDescent="0.25">
      <c r="A134" s="389" t="s">
        <v>820</v>
      </c>
      <c r="B134" s="389"/>
      <c r="C134" s="389"/>
      <c r="D134" s="329">
        <f>SUM(D135:D143)</f>
        <v>7713.1589741395019</v>
      </c>
      <c r="E134" s="329">
        <f>SUM(E135:E143)</f>
        <v>7713.1589741395019</v>
      </c>
      <c r="F134" s="329"/>
      <c r="G134" s="329">
        <f>SUM(G135:G143)</f>
        <v>7713.1589741395019</v>
      </c>
      <c r="H134" s="328"/>
      <c r="I134" s="328"/>
      <c r="J134" s="328"/>
      <c r="K134" s="115"/>
      <c r="L134" s="115"/>
    </row>
    <row r="135" spans="1:12" ht="17.100000000000001" customHeight="1" x14ac:dyDescent="0.25">
      <c r="A135" s="115">
        <v>132</v>
      </c>
      <c r="B135" s="115" t="s">
        <v>789</v>
      </c>
      <c r="C135" s="230" t="s">
        <v>257</v>
      </c>
      <c r="D135" s="327">
        <v>381.98993092749998</v>
      </c>
      <c r="E135" s="327">
        <v>381.98993092749998</v>
      </c>
      <c r="F135" s="327"/>
      <c r="G135" s="327">
        <v>381.98993092749998</v>
      </c>
      <c r="H135" s="328">
        <v>39087</v>
      </c>
      <c r="I135" s="328">
        <v>39087</v>
      </c>
      <c r="J135" s="328">
        <v>44580</v>
      </c>
      <c r="K135" s="115">
        <v>14</v>
      </c>
      <c r="L135" s="115">
        <v>6</v>
      </c>
    </row>
    <row r="136" spans="1:12" ht="17.100000000000001" customHeight="1" x14ac:dyDescent="0.25">
      <c r="A136" s="115">
        <v>136</v>
      </c>
      <c r="B136" s="115" t="s">
        <v>138</v>
      </c>
      <c r="C136" s="230" t="s">
        <v>258</v>
      </c>
      <c r="D136" s="327">
        <v>102.5093086115</v>
      </c>
      <c r="E136" s="327">
        <v>102.5093086115</v>
      </c>
      <c r="F136" s="327"/>
      <c r="G136" s="327">
        <v>102.5093086115</v>
      </c>
      <c r="H136" s="328">
        <v>39000</v>
      </c>
      <c r="I136" s="328">
        <v>39045</v>
      </c>
      <c r="J136" s="328">
        <v>42643</v>
      </c>
      <c r="K136" s="115">
        <v>9</v>
      </c>
      <c r="L136" s="115">
        <v>6</v>
      </c>
    </row>
    <row r="137" spans="1:12" ht="17.100000000000001" customHeight="1" x14ac:dyDescent="0.25">
      <c r="A137" s="115">
        <v>138</v>
      </c>
      <c r="B137" s="115" t="s">
        <v>142</v>
      </c>
      <c r="C137" s="230" t="s">
        <v>259</v>
      </c>
      <c r="D137" s="327">
        <v>821.71799961650004</v>
      </c>
      <c r="E137" s="327">
        <v>821.71799961650004</v>
      </c>
      <c r="F137" s="327"/>
      <c r="G137" s="327">
        <v>821.71799961650004</v>
      </c>
      <c r="H137" s="328">
        <v>39275</v>
      </c>
      <c r="I137" s="328">
        <v>39275</v>
      </c>
      <c r="J137" s="328">
        <v>42789</v>
      </c>
      <c r="K137" s="115">
        <v>9</v>
      </c>
      <c r="L137" s="115">
        <v>5</v>
      </c>
    </row>
    <row r="138" spans="1:12" ht="17.100000000000001" customHeight="1" x14ac:dyDescent="0.25">
      <c r="A138" s="115">
        <v>139</v>
      </c>
      <c r="B138" s="115" t="s">
        <v>142</v>
      </c>
      <c r="C138" s="230" t="s">
        <v>260</v>
      </c>
      <c r="D138" s="327">
        <v>229.44015780000004</v>
      </c>
      <c r="E138" s="327">
        <v>229.44015780000004</v>
      </c>
      <c r="F138" s="327"/>
      <c r="G138" s="327">
        <v>229.44015780000004</v>
      </c>
      <c r="H138" s="328">
        <v>40015</v>
      </c>
      <c r="I138" s="328">
        <v>40527</v>
      </c>
      <c r="J138" s="328">
        <v>43572</v>
      </c>
      <c r="K138" s="115">
        <v>9</v>
      </c>
      <c r="L138" s="115">
        <v>9</v>
      </c>
    </row>
    <row r="139" spans="1:12" ht="17.100000000000001" customHeight="1" x14ac:dyDescent="0.25">
      <c r="A139" s="115">
        <v>140</v>
      </c>
      <c r="B139" s="115" t="s">
        <v>142</v>
      </c>
      <c r="C139" s="230" t="s">
        <v>261</v>
      </c>
      <c r="D139" s="327">
        <v>608.65666793750006</v>
      </c>
      <c r="E139" s="327">
        <v>608.65666793750006</v>
      </c>
      <c r="F139" s="327"/>
      <c r="G139" s="327">
        <v>608.65666793750006</v>
      </c>
      <c r="H139" s="328">
        <v>40270</v>
      </c>
      <c r="I139" s="328">
        <v>40336</v>
      </c>
      <c r="J139" s="328">
        <v>46283</v>
      </c>
      <c r="K139" s="115">
        <v>16</v>
      </c>
      <c r="L139" s="115">
        <v>3</v>
      </c>
    </row>
    <row r="140" spans="1:12" ht="17.100000000000001" customHeight="1" x14ac:dyDescent="0.25">
      <c r="A140" s="115">
        <v>141</v>
      </c>
      <c r="B140" s="115" t="s">
        <v>142</v>
      </c>
      <c r="C140" s="230" t="s">
        <v>262</v>
      </c>
      <c r="D140" s="327">
        <v>309.83949405150003</v>
      </c>
      <c r="E140" s="327">
        <v>309.83949405150003</v>
      </c>
      <c r="F140" s="327"/>
      <c r="G140" s="327">
        <v>309.83949405150003</v>
      </c>
      <c r="H140" s="328">
        <v>39533</v>
      </c>
      <c r="I140" s="328">
        <v>39533</v>
      </c>
      <c r="J140" s="328">
        <v>43111</v>
      </c>
      <c r="K140" s="115">
        <v>9</v>
      </c>
      <c r="L140" s="115">
        <v>8</v>
      </c>
    </row>
    <row r="141" spans="1:12" ht="17.100000000000001" customHeight="1" x14ac:dyDescent="0.25">
      <c r="A141" s="115">
        <v>142</v>
      </c>
      <c r="B141" s="115" t="s">
        <v>230</v>
      </c>
      <c r="C141" s="230" t="s">
        <v>263</v>
      </c>
      <c r="D141" s="327">
        <v>1507.9313401215002</v>
      </c>
      <c r="E141" s="327">
        <v>1507.9313401215002</v>
      </c>
      <c r="F141" s="327"/>
      <c r="G141" s="327">
        <v>1507.9313401215002</v>
      </c>
      <c r="H141" s="328">
        <v>39539</v>
      </c>
      <c r="I141" s="328">
        <v>39681</v>
      </c>
      <c r="J141" s="328">
        <v>43279</v>
      </c>
      <c r="K141" s="115">
        <v>9</v>
      </c>
      <c r="L141" s="115">
        <v>11</v>
      </c>
    </row>
    <row r="142" spans="1:12" ht="17.100000000000001" customHeight="1" x14ac:dyDescent="0.25">
      <c r="A142" s="115">
        <v>143</v>
      </c>
      <c r="B142" s="115" t="s">
        <v>230</v>
      </c>
      <c r="C142" s="230" t="s">
        <v>264</v>
      </c>
      <c r="D142" s="327">
        <v>1835.5318217355002</v>
      </c>
      <c r="E142" s="327">
        <v>1835.5318217355002</v>
      </c>
      <c r="F142" s="327"/>
      <c r="G142" s="327">
        <v>1835.5318217355002</v>
      </c>
      <c r="H142" s="328">
        <v>39149</v>
      </c>
      <c r="I142" s="328">
        <v>39353</v>
      </c>
      <c r="J142" s="328">
        <v>43341</v>
      </c>
      <c r="K142" s="115">
        <v>11</v>
      </c>
      <c r="L142" s="115">
        <v>4</v>
      </c>
    </row>
    <row r="143" spans="1:12" ht="17.100000000000001" customHeight="1" x14ac:dyDescent="0.25">
      <c r="A143" s="115">
        <v>144</v>
      </c>
      <c r="B143" s="115" t="s">
        <v>230</v>
      </c>
      <c r="C143" s="230" t="s">
        <v>265</v>
      </c>
      <c r="D143" s="327">
        <v>1915.5422533380001</v>
      </c>
      <c r="E143" s="327">
        <v>1915.5422533380001</v>
      </c>
      <c r="F143" s="327"/>
      <c r="G143" s="327">
        <v>1915.5422533380001</v>
      </c>
      <c r="H143" s="328">
        <v>38954</v>
      </c>
      <c r="I143" s="328">
        <v>39191</v>
      </c>
      <c r="J143" s="328">
        <v>43341</v>
      </c>
      <c r="K143" s="115">
        <v>11</v>
      </c>
      <c r="L143" s="115">
        <v>10</v>
      </c>
    </row>
    <row r="144" spans="1:12" ht="17.100000000000001" customHeight="1" x14ac:dyDescent="0.25">
      <c r="A144" s="389" t="s">
        <v>821</v>
      </c>
      <c r="B144" s="389"/>
      <c r="C144" s="389"/>
      <c r="D144" s="329">
        <f>SUM(D145:D165)</f>
        <v>73005.653183939008</v>
      </c>
      <c r="E144" s="329">
        <f>SUM(E145:E165)</f>
        <v>73005.653183939008</v>
      </c>
      <c r="F144" s="329"/>
      <c r="G144" s="329">
        <f>SUM(G145:G165)</f>
        <v>73005.653183939008</v>
      </c>
      <c r="H144" s="328"/>
      <c r="I144" s="328"/>
      <c r="J144" s="328"/>
      <c r="K144" s="115"/>
      <c r="L144" s="115"/>
    </row>
    <row r="145" spans="1:12" ht="17.100000000000001" customHeight="1" x14ac:dyDescent="0.25">
      <c r="A145" s="115">
        <v>146</v>
      </c>
      <c r="B145" s="115" t="s">
        <v>157</v>
      </c>
      <c r="C145" s="230" t="s">
        <v>266</v>
      </c>
      <c r="D145" s="327">
        <v>6925.0101518360007</v>
      </c>
      <c r="E145" s="327">
        <v>6925.0101518360007</v>
      </c>
      <c r="F145" s="327"/>
      <c r="G145" s="327">
        <v>6925.0101518360007</v>
      </c>
      <c r="H145" s="328">
        <v>41197</v>
      </c>
      <c r="I145" s="328">
        <v>41968</v>
      </c>
      <c r="J145" s="328">
        <v>52096</v>
      </c>
      <c r="K145" s="115">
        <v>29</v>
      </c>
      <c r="L145" s="115">
        <v>5</v>
      </c>
    </row>
    <row r="146" spans="1:12" ht="17.100000000000001" customHeight="1" x14ac:dyDescent="0.25">
      <c r="A146" s="115">
        <v>147</v>
      </c>
      <c r="B146" s="115" t="s">
        <v>194</v>
      </c>
      <c r="C146" s="230" t="s">
        <v>267</v>
      </c>
      <c r="D146" s="327">
        <v>2734.0350860899998</v>
      </c>
      <c r="E146" s="327">
        <v>2734.0350860899998</v>
      </c>
      <c r="F146" s="327"/>
      <c r="G146" s="327">
        <v>2734.0350860899998</v>
      </c>
      <c r="H146" s="328">
        <v>40008</v>
      </c>
      <c r="I146" s="328">
        <v>40008</v>
      </c>
      <c r="J146" s="328">
        <v>43572</v>
      </c>
      <c r="K146" s="115">
        <v>9</v>
      </c>
      <c r="L146" s="115">
        <v>6</v>
      </c>
    </row>
    <row r="147" spans="1:12" ht="17.100000000000001" customHeight="1" x14ac:dyDescent="0.25">
      <c r="A147" s="115">
        <v>148</v>
      </c>
      <c r="B147" s="115" t="s">
        <v>268</v>
      </c>
      <c r="C147" s="230" t="s">
        <v>822</v>
      </c>
      <c r="D147" s="327">
        <v>1660.3909575189998</v>
      </c>
      <c r="E147" s="327">
        <v>1660.3909575189998</v>
      </c>
      <c r="F147" s="327"/>
      <c r="G147" s="327">
        <v>1660.3909575189998</v>
      </c>
      <c r="H147" s="328">
        <v>39282</v>
      </c>
      <c r="I147" s="328">
        <v>39282</v>
      </c>
      <c r="J147" s="328">
        <v>43672</v>
      </c>
      <c r="K147" s="115">
        <v>11</v>
      </c>
      <c r="L147" s="115">
        <v>10</v>
      </c>
    </row>
    <row r="148" spans="1:12" ht="17.100000000000001" customHeight="1" x14ac:dyDescent="0.25">
      <c r="A148" s="115">
        <v>149</v>
      </c>
      <c r="B148" s="115" t="s">
        <v>268</v>
      </c>
      <c r="C148" s="230" t="s">
        <v>823</v>
      </c>
      <c r="D148" s="327">
        <v>2806.817436416</v>
      </c>
      <c r="E148" s="327">
        <v>2806.817436416</v>
      </c>
      <c r="F148" s="327"/>
      <c r="G148" s="327">
        <v>2806.817436416</v>
      </c>
      <c r="H148" s="328">
        <v>39087</v>
      </c>
      <c r="I148" s="328">
        <v>39086</v>
      </c>
      <c r="J148" s="328">
        <v>43290</v>
      </c>
      <c r="K148" s="115">
        <v>10</v>
      </c>
      <c r="L148" s="115">
        <v>10</v>
      </c>
    </row>
    <row r="149" spans="1:12" ht="17.100000000000001" customHeight="1" x14ac:dyDescent="0.25">
      <c r="A149" s="115">
        <v>150</v>
      </c>
      <c r="B149" s="115" t="s">
        <v>268</v>
      </c>
      <c r="C149" s="230" t="s">
        <v>824</v>
      </c>
      <c r="D149" s="327">
        <v>2109.3572097605002</v>
      </c>
      <c r="E149" s="327">
        <v>2109.3572097605002</v>
      </c>
      <c r="F149" s="327"/>
      <c r="G149" s="327">
        <v>2109.3572097605002</v>
      </c>
      <c r="H149" s="328">
        <v>39273</v>
      </c>
      <c r="I149" s="328">
        <v>40479</v>
      </c>
      <c r="J149" s="328">
        <v>46346</v>
      </c>
      <c r="K149" s="115">
        <v>19</v>
      </c>
      <c r="L149" s="115">
        <v>2</v>
      </c>
    </row>
    <row r="150" spans="1:12" ht="17.100000000000001" customHeight="1" x14ac:dyDescent="0.25">
      <c r="A150" s="115">
        <v>151</v>
      </c>
      <c r="B150" s="115" t="s">
        <v>142</v>
      </c>
      <c r="C150" s="230" t="s">
        <v>272</v>
      </c>
      <c r="D150" s="327">
        <v>3336.8229659240005</v>
      </c>
      <c r="E150" s="327">
        <v>3336.8229659240005</v>
      </c>
      <c r="F150" s="327"/>
      <c r="G150" s="327">
        <v>3336.8229659240005</v>
      </c>
      <c r="H150" s="328">
        <v>40556</v>
      </c>
      <c r="I150" s="328">
        <v>41139</v>
      </c>
      <c r="J150" s="328">
        <v>44727</v>
      </c>
      <c r="K150" s="115">
        <v>10</v>
      </c>
      <c r="L150" s="115">
        <v>10</v>
      </c>
    </row>
    <row r="151" spans="1:12" ht="17.100000000000001" customHeight="1" x14ac:dyDescent="0.25">
      <c r="A151" s="115">
        <v>152</v>
      </c>
      <c r="B151" s="115" t="s">
        <v>142</v>
      </c>
      <c r="C151" s="230" t="s">
        <v>273</v>
      </c>
      <c r="D151" s="327">
        <v>2541.1376803470002</v>
      </c>
      <c r="E151" s="327">
        <v>2541.1376803470002</v>
      </c>
      <c r="F151" s="327"/>
      <c r="G151" s="327">
        <v>2541.1376803470002</v>
      </c>
      <c r="H151" s="328">
        <v>39784</v>
      </c>
      <c r="I151" s="328">
        <v>40553</v>
      </c>
      <c r="J151" s="328">
        <v>46283</v>
      </c>
      <c r="K151" s="115">
        <v>17</v>
      </c>
      <c r="L151" s="115">
        <v>8</v>
      </c>
    </row>
    <row r="152" spans="1:12" ht="17.100000000000001" customHeight="1" x14ac:dyDescent="0.25">
      <c r="A152" s="115">
        <v>156</v>
      </c>
      <c r="B152" s="115" t="s">
        <v>207</v>
      </c>
      <c r="C152" s="230" t="s">
        <v>274</v>
      </c>
      <c r="D152" s="327">
        <v>495.38568802099996</v>
      </c>
      <c r="E152" s="327">
        <v>495.38568802099996</v>
      </c>
      <c r="F152" s="327"/>
      <c r="G152" s="327">
        <v>495.38568802099996</v>
      </c>
      <c r="H152" s="328">
        <v>39871</v>
      </c>
      <c r="I152" s="328">
        <v>40462</v>
      </c>
      <c r="J152" s="328">
        <v>46213</v>
      </c>
      <c r="K152" s="115">
        <v>17</v>
      </c>
      <c r="L152" s="115">
        <v>0</v>
      </c>
    </row>
    <row r="153" spans="1:12" ht="17.100000000000001" customHeight="1" x14ac:dyDescent="0.25">
      <c r="A153" s="115">
        <v>157</v>
      </c>
      <c r="B153" s="115" t="s">
        <v>207</v>
      </c>
      <c r="C153" s="230" t="s">
        <v>275</v>
      </c>
      <c r="D153" s="327">
        <v>9899.0850337190004</v>
      </c>
      <c r="E153" s="327">
        <v>9899.0850337190004</v>
      </c>
      <c r="F153" s="327"/>
      <c r="G153" s="327">
        <v>9899.0850337190004</v>
      </c>
      <c r="H153" s="328">
        <v>40150</v>
      </c>
      <c r="I153" s="328">
        <v>40232</v>
      </c>
      <c r="J153" s="328">
        <v>46353</v>
      </c>
      <c r="K153" s="115">
        <v>16</v>
      </c>
      <c r="L153" s="115">
        <v>9</v>
      </c>
    </row>
    <row r="154" spans="1:12" ht="17.100000000000001" customHeight="1" x14ac:dyDescent="0.25">
      <c r="A154" s="115">
        <v>158</v>
      </c>
      <c r="B154" s="115" t="s">
        <v>207</v>
      </c>
      <c r="C154" s="230" t="s">
        <v>276</v>
      </c>
      <c r="D154" s="327">
        <v>1025.2410197295001</v>
      </c>
      <c r="E154" s="327">
        <v>1025.2410197295001</v>
      </c>
      <c r="F154" s="327"/>
      <c r="G154" s="327">
        <v>1025.2410197295001</v>
      </c>
      <c r="H154" s="328">
        <v>39058</v>
      </c>
      <c r="I154" s="328">
        <v>39058</v>
      </c>
      <c r="J154" s="328">
        <v>42643</v>
      </c>
      <c r="K154" s="115">
        <v>8</v>
      </c>
      <c r="L154" s="115">
        <v>9</v>
      </c>
    </row>
    <row r="155" spans="1:12" ht="17.100000000000001" customHeight="1" x14ac:dyDescent="0.25">
      <c r="A155" s="115">
        <v>159</v>
      </c>
      <c r="B155" s="115" t="s">
        <v>207</v>
      </c>
      <c r="C155" s="230" t="s">
        <v>277</v>
      </c>
      <c r="D155" s="327">
        <v>59.475899749</v>
      </c>
      <c r="E155" s="327">
        <v>59.475899749</v>
      </c>
      <c r="F155" s="327"/>
      <c r="G155" s="327">
        <v>59.475899749</v>
      </c>
      <c r="H155" s="328">
        <v>39317</v>
      </c>
      <c r="I155" s="328">
        <v>39317</v>
      </c>
      <c r="J155" s="328">
        <v>42475</v>
      </c>
      <c r="K155" s="115">
        <v>8</v>
      </c>
      <c r="L155" s="115">
        <v>6</v>
      </c>
    </row>
    <row r="156" spans="1:12" s="71" customFormat="1" ht="17.100000000000001" customHeight="1" x14ac:dyDescent="0.25">
      <c r="A156" s="115">
        <v>160</v>
      </c>
      <c r="B156" s="115" t="s">
        <v>207</v>
      </c>
      <c r="C156" s="230" t="s">
        <v>278</v>
      </c>
      <c r="D156" s="327">
        <v>326.41804187299999</v>
      </c>
      <c r="E156" s="327">
        <v>326.41804187299999</v>
      </c>
      <c r="F156" s="327"/>
      <c r="G156" s="327">
        <v>326.41804187299999</v>
      </c>
      <c r="H156" s="328">
        <v>39190</v>
      </c>
      <c r="I156" s="328">
        <v>39190</v>
      </c>
      <c r="J156" s="328">
        <v>42475</v>
      </c>
      <c r="K156" s="115">
        <v>8</v>
      </c>
      <c r="L156" s="115">
        <v>6</v>
      </c>
    </row>
    <row r="157" spans="1:12" ht="17.100000000000001" customHeight="1" x14ac:dyDescent="0.25">
      <c r="A157" s="115">
        <v>161</v>
      </c>
      <c r="B157" s="115" t="s">
        <v>207</v>
      </c>
      <c r="C157" s="230" t="s">
        <v>279</v>
      </c>
      <c r="D157" s="327">
        <v>574.00403693500004</v>
      </c>
      <c r="E157" s="327">
        <v>574.00403693500004</v>
      </c>
      <c r="F157" s="327"/>
      <c r="G157" s="327">
        <v>574.00403693500004</v>
      </c>
      <c r="H157" s="328">
        <v>39279</v>
      </c>
      <c r="I157" s="328">
        <v>39358</v>
      </c>
      <c r="J157" s="328">
        <v>43279</v>
      </c>
      <c r="K157" s="115">
        <v>10</v>
      </c>
      <c r="L157" s="115">
        <v>9</v>
      </c>
    </row>
    <row r="158" spans="1:12" ht="17.100000000000001" customHeight="1" x14ac:dyDescent="0.25">
      <c r="A158" s="115">
        <v>162</v>
      </c>
      <c r="B158" s="115" t="s">
        <v>207</v>
      </c>
      <c r="C158" s="230" t="s">
        <v>825</v>
      </c>
      <c r="D158" s="327">
        <v>294.72556517250001</v>
      </c>
      <c r="E158" s="327">
        <v>294.72556517250001</v>
      </c>
      <c r="F158" s="327"/>
      <c r="G158" s="327">
        <v>294.72556517250001</v>
      </c>
      <c r="H158" s="328">
        <v>39583</v>
      </c>
      <c r="I158" s="328">
        <v>39619</v>
      </c>
      <c r="J158" s="328">
        <v>43279</v>
      </c>
      <c r="K158" s="115">
        <v>9</v>
      </c>
      <c r="L158" s="115">
        <v>11</v>
      </c>
    </row>
    <row r="159" spans="1:12" ht="17.100000000000001" customHeight="1" x14ac:dyDescent="0.25">
      <c r="A159" s="115">
        <v>163</v>
      </c>
      <c r="B159" s="115" t="s">
        <v>142</v>
      </c>
      <c r="C159" s="230" t="s">
        <v>281</v>
      </c>
      <c r="D159" s="327">
        <v>553.28215406449999</v>
      </c>
      <c r="E159" s="327">
        <v>553.28215406449999</v>
      </c>
      <c r="F159" s="327"/>
      <c r="G159" s="327">
        <v>553.28215406449999</v>
      </c>
      <c r="H159" s="328">
        <v>39162</v>
      </c>
      <c r="I159" s="328">
        <v>39162</v>
      </c>
      <c r="J159" s="328">
        <v>42475</v>
      </c>
      <c r="K159" s="115">
        <v>9</v>
      </c>
      <c r="L159" s="115">
        <v>0</v>
      </c>
    </row>
    <row r="160" spans="1:12" ht="17.100000000000001" customHeight="1" x14ac:dyDescent="0.25">
      <c r="A160" s="115">
        <v>164</v>
      </c>
      <c r="B160" s="115" t="s">
        <v>142</v>
      </c>
      <c r="C160" s="230" t="s">
        <v>282</v>
      </c>
      <c r="D160" s="327">
        <v>6897.5784596354997</v>
      </c>
      <c r="E160" s="327">
        <v>6897.5784596354997</v>
      </c>
      <c r="F160" s="327"/>
      <c r="G160" s="327">
        <v>6897.5784596354997</v>
      </c>
      <c r="H160" s="328">
        <v>40739</v>
      </c>
      <c r="I160" s="328">
        <v>41465</v>
      </c>
      <c r="J160" s="328">
        <v>44669</v>
      </c>
      <c r="K160" s="115">
        <v>10</v>
      </c>
      <c r="L160" s="115">
        <v>8</v>
      </c>
    </row>
    <row r="161" spans="1:12" ht="17.100000000000001" customHeight="1" x14ac:dyDescent="0.25">
      <c r="A161" s="115">
        <v>165</v>
      </c>
      <c r="B161" s="115" t="s">
        <v>138</v>
      </c>
      <c r="C161" s="230" t="s">
        <v>283</v>
      </c>
      <c r="D161" s="327">
        <v>1167.5214582885001</v>
      </c>
      <c r="E161" s="327">
        <v>1167.5214582885001</v>
      </c>
      <c r="F161" s="327"/>
      <c r="G161" s="327">
        <v>1167.5214582885001</v>
      </c>
      <c r="H161" s="328">
        <v>39476</v>
      </c>
      <c r="I161" s="328">
        <v>39476</v>
      </c>
      <c r="J161" s="328">
        <v>43111</v>
      </c>
      <c r="K161" s="115">
        <v>9</v>
      </c>
      <c r="L161" s="115">
        <v>11</v>
      </c>
    </row>
    <row r="162" spans="1:12" ht="17.100000000000001" customHeight="1" x14ac:dyDescent="0.25">
      <c r="A162" s="115">
        <v>166</v>
      </c>
      <c r="B162" s="115" t="s">
        <v>230</v>
      </c>
      <c r="C162" s="230" t="s">
        <v>284</v>
      </c>
      <c r="D162" s="327">
        <v>1188.3250164870001</v>
      </c>
      <c r="E162" s="327">
        <v>1188.3250164870001</v>
      </c>
      <c r="F162" s="327"/>
      <c r="G162" s="327">
        <v>1188.3250164870001</v>
      </c>
      <c r="H162" s="328">
        <v>39395</v>
      </c>
      <c r="I162" s="328">
        <v>40203</v>
      </c>
      <c r="J162" s="328">
        <v>46353</v>
      </c>
      <c r="K162" s="115">
        <v>18</v>
      </c>
      <c r="L162" s="115">
        <v>9</v>
      </c>
    </row>
    <row r="163" spans="1:12" ht="17.100000000000001" customHeight="1" x14ac:dyDescent="0.25">
      <c r="A163" s="115">
        <v>167</v>
      </c>
      <c r="B163" s="115" t="s">
        <v>128</v>
      </c>
      <c r="C163" s="230" t="s">
        <v>285</v>
      </c>
      <c r="D163" s="327">
        <v>24957.937736095002</v>
      </c>
      <c r="E163" s="327">
        <v>24957.937736095002</v>
      </c>
      <c r="F163" s="327"/>
      <c r="G163" s="327">
        <v>24957.937736095002</v>
      </c>
      <c r="H163" s="328">
        <v>40184</v>
      </c>
      <c r="I163" s="328">
        <v>40184</v>
      </c>
      <c r="J163" s="328">
        <v>45548</v>
      </c>
      <c r="K163" s="115">
        <v>14</v>
      </c>
      <c r="L163" s="115">
        <v>5</v>
      </c>
    </row>
    <row r="164" spans="1:12" ht="17.100000000000001" customHeight="1" x14ac:dyDescent="0.25">
      <c r="A164" s="115">
        <v>168</v>
      </c>
      <c r="B164" s="115" t="s">
        <v>230</v>
      </c>
      <c r="C164" s="230" t="s">
        <v>826</v>
      </c>
      <c r="D164" s="327">
        <v>2293.8316414685</v>
      </c>
      <c r="E164" s="327">
        <v>2293.8316414685</v>
      </c>
      <c r="F164" s="327"/>
      <c r="G164" s="327">
        <v>2293.8316414685</v>
      </c>
      <c r="H164" s="328">
        <v>39286</v>
      </c>
      <c r="I164" s="328">
        <v>39286</v>
      </c>
      <c r="J164" s="328">
        <v>42881</v>
      </c>
      <c r="K164" s="115">
        <v>9</v>
      </c>
      <c r="L164" s="115">
        <v>5</v>
      </c>
    </row>
    <row r="165" spans="1:12" ht="17.100000000000001" customHeight="1" x14ac:dyDescent="0.25">
      <c r="A165" s="115">
        <v>170</v>
      </c>
      <c r="B165" s="115" t="s">
        <v>138</v>
      </c>
      <c r="C165" s="230" t="s">
        <v>287</v>
      </c>
      <c r="D165" s="327">
        <v>1159.2699448085</v>
      </c>
      <c r="E165" s="327">
        <v>1159.2699448085</v>
      </c>
      <c r="F165" s="327"/>
      <c r="G165" s="327">
        <v>1159.2699448085</v>
      </c>
      <c r="H165" s="328">
        <v>40893</v>
      </c>
      <c r="I165" s="328">
        <v>41040</v>
      </c>
      <c r="J165" s="328">
        <v>46129</v>
      </c>
      <c r="K165" s="115">
        <v>13</v>
      </c>
      <c r="L165" s="115">
        <v>11</v>
      </c>
    </row>
    <row r="166" spans="1:12" ht="17.100000000000001" customHeight="1" x14ac:dyDescent="0.25">
      <c r="A166" s="389" t="s">
        <v>827</v>
      </c>
      <c r="B166" s="389"/>
      <c r="C166" s="389"/>
      <c r="D166" s="329">
        <f>SUM(D167:D190)</f>
        <v>601366.23240577814</v>
      </c>
      <c r="E166" s="329">
        <f>SUM(E167:E190)</f>
        <v>601366.23240577814</v>
      </c>
      <c r="F166" s="329"/>
      <c r="G166" s="329">
        <f>SUM(G167:G190)</f>
        <v>601366.23240577814</v>
      </c>
      <c r="H166" s="328"/>
      <c r="I166" s="328"/>
      <c r="J166" s="328"/>
      <c r="K166" s="115"/>
      <c r="L166" s="115"/>
    </row>
    <row r="167" spans="1:12" ht="17.100000000000001" customHeight="1" x14ac:dyDescent="0.25">
      <c r="A167" s="115">
        <v>171</v>
      </c>
      <c r="B167" s="115" t="s">
        <v>128</v>
      </c>
      <c r="C167" s="230" t="s">
        <v>288</v>
      </c>
      <c r="D167" s="327">
        <v>422666.52928700199</v>
      </c>
      <c r="E167" s="327">
        <v>422666.52928700199</v>
      </c>
      <c r="F167" s="327"/>
      <c r="G167" s="327">
        <v>422666.52928700199</v>
      </c>
      <c r="H167" s="328">
        <v>42642</v>
      </c>
      <c r="I167" s="328">
        <v>44183</v>
      </c>
      <c r="J167" s="328">
        <v>50039</v>
      </c>
      <c r="K167" s="115">
        <v>20</v>
      </c>
      <c r="L167" s="115">
        <v>2</v>
      </c>
    </row>
    <row r="168" spans="1:12" ht="17.100000000000001" customHeight="1" x14ac:dyDescent="0.25">
      <c r="A168" s="115">
        <v>176</v>
      </c>
      <c r="B168" s="115" t="s">
        <v>138</v>
      </c>
      <c r="C168" s="230" t="s">
        <v>289</v>
      </c>
      <c r="D168" s="327">
        <v>1833.0673181135003</v>
      </c>
      <c r="E168" s="327">
        <v>1833.0673181135003</v>
      </c>
      <c r="F168" s="327"/>
      <c r="G168" s="327">
        <v>1833.0673181135003</v>
      </c>
      <c r="H168" s="328">
        <v>41202</v>
      </c>
      <c r="I168" s="328">
        <v>41404</v>
      </c>
      <c r="J168" s="328">
        <v>44727</v>
      </c>
      <c r="K168" s="115">
        <v>9</v>
      </c>
      <c r="L168" s="115">
        <v>6</v>
      </c>
    </row>
    <row r="169" spans="1:12" ht="17.100000000000001" customHeight="1" x14ac:dyDescent="0.25">
      <c r="A169" s="115">
        <v>177</v>
      </c>
      <c r="B169" s="115" t="s">
        <v>138</v>
      </c>
      <c r="C169" s="230" t="s">
        <v>290</v>
      </c>
      <c r="D169" s="327">
        <v>127.215992414</v>
      </c>
      <c r="E169" s="327">
        <v>127.215992414</v>
      </c>
      <c r="F169" s="327"/>
      <c r="G169" s="327">
        <v>127.215992414</v>
      </c>
      <c r="H169" s="328">
        <v>40297</v>
      </c>
      <c r="I169" s="328">
        <v>40296</v>
      </c>
      <c r="J169" s="328">
        <v>46353</v>
      </c>
      <c r="K169" s="115">
        <v>16</v>
      </c>
      <c r="L169" s="115">
        <v>5</v>
      </c>
    </row>
    <row r="170" spans="1:12" ht="17.100000000000001" customHeight="1" x14ac:dyDescent="0.25">
      <c r="A170" s="115">
        <v>181</v>
      </c>
      <c r="B170" s="115" t="s">
        <v>207</v>
      </c>
      <c r="C170" s="230" t="s">
        <v>291</v>
      </c>
      <c r="D170" s="327">
        <v>31839.4913234755</v>
      </c>
      <c r="E170" s="327">
        <v>31839.4913234755</v>
      </c>
      <c r="F170" s="327"/>
      <c r="G170" s="327">
        <v>31839.4913234755</v>
      </c>
      <c r="H170" s="328">
        <v>40631</v>
      </c>
      <c r="I170" s="328">
        <v>40764</v>
      </c>
      <c r="J170" s="328">
        <v>47340</v>
      </c>
      <c r="K170" s="115">
        <v>17</v>
      </c>
      <c r="L170" s="115">
        <v>11</v>
      </c>
    </row>
    <row r="171" spans="1:12" ht="17.100000000000001" customHeight="1" x14ac:dyDescent="0.25">
      <c r="A171" s="115">
        <v>182</v>
      </c>
      <c r="B171" s="115" t="s">
        <v>207</v>
      </c>
      <c r="C171" s="230" t="s">
        <v>292</v>
      </c>
      <c r="D171" s="327">
        <v>2691.7593970294997</v>
      </c>
      <c r="E171" s="327">
        <v>2691.7593970294997</v>
      </c>
      <c r="F171" s="327"/>
      <c r="G171" s="327">
        <v>2691.7593970294997</v>
      </c>
      <c r="H171" s="328">
        <v>39713</v>
      </c>
      <c r="I171" s="328">
        <v>39710</v>
      </c>
      <c r="J171" s="328">
        <v>43111</v>
      </c>
      <c r="K171" s="115">
        <v>9</v>
      </c>
      <c r="L171" s="115">
        <v>6</v>
      </c>
    </row>
    <row r="172" spans="1:12" ht="17.100000000000001" customHeight="1" x14ac:dyDescent="0.25">
      <c r="A172" s="115">
        <v>183</v>
      </c>
      <c r="B172" s="115" t="s">
        <v>207</v>
      </c>
      <c r="C172" s="230" t="s">
        <v>293</v>
      </c>
      <c r="D172" s="327">
        <v>476.80098995550003</v>
      </c>
      <c r="E172" s="327">
        <v>476.80098995550003</v>
      </c>
      <c r="F172" s="327"/>
      <c r="G172" s="327">
        <v>476.80098995550003</v>
      </c>
      <c r="H172" s="328">
        <v>39517</v>
      </c>
      <c r="I172" s="328">
        <v>39513</v>
      </c>
      <c r="J172" s="328">
        <v>43279</v>
      </c>
      <c r="K172" s="115">
        <v>9</v>
      </c>
      <c r="L172" s="115">
        <v>11</v>
      </c>
    </row>
    <row r="173" spans="1:12" ht="17.100000000000001" customHeight="1" x14ac:dyDescent="0.25">
      <c r="A173" s="115">
        <v>185</v>
      </c>
      <c r="B173" s="115" t="s">
        <v>142</v>
      </c>
      <c r="C173" s="230" t="s">
        <v>294</v>
      </c>
      <c r="D173" s="327">
        <v>2256.8842589685</v>
      </c>
      <c r="E173" s="327">
        <v>2256.8842589685</v>
      </c>
      <c r="F173" s="327"/>
      <c r="G173" s="327">
        <v>2256.8842589685</v>
      </c>
      <c r="H173" s="328">
        <v>40595</v>
      </c>
      <c r="I173" s="328">
        <v>41718</v>
      </c>
      <c r="J173" s="328">
        <v>44669</v>
      </c>
      <c r="K173" s="115">
        <v>10</v>
      </c>
      <c r="L173" s="115">
        <v>9</v>
      </c>
    </row>
    <row r="174" spans="1:12" ht="17.100000000000001" customHeight="1" x14ac:dyDescent="0.25">
      <c r="A174" s="115">
        <v>188</v>
      </c>
      <c r="B174" s="115" t="s">
        <v>142</v>
      </c>
      <c r="C174" s="230" t="s">
        <v>295</v>
      </c>
      <c r="D174" s="327">
        <v>19561.305317687002</v>
      </c>
      <c r="E174" s="327">
        <v>19561.305317687002</v>
      </c>
      <c r="F174" s="327"/>
      <c r="G174" s="327">
        <v>19561.305317687002</v>
      </c>
      <c r="H174" s="328">
        <v>39935</v>
      </c>
      <c r="I174" s="328">
        <v>44316</v>
      </c>
      <c r="J174" s="328">
        <v>51274</v>
      </c>
      <c r="K174" s="115">
        <v>31</v>
      </c>
      <c r="L174" s="115">
        <v>0</v>
      </c>
    </row>
    <row r="175" spans="1:12" ht="17.100000000000001" customHeight="1" x14ac:dyDescent="0.25">
      <c r="A175" s="115">
        <v>189</v>
      </c>
      <c r="B175" s="115" t="s">
        <v>142</v>
      </c>
      <c r="C175" s="230" t="s">
        <v>296</v>
      </c>
      <c r="D175" s="327">
        <v>1010.974328294</v>
      </c>
      <c r="E175" s="327">
        <v>1010.974328294</v>
      </c>
      <c r="F175" s="327"/>
      <c r="G175" s="327">
        <v>1010.974328294</v>
      </c>
      <c r="H175" s="328">
        <v>40631</v>
      </c>
      <c r="I175" s="328">
        <v>40946</v>
      </c>
      <c r="J175" s="328">
        <v>46066</v>
      </c>
      <c r="K175" s="115">
        <v>14</v>
      </c>
      <c r="L175" s="115">
        <v>7</v>
      </c>
    </row>
    <row r="176" spans="1:12" ht="17.100000000000001" customHeight="1" x14ac:dyDescent="0.25">
      <c r="A176" s="115">
        <v>190</v>
      </c>
      <c r="B176" s="115" t="s">
        <v>142</v>
      </c>
      <c r="C176" s="230" t="s">
        <v>297</v>
      </c>
      <c r="D176" s="327">
        <v>5942.0946538204998</v>
      </c>
      <c r="E176" s="327">
        <v>5942.0946538204998</v>
      </c>
      <c r="F176" s="327"/>
      <c r="G176" s="327">
        <v>5942.0946538204998</v>
      </c>
      <c r="H176" s="328">
        <v>40541</v>
      </c>
      <c r="I176" s="328">
        <v>42737</v>
      </c>
      <c r="J176" s="328">
        <v>49947</v>
      </c>
      <c r="K176" s="115">
        <v>25</v>
      </c>
      <c r="L176" s="115">
        <v>4</v>
      </c>
    </row>
    <row r="177" spans="1:12" ht="17.100000000000001" customHeight="1" x14ac:dyDescent="0.25">
      <c r="A177" s="115">
        <v>191</v>
      </c>
      <c r="B177" s="115" t="s">
        <v>142</v>
      </c>
      <c r="C177" s="230" t="s">
        <v>298</v>
      </c>
      <c r="D177" s="327">
        <v>1033.4029744010002</v>
      </c>
      <c r="E177" s="327">
        <v>1033.4029744010002</v>
      </c>
      <c r="F177" s="327"/>
      <c r="G177" s="327">
        <v>1033.4029744010002</v>
      </c>
      <c r="H177" s="328">
        <v>40246</v>
      </c>
      <c r="I177" s="328">
        <v>40756</v>
      </c>
      <c r="J177" s="328">
        <v>45548</v>
      </c>
      <c r="K177" s="115">
        <v>14</v>
      </c>
      <c r="L177" s="115">
        <v>5</v>
      </c>
    </row>
    <row r="178" spans="1:12" ht="17.100000000000001" customHeight="1" x14ac:dyDescent="0.25">
      <c r="A178" s="115">
        <v>192</v>
      </c>
      <c r="B178" s="115" t="s">
        <v>142</v>
      </c>
      <c r="C178" s="230" t="s">
        <v>299</v>
      </c>
      <c r="D178" s="327">
        <v>10136.890367086</v>
      </c>
      <c r="E178" s="327">
        <v>10136.890367086</v>
      </c>
      <c r="F178" s="327"/>
      <c r="G178" s="327">
        <v>10136.890367086</v>
      </c>
      <c r="H178" s="328">
        <v>40323</v>
      </c>
      <c r="I178" s="328">
        <v>42171</v>
      </c>
      <c r="J178" s="328">
        <v>46276</v>
      </c>
      <c r="K178" s="115">
        <v>16</v>
      </c>
      <c r="L178" s="115">
        <v>3</v>
      </c>
    </row>
    <row r="179" spans="1:12" ht="17.100000000000001" customHeight="1" x14ac:dyDescent="0.25">
      <c r="A179" s="115">
        <v>193</v>
      </c>
      <c r="B179" s="115" t="s">
        <v>142</v>
      </c>
      <c r="C179" s="230" t="s">
        <v>300</v>
      </c>
      <c r="D179" s="327">
        <v>730.91323069450004</v>
      </c>
      <c r="E179" s="327">
        <v>730.91323069450004</v>
      </c>
      <c r="F179" s="327"/>
      <c r="G179" s="327">
        <v>730.91323069450004</v>
      </c>
      <c r="H179" s="328">
        <v>40423</v>
      </c>
      <c r="I179" s="328">
        <v>40423</v>
      </c>
      <c r="J179" s="328">
        <v>44022</v>
      </c>
      <c r="K179" s="115">
        <v>9</v>
      </c>
      <c r="L179" s="115">
        <v>6</v>
      </c>
    </row>
    <row r="180" spans="1:12" ht="17.100000000000001" customHeight="1" x14ac:dyDescent="0.25">
      <c r="A180" s="115">
        <v>194</v>
      </c>
      <c r="B180" s="115" t="s">
        <v>142</v>
      </c>
      <c r="C180" s="230" t="s">
        <v>301</v>
      </c>
      <c r="D180" s="327">
        <v>17059.576929940999</v>
      </c>
      <c r="E180" s="327">
        <v>17059.576929940999</v>
      </c>
      <c r="F180" s="327"/>
      <c r="G180" s="327">
        <v>17059.576929940999</v>
      </c>
      <c r="H180" s="328">
        <v>40631</v>
      </c>
      <c r="I180" s="328">
        <v>41261</v>
      </c>
      <c r="J180" s="328">
        <v>46129</v>
      </c>
      <c r="K180" s="115">
        <v>14</v>
      </c>
      <c r="L180" s="115">
        <v>9</v>
      </c>
    </row>
    <row r="181" spans="1:12" ht="17.100000000000001" customHeight="1" x14ac:dyDescent="0.25">
      <c r="A181" s="115">
        <v>195</v>
      </c>
      <c r="B181" s="115" t="s">
        <v>142</v>
      </c>
      <c r="C181" s="230" t="s">
        <v>302</v>
      </c>
      <c r="D181" s="327">
        <v>7908.396003410001</v>
      </c>
      <c r="E181" s="327">
        <v>7908.396003410001</v>
      </c>
      <c r="F181" s="327"/>
      <c r="G181" s="327">
        <v>7908.396003410001</v>
      </c>
      <c r="H181" s="328">
        <v>39958</v>
      </c>
      <c r="I181" s="328">
        <v>41242</v>
      </c>
      <c r="J181" s="328">
        <v>46129</v>
      </c>
      <c r="K181" s="115">
        <v>16</v>
      </c>
      <c r="L181" s="115">
        <v>9</v>
      </c>
    </row>
    <row r="182" spans="1:12" ht="17.100000000000001" customHeight="1" x14ac:dyDescent="0.25">
      <c r="A182" s="115">
        <v>197</v>
      </c>
      <c r="B182" s="115" t="s">
        <v>142</v>
      </c>
      <c r="C182" s="230" t="s">
        <v>303</v>
      </c>
      <c r="D182" s="327">
        <v>354.34532300300003</v>
      </c>
      <c r="E182" s="327">
        <v>354.34532300300003</v>
      </c>
      <c r="F182" s="327"/>
      <c r="G182" s="327">
        <v>354.34532300300003</v>
      </c>
      <c r="H182" s="328">
        <v>40487</v>
      </c>
      <c r="I182" s="328">
        <v>40548</v>
      </c>
      <c r="J182" s="328">
        <v>46346</v>
      </c>
      <c r="K182" s="115">
        <v>15</v>
      </c>
      <c r="L182" s="115">
        <v>11</v>
      </c>
    </row>
    <row r="183" spans="1:12" ht="17.100000000000001" customHeight="1" x14ac:dyDescent="0.25">
      <c r="A183" s="115">
        <v>198</v>
      </c>
      <c r="B183" s="115" t="s">
        <v>142</v>
      </c>
      <c r="C183" s="230" t="s">
        <v>304</v>
      </c>
      <c r="D183" s="327">
        <v>8389.7740433430008</v>
      </c>
      <c r="E183" s="327">
        <v>8389.7740433430008</v>
      </c>
      <c r="F183" s="327"/>
      <c r="G183" s="327">
        <v>8389.7740433430008</v>
      </c>
      <c r="H183" s="328">
        <v>40826</v>
      </c>
      <c r="I183" s="328">
        <v>41540</v>
      </c>
      <c r="J183" s="328">
        <v>46129</v>
      </c>
      <c r="K183" s="115">
        <v>14</v>
      </c>
      <c r="L183" s="115">
        <v>3</v>
      </c>
    </row>
    <row r="184" spans="1:12" ht="17.100000000000001" customHeight="1" x14ac:dyDescent="0.25">
      <c r="A184" s="115">
        <v>199</v>
      </c>
      <c r="B184" s="115" t="s">
        <v>142</v>
      </c>
      <c r="C184" s="230" t="s">
        <v>305</v>
      </c>
      <c r="D184" s="327">
        <v>772.02125896699999</v>
      </c>
      <c r="E184" s="327">
        <v>772.02125896699999</v>
      </c>
      <c r="F184" s="327"/>
      <c r="G184" s="327">
        <v>772.02125896699999</v>
      </c>
      <c r="H184" s="328">
        <v>39757</v>
      </c>
      <c r="I184" s="328">
        <v>40364</v>
      </c>
      <c r="J184" s="328">
        <v>46276</v>
      </c>
      <c r="K184" s="115">
        <v>17</v>
      </c>
      <c r="L184" s="115">
        <v>8</v>
      </c>
    </row>
    <row r="185" spans="1:12" ht="17.100000000000001" customHeight="1" x14ac:dyDescent="0.25">
      <c r="A185" s="115">
        <v>200</v>
      </c>
      <c r="B185" s="115" t="s">
        <v>230</v>
      </c>
      <c r="C185" s="230" t="s">
        <v>306</v>
      </c>
      <c r="D185" s="327">
        <v>7693.0651556045004</v>
      </c>
      <c r="E185" s="327">
        <v>7693.0651556045004</v>
      </c>
      <c r="F185" s="327"/>
      <c r="G185" s="327">
        <v>7693.0651556045004</v>
      </c>
      <c r="H185" s="328">
        <v>40984</v>
      </c>
      <c r="I185" s="328">
        <v>41687</v>
      </c>
      <c r="J185" s="328">
        <v>46367</v>
      </c>
      <c r="K185" s="115">
        <v>14</v>
      </c>
      <c r="L185" s="115">
        <v>8</v>
      </c>
    </row>
    <row r="186" spans="1:12" ht="17.100000000000001" customHeight="1" x14ac:dyDescent="0.25">
      <c r="A186" s="115">
        <v>201</v>
      </c>
      <c r="B186" s="115" t="s">
        <v>230</v>
      </c>
      <c r="C186" s="230" t="s">
        <v>307</v>
      </c>
      <c r="D186" s="327">
        <v>17029.764714798501</v>
      </c>
      <c r="E186" s="327">
        <v>17029.764714798501</v>
      </c>
      <c r="F186" s="327"/>
      <c r="G186" s="327">
        <v>17029.764714798501</v>
      </c>
      <c r="H186" s="328">
        <v>40092</v>
      </c>
      <c r="I186" s="328">
        <v>41802</v>
      </c>
      <c r="J186" s="328">
        <v>46142</v>
      </c>
      <c r="K186" s="115">
        <v>16</v>
      </c>
      <c r="L186" s="115">
        <v>2</v>
      </c>
    </row>
    <row r="187" spans="1:12" ht="17.100000000000001" customHeight="1" x14ac:dyDescent="0.25">
      <c r="A187" s="115">
        <v>202</v>
      </c>
      <c r="B187" s="115" t="s">
        <v>230</v>
      </c>
      <c r="C187" s="230" t="s">
        <v>308</v>
      </c>
      <c r="D187" s="327">
        <v>20600.570040634499</v>
      </c>
      <c r="E187" s="327">
        <v>20600.570040634499</v>
      </c>
      <c r="F187" s="327"/>
      <c r="G187" s="327">
        <v>20600.570040634499</v>
      </c>
      <c r="H187" s="328">
        <v>41267</v>
      </c>
      <c r="I187" s="328">
        <v>42270</v>
      </c>
      <c r="J187" s="328">
        <v>45950</v>
      </c>
      <c r="K187" s="115">
        <v>12</v>
      </c>
      <c r="L187" s="115">
        <v>6</v>
      </c>
    </row>
    <row r="188" spans="1:12" ht="17.100000000000001" customHeight="1" x14ac:dyDescent="0.25">
      <c r="A188" s="115">
        <v>203</v>
      </c>
      <c r="B188" s="115" t="s">
        <v>230</v>
      </c>
      <c r="C188" s="230" t="s">
        <v>309</v>
      </c>
      <c r="D188" s="327">
        <v>1454.115635287</v>
      </c>
      <c r="E188" s="327">
        <v>1454.115635287</v>
      </c>
      <c r="F188" s="327"/>
      <c r="G188" s="327">
        <v>1454.115635287</v>
      </c>
      <c r="H188" s="328">
        <v>39647</v>
      </c>
      <c r="I188" s="328">
        <v>40144</v>
      </c>
      <c r="J188" s="328">
        <v>45548</v>
      </c>
      <c r="K188" s="115">
        <v>16</v>
      </c>
      <c r="L188" s="115">
        <v>1</v>
      </c>
    </row>
    <row r="189" spans="1:12" ht="17.100000000000001" customHeight="1" x14ac:dyDescent="0.25">
      <c r="A189" s="115">
        <v>204</v>
      </c>
      <c r="B189" s="115" t="s">
        <v>230</v>
      </c>
      <c r="C189" s="230" t="s">
        <v>310</v>
      </c>
      <c r="D189" s="327">
        <v>14567.795127483501</v>
      </c>
      <c r="E189" s="327">
        <v>14567.795127483501</v>
      </c>
      <c r="F189" s="327"/>
      <c r="G189" s="327">
        <v>14567.795127483501</v>
      </c>
      <c r="H189" s="328">
        <v>40385</v>
      </c>
      <c r="I189" s="328">
        <v>40508</v>
      </c>
      <c r="J189" s="328">
        <v>46346</v>
      </c>
      <c r="K189" s="115">
        <v>15</v>
      </c>
      <c r="L189" s="115">
        <v>11</v>
      </c>
    </row>
    <row r="190" spans="1:12" ht="17.100000000000001" customHeight="1" x14ac:dyDescent="0.25">
      <c r="A190" s="115">
        <v>205</v>
      </c>
      <c r="B190" s="115" t="s">
        <v>191</v>
      </c>
      <c r="C190" s="230" t="s">
        <v>311</v>
      </c>
      <c r="D190" s="327">
        <v>5229.4787343645003</v>
      </c>
      <c r="E190" s="327">
        <v>5229.4787343645003</v>
      </c>
      <c r="F190" s="327"/>
      <c r="G190" s="327">
        <v>5229.4787343645003</v>
      </c>
      <c r="H190" s="328">
        <v>39917</v>
      </c>
      <c r="I190" s="328">
        <v>40449</v>
      </c>
      <c r="J190" s="328">
        <v>46213</v>
      </c>
      <c r="K190" s="115">
        <v>17</v>
      </c>
      <c r="L190" s="115">
        <v>0</v>
      </c>
    </row>
    <row r="191" spans="1:12" ht="17.100000000000001" customHeight="1" x14ac:dyDescent="0.25">
      <c r="A191" s="392" t="s">
        <v>828</v>
      </c>
      <c r="B191" s="392"/>
      <c r="C191" s="392"/>
      <c r="D191" s="329">
        <f>SUM(D192:D212)</f>
        <v>112415.6043128545</v>
      </c>
      <c r="E191" s="329">
        <f>SUM(E192:E212)</f>
        <v>112415.6043128545</v>
      </c>
      <c r="F191" s="329"/>
      <c r="G191" s="329">
        <f>SUM(G192:G212)</f>
        <v>112415.6043128545</v>
      </c>
      <c r="H191" s="328"/>
      <c r="I191" s="328"/>
      <c r="J191" s="328"/>
      <c r="K191" s="115"/>
      <c r="L191" s="115"/>
    </row>
    <row r="192" spans="1:12" ht="17.100000000000001" customHeight="1" x14ac:dyDescent="0.25">
      <c r="A192" s="115">
        <v>206</v>
      </c>
      <c r="B192" s="115" t="s">
        <v>142</v>
      </c>
      <c r="C192" s="230" t="s">
        <v>829</v>
      </c>
      <c r="D192" s="327">
        <v>1135.3294817935</v>
      </c>
      <c r="E192" s="327">
        <v>1135.3294817935</v>
      </c>
      <c r="F192" s="327"/>
      <c r="G192" s="327">
        <v>1135.3294817935</v>
      </c>
      <c r="H192" s="328">
        <v>39936</v>
      </c>
      <c r="I192" s="328">
        <v>39936</v>
      </c>
      <c r="J192" s="328">
        <v>43572</v>
      </c>
      <c r="K192" s="115">
        <v>9</v>
      </c>
      <c r="L192" s="115">
        <v>6</v>
      </c>
    </row>
    <row r="193" spans="1:16" ht="17.100000000000001" customHeight="1" x14ac:dyDescent="0.25">
      <c r="A193" s="115">
        <v>207</v>
      </c>
      <c r="B193" s="115" t="s">
        <v>142</v>
      </c>
      <c r="C193" s="230" t="s">
        <v>830</v>
      </c>
      <c r="D193" s="327">
        <v>1881.9649455425001</v>
      </c>
      <c r="E193" s="327">
        <v>1881.9649455425001</v>
      </c>
      <c r="F193" s="327"/>
      <c r="G193" s="327">
        <v>1881.9649455425001</v>
      </c>
      <c r="H193" s="328">
        <v>40022</v>
      </c>
      <c r="I193" s="328">
        <v>40693</v>
      </c>
      <c r="J193" s="328">
        <v>46283</v>
      </c>
      <c r="K193" s="115">
        <v>16</v>
      </c>
      <c r="L193" s="115">
        <v>11</v>
      </c>
    </row>
    <row r="194" spans="1:16" ht="17.100000000000001" customHeight="1" x14ac:dyDescent="0.25">
      <c r="A194" s="115">
        <v>208</v>
      </c>
      <c r="B194" s="115" t="s">
        <v>142</v>
      </c>
      <c r="C194" s="230" t="s">
        <v>314</v>
      </c>
      <c r="D194" s="327">
        <v>714.9146024019999</v>
      </c>
      <c r="E194" s="327">
        <v>714.9146024019999</v>
      </c>
      <c r="F194" s="327"/>
      <c r="G194" s="327">
        <v>714.9146024019999</v>
      </c>
      <c r="H194" s="328">
        <v>40144</v>
      </c>
      <c r="I194" s="328">
        <v>40144</v>
      </c>
      <c r="J194" s="328">
        <v>45548</v>
      </c>
      <c r="K194" s="115">
        <v>14</v>
      </c>
      <c r="L194" s="115">
        <v>5</v>
      </c>
    </row>
    <row r="195" spans="1:16" ht="17.100000000000001" customHeight="1" x14ac:dyDescent="0.25">
      <c r="A195" s="115">
        <v>209</v>
      </c>
      <c r="B195" s="115" t="s">
        <v>142</v>
      </c>
      <c r="C195" s="230" t="s">
        <v>315</v>
      </c>
      <c r="D195" s="327">
        <v>2557.7423486299999</v>
      </c>
      <c r="E195" s="327">
        <v>2557.7423486299999</v>
      </c>
      <c r="F195" s="327"/>
      <c r="G195" s="327">
        <v>2557.7423486299999</v>
      </c>
      <c r="H195" s="328">
        <v>40532</v>
      </c>
      <c r="I195" s="328">
        <v>45730</v>
      </c>
      <c r="J195" s="328">
        <v>54423</v>
      </c>
      <c r="K195" s="115">
        <v>37</v>
      </c>
      <c r="L195" s="115">
        <v>11</v>
      </c>
    </row>
    <row r="196" spans="1:16" ht="17.100000000000001" customHeight="1" x14ac:dyDescent="0.25">
      <c r="A196" s="115">
        <v>210</v>
      </c>
      <c r="B196" s="115" t="s">
        <v>230</v>
      </c>
      <c r="C196" s="230" t="s">
        <v>316</v>
      </c>
      <c r="D196" s="327">
        <v>3424.6608291560005</v>
      </c>
      <c r="E196" s="327">
        <v>3424.6608291560005</v>
      </c>
      <c r="F196" s="327"/>
      <c r="G196" s="327">
        <v>3424.6608291560005</v>
      </c>
      <c r="H196" s="328">
        <v>40497</v>
      </c>
      <c r="I196" s="328">
        <v>40758</v>
      </c>
      <c r="J196" s="328">
        <v>46346</v>
      </c>
      <c r="K196" s="115">
        <v>15</v>
      </c>
      <c r="L196" s="115">
        <v>11</v>
      </c>
    </row>
    <row r="197" spans="1:16" ht="17.100000000000001" customHeight="1" x14ac:dyDescent="0.25">
      <c r="A197" s="115">
        <v>211</v>
      </c>
      <c r="B197" s="115" t="s">
        <v>230</v>
      </c>
      <c r="C197" s="230" t="s">
        <v>317</v>
      </c>
      <c r="D197" s="327">
        <v>3278.0374985155004</v>
      </c>
      <c r="E197" s="327">
        <v>3278.0374985155004</v>
      </c>
      <c r="F197" s="327"/>
      <c r="G197" s="327">
        <v>3278.0374985155004</v>
      </c>
      <c r="H197" s="328">
        <v>40343</v>
      </c>
      <c r="I197" s="328">
        <v>41921</v>
      </c>
      <c r="J197" s="328">
        <v>46234</v>
      </c>
      <c r="K197" s="115">
        <v>15</v>
      </c>
      <c r="L197" s="115">
        <v>11</v>
      </c>
    </row>
    <row r="198" spans="1:16" ht="17.100000000000001" customHeight="1" x14ac:dyDescent="0.25">
      <c r="A198" s="115">
        <v>212</v>
      </c>
      <c r="B198" s="115" t="s">
        <v>142</v>
      </c>
      <c r="C198" s="230" t="s">
        <v>318</v>
      </c>
      <c r="D198" s="327">
        <v>5720.5269849315</v>
      </c>
      <c r="E198" s="327">
        <v>5720.5269849315</v>
      </c>
      <c r="F198" s="327"/>
      <c r="G198" s="327">
        <v>5720.5269849315</v>
      </c>
      <c r="H198" s="328">
        <v>40471</v>
      </c>
      <c r="I198" s="328">
        <v>42278</v>
      </c>
      <c r="J198" s="328">
        <v>51439</v>
      </c>
      <c r="K198" s="115">
        <v>30</v>
      </c>
      <c r="L198" s="115">
        <v>0</v>
      </c>
    </row>
    <row r="199" spans="1:16" ht="17.100000000000001" customHeight="1" x14ac:dyDescent="0.25">
      <c r="A199" s="115">
        <v>213</v>
      </c>
      <c r="B199" s="115" t="s">
        <v>142</v>
      </c>
      <c r="C199" s="230" t="s">
        <v>319</v>
      </c>
      <c r="D199" s="327">
        <v>16096.127330209501</v>
      </c>
      <c r="E199" s="327">
        <v>16096.127330209501</v>
      </c>
      <c r="F199" s="327"/>
      <c r="G199" s="327">
        <v>16096.127330209501</v>
      </c>
      <c r="H199" s="328">
        <v>40448</v>
      </c>
      <c r="I199" s="328">
        <v>43070</v>
      </c>
      <c r="J199" s="328">
        <v>53885</v>
      </c>
      <c r="K199" s="115">
        <v>36</v>
      </c>
      <c r="L199" s="115">
        <v>7</v>
      </c>
    </row>
    <row r="200" spans="1:16" ht="17.100000000000001" customHeight="1" x14ac:dyDescent="0.25">
      <c r="A200" s="115">
        <v>214</v>
      </c>
      <c r="B200" s="115" t="s">
        <v>142</v>
      </c>
      <c r="C200" s="230" t="s">
        <v>320</v>
      </c>
      <c r="D200" s="327">
        <v>4934.8809721435</v>
      </c>
      <c r="E200" s="327">
        <v>4934.8809721435</v>
      </c>
      <c r="F200" s="327"/>
      <c r="G200" s="327">
        <v>4934.8809721435</v>
      </c>
      <c r="H200" s="328">
        <v>40548</v>
      </c>
      <c r="I200" s="328">
        <v>45884</v>
      </c>
      <c r="J200" s="328">
        <v>48441</v>
      </c>
      <c r="K200" s="115">
        <v>21</v>
      </c>
      <c r="L200" s="115">
        <v>1</v>
      </c>
      <c r="M200" s="69"/>
      <c r="N200" s="69"/>
      <c r="O200" s="72"/>
      <c r="P200" s="72"/>
    </row>
    <row r="201" spans="1:16" ht="17.100000000000001" customHeight="1" x14ac:dyDescent="0.25">
      <c r="A201" s="115">
        <v>215</v>
      </c>
      <c r="B201" s="115" t="s">
        <v>230</v>
      </c>
      <c r="C201" s="230" t="s">
        <v>321</v>
      </c>
      <c r="D201" s="327">
        <v>2246.0460376270003</v>
      </c>
      <c r="E201" s="327">
        <v>2246.0460376270003</v>
      </c>
      <c r="F201" s="327"/>
      <c r="G201" s="327">
        <v>2246.0460376270003</v>
      </c>
      <c r="H201" s="328">
        <v>40357</v>
      </c>
      <c r="I201" s="328">
        <v>43069</v>
      </c>
      <c r="J201" s="328">
        <v>53885</v>
      </c>
      <c r="K201" s="115">
        <v>36</v>
      </c>
      <c r="L201" s="115">
        <v>11</v>
      </c>
      <c r="M201" s="69"/>
      <c r="N201" s="69"/>
      <c r="O201" s="72"/>
      <c r="P201" s="72"/>
    </row>
    <row r="202" spans="1:16" ht="17.100000000000001" customHeight="1" x14ac:dyDescent="0.25">
      <c r="A202" s="115">
        <v>216</v>
      </c>
      <c r="B202" s="115" t="s">
        <v>207</v>
      </c>
      <c r="C202" s="230" t="s">
        <v>322</v>
      </c>
      <c r="D202" s="327">
        <v>3732.1504696805005</v>
      </c>
      <c r="E202" s="327">
        <v>3732.1504696805005</v>
      </c>
      <c r="F202" s="327"/>
      <c r="G202" s="327">
        <v>3732.1504696805005</v>
      </c>
      <c r="H202" s="328">
        <v>41264</v>
      </c>
      <c r="I202" s="328">
        <v>42612</v>
      </c>
      <c r="J202" s="328">
        <v>46139</v>
      </c>
      <c r="K202" s="115">
        <v>13</v>
      </c>
      <c r="L202" s="115">
        <v>0</v>
      </c>
      <c r="M202" s="69"/>
      <c r="N202" s="69"/>
      <c r="O202" s="72"/>
      <c r="P202" s="72"/>
    </row>
    <row r="203" spans="1:16" ht="17.100000000000001" customHeight="1" x14ac:dyDescent="0.25">
      <c r="A203" s="115">
        <v>217</v>
      </c>
      <c r="B203" s="115" t="s">
        <v>207</v>
      </c>
      <c r="C203" s="230" t="s">
        <v>323</v>
      </c>
      <c r="D203" s="327">
        <v>10626.1347414635</v>
      </c>
      <c r="E203" s="327">
        <v>10626.1347414635</v>
      </c>
      <c r="F203" s="327"/>
      <c r="G203" s="327">
        <v>10626.1347414635</v>
      </c>
      <c r="H203" s="328">
        <v>41688</v>
      </c>
      <c r="I203" s="328">
        <v>41705</v>
      </c>
      <c r="J203" s="328">
        <v>48319</v>
      </c>
      <c r="K203" s="115">
        <v>17</v>
      </c>
      <c r="L203" s="115">
        <v>10</v>
      </c>
      <c r="M203" s="69"/>
      <c r="N203" s="69"/>
      <c r="O203" s="72"/>
      <c r="P203" s="72"/>
    </row>
    <row r="204" spans="1:16" ht="17.100000000000001" customHeight="1" x14ac:dyDescent="0.25">
      <c r="A204" s="115">
        <v>218</v>
      </c>
      <c r="B204" s="115" t="s">
        <v>138</v>
      </c>
      <c r="C204" s="230" t="s">
        <v>324</v>
      </c>
      <c r="D204" s="327">
        <v>804.10360774100002</v>
      </c>
      <c r="E204" s="327">
        <v>804.10360774100002</v>
      </c>
      <c r="F204" s="327"/>
      <c r="G204" s="327">
        <v>804.10360774100002</v>
      </c>
      <c r="H204" s="328">
        <v>40448</v>
      </c>
      <c r="I204" s="328">
        <v>40505</v>
      </c>
      <c r="J204" s="328">
        <v>46213</v>
      </c>
      <c r="K204" s="115">
        <v>15</v>
      </c>
      <c r="L204" s="115">
        <v>7</v>
      </c>
      <c r="M204" s="69"/>
      <c r="N204" s="69"/>
      <c r="O204" s="72"/>
      <c r="P204" s="72"/>
    </row>
    <row r="205" spans="1:16" ht="17.100000000000001" customHeight="1" x14ac:dyDescent="0.25">
      <c r="A205" s="115">
        <v>219</v>
      </c>
      <c r="B205" s="115" t="s">
        <v>230</v>
      </c>
      <c r="C205" s="230" t="s">
        <v>325</v>
      </c>
      <c r="D205" s="327">
        <v>6254.0724236024998</v>
      </c>
      <c r="E205" s="327">
        <v>6254.0724236024998</v>
      </c>
      <c r="F205" s="327"/>
      <c r="G205" s="327">
        <v>6254.0724236024998</v>
      </c>
      <c r="H205" s="328">
        <v>40973</v>
      </c>
      <c r="I205" s="328">
        <v>40973</v>
      </c>
      <c r="J205" s="328">
        <v>46304</v>
      </c>
      <c r="K205" s="115">
        <v>14</v>
      </c>
      <c r="L205" s="115">
        <v>6</v>
      </c>
      <c r="M205" s="69"/>
      <c r="N205" s="69"/>
      <c r="O205" s="72"/>
      <c r="P205" s="72"/>
    </row>
    <row r="206" spans="1:16" ht="17.100000000000001" customHeight="1" x14ac:dyDescent="0.25">
      <c r="A206" s="115">
        <v>222</v>
      </c>
      <c r="B206" s="115" t="s">
        <v>128</v>
      </c>
      <c r="C206" s="230" t="s">
        <v>326</v>
      </c>
      <c r="D206" s="327">
        <v>40825.293213582503</v>
      </c>
      <c r="E206" s="327">
        <v>40825.293213582503</v>
      </c>
      <c r="F206" s="327"/>
      <c r="G206" s="327">
        <v>40825.293213582503</v>
      </c>
      <c r="H206" s="328">
        <v>40826</v>
      </c>
      <c r="I206" s="328">
        <v>42705</v>
      </c>
      <c r="J206" s="328">
        <v>48319</v>
      </c>
      <c r="K206" s="115">
        <v>20</v>
      </c>
      <c r="L206" s="115">
        <v>0</v>
      </c>
      <c r="M206" s="69"/>
      <c r="N206" s="69"/>
      <c r="O206" s="72"/>
      <c r="P206" s="72"/>
    </row>
    <row r="207" spans="1:16" ht="17.100000000000001" customHeight="1" x14ac:dyDescent="0.25">
      <c r="A207" s="115">
        <v>223</v>
      </c>
      <c r="B207" s="115" t="s">
        <v>138</v>
      </c>
      <c r="C207" s="230" t="s">
        <v>327</v>
      </c>
      <c r="D207" s="327">
        <v>126.20620707100001</v>
      </c>
      <c r="E207" s="327">
        <v>126.20620707100001</v>
      </c>
      <c r="F207" s="327"/>
      <c r="G207" s="327">
        <v>126.20620707100001</v>
      </c>
      <c r="H207" s="328">
        <v>40850</v>
      </c>
      <c r="I207" s="328">
        <v>40913</v>
      </c>
      <c r="J207" s="328">
        <v>44022</v>
      </c>
      <c r="K207" s="115">
        <v>8</v>
      </c>
      <c r="L207" s="115">
        <v>6</v>
      </c>
      <c r="M207" s="69"/>
      <c r="N207" s="69"/>
      <c r="O207" s="72"/>
      <c r="P207" s="72"/>
    </row>
    <row r="208" spans="1:16" ht="17.100000000000001" customHeight="1" x14ac:dyDescent="0.25">
      <c r="A208" s="115">
        <v>225</v>
      </c>
      <c r="B208" s="115" t="s">
        <v>138</v>
      </c>
      <c r="C208" s="230" t="s">
        <v>759</v>
      </c>
      <c r="D208" s="327">
        <v>10.888012828000001</v>
      </c>
      <c r="E208" s="327">
        <v>10.888012828000001</v>
      </c>
      <c r="F208" s="327"/>
      <c r="G208" s="327">
        <v>10.888012828000001</v>
      </c>
      <c r="H208" s="328">
        <v>40571</v>
      </c>
      <c r="I208" s="328">
        <v>40571</v>
      </c>
      <c r="J208" s="328">
        <v>44224</v>
      </c>
      <c r="K208" s="115">
        <v>9</v>
      </c>
      <c r="L208" s="115">
        <v>5</v>
      </c>
      <c r="M208" s="69"/>
      <c r="N208" s="69"/>
      <c r="O208" s="72"/>
      <c r="P208" s="72"/>
    </row>
    <row r="209" spans="1:16" ht="17.100000000000001" customHeight="1" x14ac:dyDescent="0.25">
      <c r="A209" s="115">
        <v>226</v>
      </c>
      <c r="B209" s="115" t="s">
        <v>130</v>
      </c>
      <c r="C209" s="230" t="s">
        <v>329</v>
      </c>
      <c r="D209" s="327">
        <v>333.91432615450003</v>
      </c>
      <c r="E209" s="327">
        <v>333.91432615450003</v>
      </c>
      <c r="F209" s="327"/>
      <c r="G209" s="327">
        <v>333.91432615450003</v>
      </c>
      <c r="H209" s="328">
        <v>42612</v>
      </c>
      <c r="I209" s="328">
        <v>42612</v>
      </c>
      <c r="J209" s="328">
        <v>46139</v>
      </c>
      <c r="K209" s="115">
        <v>9</v>
      </c>
      <c r="L209" s="115">
        <v>6</v>
      </c>
      <c r="M209" s="69"/>
      <c r="N209" s="69"/>
      <c r="O209" s="72"/>
      <c r="P209" s="72"/>
    </row>
    <row r="210" spans="1:16" ht="17.100000000000001" customHeight="1" x14ac:dyDescent="0.25">
      <c r="A210" s="115">
        <v>227</v>
      </c>
      <c r="B210" s="115" t="s">
        <v>126</v>
      </c>
      <c r="C210" s="230" t="s">
        <v>330</v>
      </c>
      <c r="D210" s="327">
        <v>2955.3090490175</v>
      </c>
      <c r="E210" s="327">
        <v>2955.3090490175</v>
      </c>
      <c r="F210" s="327"/>
      <c r="G210" s="327">
        <v>2955.3090490175</v>
      </c>
      <c r="H210" s="328">
        <v>41254</v>
      </c>
      <c r="I210" s="328">
        <v>41360</v>
      </c>
      <c r="J210" s="328">
        <v>44669</v>
      </c>
      <c r="K210" s="115">
        <v>9</v>
      </c>
      <c r="L210" s="115">
        <v>0</v>
      </c>
      <c r="M210" s="69"/>
      <c r="N210" s="69"/>
      <c r="O210" s="72"/>
      <c r="P210" s="72"/>
    </row>
    <row r="211" spans="1:16" ht="17.100000000000001" customHeight="1" x14ac:dyDescent="0.25">
      <c r="A211" s="115">
        <v>228</v>
      </c>
      <c r="B211" s="115" t="s">
        <v>138</v>
      </c>
      <c r="C211" s="230" t="s">
        <v>331</v>
      </c>
      <c r="D211" s="327">
        <v>1689.4892545475002</v>
      </c>
      <c r="E211" s="327">
        <v>1689.4892545475002</v>
      </c>
      <c r="F211" s="327"/>
      <c r="G211" s="327">
        <v>1689.4892545475002</v>
      </c>
      <c r="H211" s="328">
        <v>41227</v>
      </c>
      <c r="I211" s="328">
        <v>41243</v>
      </c>
      <c r="J211" s="328">
        <v>45035</v>
      </c>
      <c r="K211" s="115">
        <v>10</v>
      </c>
      <c r="L211" s="115">
        <v>0</v>
      </c>
      <c r="M211" s="69"/>
      <c r="N211" s="69"/>
      <c r="O211" s="72"/>
      <c r="P211" s="72"/>
    </row>
    <row r="212" spans="1:16" ht="17.100000000000001" customHeight="1" x14ac:dyDescent="0.25">
      <c r="A212" s="115">
        <v>229</v>
      </c>
      <c r="B212" s="115" t="s">
        <v>136</v>
      </c>
      <c r="C212" s="230" t="s">
        <v>332</v>
      </c>
      <c r="D212" s="327">
        <v>3067.8119762150004</v>
      </c>
      <c r="E212" s="327">
        <v>3067.8119762150004</v>
      </c>
      <c r="F212" s="327"/>
      <c r="G212" s="327">
        <v>3067.8119762150004</v>
      </c>
      <c r="H212" s="328">
        <v>41662</v>
      </c>
      <c r="I212" s="328">
        <v>41662</v>
      </c>
      <c r="J212" s="328">
        <v>46367</v>
      </c>
      <c r="K212" s="115">
        <v>12</v>
      </c>
      <c r="L212" s="115">
        <v>8</v>
      </c>
      <c r="M212" s="69"/>
      <c r="N212" s="69"/>
      <c r="O212" s="72"/>
      <c r="P212" s="72"/>
    </row>
    <row r="213" spans="1:16" ht="17.100000000000001" customHeight="1" x14ac:dyDescent="0.25">
      <c r="A213" s="392" t="s">
        <v>831</v>
      </c>
      <c r="B213" s="392"/>
      <c r="C213" s="392"/>
      <c r="D213" s="329">
        <f>SUM(D214:D223)</f>
        <v>50628.349983000997</v>
      </c>
      <c r="E213" s="329">
        <f>SUM(E214:E223)</f>
        <v>50628.349983000997</v>
      </c>
      <c r="F213" s="329"/>
      <c r="G213" s="329">
        <f>SUM(G214:G223)</f>
        <v>50628.349983000997</v>
      </c>
      <c r="H213" s="328"/>
      <c r="I213" s="328"/>
      <c r="J213" s="328"/>
      <c r="K213" s="115"/>
      <c r="L213" s="115"/>
      <c r="M213" s="69"/>
      <c r="N213" s="69"/>
      <c r="O213" s="72"/>
      <c r="P213" s="72"/>
    </row>
    <row r="214" spans="1:16" ht="17.100000000000001" customHeight="1" x14ac:dyDescent="0.25">
      <c r="A214" s="115">
        <v>231</v>
      </c>
      <c r="B214" s="115" t="s">
        <v>230</v>
      </c>
      <c r="C214" s="230" t="s">
        <v>333</v>
      </c>
      <c r="D214" s="327">
        <v>399.75874022000005</v>
      </c>
      <c r="E214" s="327">
        <v>399.75874022000005</v>
      </c>
      <c r="F214" s="327"/>
      <c r="G214" s="327">
        <v>399.75874022000005</v>
      </c>
      <c r="H214" s="328">
        <v>40403</v>
      </c>
      <c r="I214" s="328">
        <v>40403</v>
      </c>
      <c r="J214" s="328">
        <v>46199</v>
      </c>
      <c r="K214" s="115">
        <v>15</v>
      </c>
      <c r="L214" s="115">
        <v>6</v>
      </c>
      <c r="M214" s="69"/>
      <c r="N214" s="69"/>
      <c r="O214" s="72"/>
      <c r="P214" s="72"/>
    </row>
    <row r="215" spans="1:16" ht="17.100000000000001" customHeight="1" x14ac:dyDescent="0.25">
      <c r="A215" s="115">
        <v>233</v>
      </c>
      <c r="B215" s="115" t="s">
        <v>230</v>
      </c>
      <c r="C215" s="230" t="s">
        <v>334</v>
      </c>
      <c r="D215" s="327">
        <v>150.62879740650001</v>
      </c>
      <c r="E215" s="327">
        <v>150.62879740650001</v>
      </c>
      <c r="F215" s="327"/>
      <c r="G215" s="327">
        <v>150.62879740650001</v>
      </c>
      <c r="H215" s="328">
        <v>40371</v>
      </c>
      <c r="I215" s="328">
        <v>40371</v>
      </c>
      <c r="J215" s="328">
        <v>46199</v>
      </c>
      <c r="K215" s="115">
        <v>15</v>
      </c>
      <c r="L215" s="115">
        <v>6</v>
      </c>
      <c r="M215" s="69"/>
      <c r="N215" s="69"/>
      <c r="O215" s="72"/>
      <c r="P215" s="72"/>
    </row>
    <row r="216" spans="1:16" ht="17.100000000000001" customHeight="1" x14ac:dyDescent="0.25">
      <c r="A216" s="115">
        <v>234</v>
      </c>
      <c r="B216" s="115" t="s">
        <v>230</v>
      </c>
      <c r="C216" s="230" t="s">
        <v>832</v>
      </c>
      <c r="D216" s="327">
        <v>4127.8922163745001</v>
      </c>
      <c r="E216" s="327">
        <v>4127.8922163745001</v>
      </c>
      <c r="F216" s="327"/>
      <c r="G216" s="327">
        <v>4127.8922163745001</v>
      </c>
      <c r="H216" s="328">
        <v>42936</v>
      </c>
      <c r="I216" s="328">
        <v>42977</v>
      </c>
      <c r="J216" s="328">
        <v>53885</v>
      </c>
      <c r="K216" s="115">
        <v>29</v>
      </c>
      <c r="L216" s="115">
        <v>6</v>
      </c>
      <c r="M216" s="69"/>
      <c r="N216" s="69"/>
      <c r="O216" s="72"/>
      <c r="P216" s="72"/>
    </row>
    <row r="217" spans="1:16" ht="17.100000000000001" customHeight="1" x14ac:dyDescent="0.25">
      <c r="A217" s="115">
        <v>235</v>
      </c>
      <c r="B217" s="115" t="s">
        <v>130</v>
      </c>
      <c r="C217" s="230" t="s">
        <v>336</v>
      </c>
      <c r="D217" s="327">
        <v>2024.317364601</v>
      </c>
      <c r="E217" s="327">
        <v>2024.317364601</v>
      </c>
      <c r="F217" s="327"/>
      <c r="G217" s="327">
        <v>2024.317364601</v>
      </c>
      <c r="H217" s="328">
        <v>41831</v>
      </c>
      <c r="I217" s="328">
        <v>41901</v>
      </c>
      <c r="J217" s="328">
        <v>46142</v>
      </c>
      <c r="K217" s="115">
        <v>11</v>
      </c>
      <c r="L217" s="115">
        <v>6</v>
      </c>
      <c r="M217" s="69"/>
      <c r="N217" s="69"/>
      <c r="O217" s="72"/>
      <c r="P217" s="72"/>
    </row>
    <row r="218" spans="1:16" ht="17.100000000000001" customHeight="1" x14ac:dyDescent="0.25">
      <c r="A218" s="115">
        <v>236</v>
      </c>
      <c r="B218" s="115" t="s">
        <v>130</v>
      </c>
      <c r="C218" s="230" t="s">
        <v>337</v>
      </c>
      <c r="D218" s="327">
        <v>1355.0115168310001</v>
      </c>
      <c r="E218" s="327">
        <v>1355.0115168310001</v>
      </c>
      <c r="F218" s="327"/>
      <c r="G218" s="327">
        <v>1355.0115168310001</v>
      </c>
      <c r="H218" s="328">
        <v>41217</v>
      </c>
      <c r="I218" s="328">
        <v>41217</v>
      </c>
      <c r="J218" s="328">
        <v>44727</v>
      </c>
      <c r="K218" s="115">
        <v>9</v>
      </c>
      <c r="L218" s="115">
        <v>6</v>
      </c>
      <c r="M218" s="69"/>
      <c r="N218" s="69"/>
      <c r="O218" s="72"/>
      <c r="P218" s="72"/>
    </row>
    <row r="219" spans="1:16" ht="17.100000000000001" customHeight="1" x14ac:dyDescent="0.25">
      <c r="A219" s="115">
        <v>237</v>
      </c>
      <c r="B219" s="115" t="s">
        <v>138</v>
      </c>
      <c r="C219" s="230" t="s">
        <v>338</v>
      </c>
      <c r="D219" s="327">
        <v>1205.6509511935001</v>
      </c>
      <c r="E219" s="327">
        <v>1205.6509511935001</v>
      </c>
      <c r="F219" s="327"/>
      <c r="G219" s="327">
        <v>1205.6509511935001</v>
      </c>
      <c r="H219" s="328">
        <v>42429</v>
      </c>
      <c r="I219" s="328">
        <v>42755</v>
      </c>
      <c r="J219" s="328">
        <v>46365</v>
      </c>
      <c r="K219" s="115">
        <v>10</v>
      </c>
      <c r="L219" s="115">
        <v>8</v>
      </c>
    </row>
    <row r="220" spans="1:16" ht="17.100000000000001" customHeight="1" x14ac:dyDescent="0.25">
      <c r="A220" s="115">
        <v>242</v>
      </c>
      <c r="B220" s="115" t="s">
        <v>142</v>
      </c>
      <c r="C220" s="230" t="s">
        <v>833</v>
      </c>
      <c r="D220" s="327">
        <v>14121.319334657499</v>
      </c>
      <c r="E220" s="327">
        <v>14121.319334657499</v>
      </c>
      <c r="F220" s="327"/>
      <c r="G220" s="327">
        <v>14121.319334657499</v>
      </c>
      <c r="H220" s="328">
        <v>40716</v>
      </c>
      <c r="I220" s="328">
        <v>43277</v>
      </c>
      <c r="J220" s="328">
        <v>54128</v>
      </c>
      <c r="K220" s="115">
        <v>36</v>
      </c>
      <c r="L220" s="115">
        <v>2</v>
      </c>
    </row>
    <row r="221" spans="1:16" ht="17.100000000000001" customHeight="1" x14ac:dyDescent="0.25">
      <c r="A221" s="115">
        <v>243</v>
      </c>
      <c r="B221" s="115" t="s">
        <v>142</v>
      </c>
      <c r="C221" s="230" t="s">
        <v>834</v>
      </c>
      <c r="D221" s="327">
        <v>11431.133134533</v>
      </c>
      <c r="E221" s="327">
        <v>11431.133134533</v>
      </c>
      <c r="F221" s="327"/>
      <c r="G221" s="327">
        <v>11431.133134533</v>
      </c>
      <c r="H221" s="328">
        <v>40737</v>
      </c>
      <c r="I221" s="328">
        <v>42577</v>
      </c>
      <c r="J221" s="328">
        <v>46139</v>
      </c>
      <c r="K221" s="115">
        <v>14</v>
      </c>
      <c r="L221" s="115">
        <v>3</v>
      </c>
    </row>
    <row r="222" spans="1:16" ht="17.100000000000001" customHeight="1" x14ac:dyDescent="0.25">
      <c r="A222" s="115">
        <v>244</v>
      </c>
      <c r="B222" s="115" t="s">
        <v>142</v>
      </c>
      <c r="C222" s="230" t="s">
        <v>835</v>
      </c>
      <c r="D222" s="327">
        <v>14030.020005980999</v>
      </c>
      <c r="E222" s="327">
        <v>14030.020005980999</v>
      </c>
      <c r="F222" s="327"/>
      <c r="G222" s="327">
        <v>14030.020005980999</v>
      </c>
      <c r="H222" s="328">
        <v>40420</v>
      </c>
      <c r="I222" s="328">
        <v>42516</v>
      </c>
      <c r="J222" s="328">
        <v>46318</v>
      </c>
      <c r="K222" s="115">
        <v>15</v>
      </c>
      <c r="L222" s="115">
        <v>9</v>
      </c>
    </row>
    <row r="223" spans="1:16" ht="17.100000000000001" customHeight="1" x14ac:dyDescent="0.25">
      <c r="A223" s="115">
        <v>245</v>
      </c>
      <c r="B223" s="115" t="s">
        <v>142</v>
      </c>
      <c r="C223" s="230" t="s">
        <v>836</v>
      </c>
      <c r="D223" s="327">
        <v>1782.6179212030002</v>
      </c>
      <c r="E223" s="327">
        <v>1782.6179212030002</v>
      </c>
      <c r="F223" s="327"/>
      <c r="G223" s="327">
        <v>1782.6179212030002</v>
      </c>
      <c r="H223" s="328">
        <v>40805</v>
      </c>
      <c r="I223" s="328">
        <v>45884</v>
      </c>
      <c r="J223" s="328">
        <v>48175</v>
      </c>
      <c r="K223" s="115">
        <v>20</v>
      </c>
      <c r="L223" s="115">
        <v>1</v>
      </c>
    </row>
    <row r="224" spans="1:16" ht="17.100000000000001" customHeight="1" x14ac:dyDescent="0.25">
      <c r="A224" s="392" t="s">
        <v>837</v>
      </c>
      <c r="B224" s="392"/>
      <c r="C224" s="392"/>
      <c r="D224" s="329">
        <f>SUM(D225:D233)</f>
        <v>35385.686893210499</v>
      </c>
      <c r="E224" s="329">
        <f>SUM(E225:E233)</f>
        <v>35385.686893210499</v>
      </c>
      <c r="F224" s="329"/>
      <c r="G224" s="329">
        <f>SUM(G225:G233)</f>
        <v>35385.686893210499</v>
      </c>
      <c r="H224" s="328"/>
      <c r="I224" s="328"/>
      <c r="J224" s="328"/>
      <c r="K224" s="115"/>
      <c r="L224" s="115"/>
    </row>
    <row r="225" spans="1:12" ht="17.100000000000001" customHeight="1" x14ac:dyDescent="0.25">
      <c r="A225" s="115">
        <v>247</v>
      </c>
      <c r="B225" s="115" t="s">
        <v>230</v>
      </c>
      <c r="C225" s="230" t="s">
        <v>838</v>
      </c>
      <c r="D225" s="327">
        <v>4211.0031611655004</v>
      </c>
      <c r="E225" s="327">
        <v>4211.0031611655004</v>
      </c>
      <c r="F225" s="327"/>
      <c r="G225" s="327">
        <v>4211.0031611655004</v>
      </c>
      <c r="H225" s="328">
        <v>41401</v>
      </c>
      <c r="I225" s="328">
        <v>41796</v>
      </c>
      <c r="J225" s="328">
        <v>46142</v>
      </c>
      <c r="K225" s="115">
        <v>12</v>
      </c>
      <c r="L225" s="115">
        <v>9</v>
      </c>
    </row>
    <row r="226" spans="1:12" ht="17.100000000000001" customHeight="1" x14ac:dyDescent="0.25">
      <c r="A226" s="115">
        <v>248</v>
      </c>
      <c r="B226" s="115" t="s">
        <v>230</v>
      </c>
      <c r="C226" s="230" t="s">
        <v>344</v>
      </c>
      <c r="D226" s="327">
        <v>4345.2015502000004</v>
      </c>
      <c r="E226" s="327">
        <v>4345.2015502000004</v>
      </c>
      <c r="F226" s="327"/>
      <c r="G226" s="327">
        <v>4345.2015502000004</v>
      </c>
      <c r="H226" s="328">
        <v>40876</v>
      </c>
      <c r="I226" s="328">
        <v>41197</v>
      </c>
      <c r="J226" s="328">
        <v>46185</v>
      </c>
      <c r="K226" s="115">
        <v>14</v>
      </c>
      <c r="L226" s="115">
        <v>1</v>
      </c>
    </row>
    <row r="227" spans="1:12" ht="17.100000000000001" customHeight="1" x14ac:dyDescent="0.25">
      <c r="A227" s="115">
        <v>249</v>
      </c>
      <c r="B227" s="115" t="s">
        <v>230</v>
      </c>
      <c r="C227" s="230" t="s">
        <v>345</v>
      </c>
      <c r="D227" s="327">
        <v>4980.5709080995002</v>
      </c>
      <c r="E227" s="327">
        <v>4980.5709080995002</v>
      </c>
      <c r="F227" s="327"/>
      <c r="G227" s="327">
        <v>4980.5709080995002</v>
      </c>
      <c r="H227" s="328">
        <v>41700</v>
      </c>
      <c r="I227" s="328">
        <v>44545</v>
      </c>
      <c r="J227" s="328">
        <v>53051</v>
      </c>
      <c r="K227" s="115">
        <v>31</v>
      </c>
      <c r="L227" s="115">
        <v>0</v>
      </c>
    </row>
    <row r="228" spans="1:12" ht="17.100000000000001" customHeight="1" x14ac:dyDescent="0.25">
      <c r="A228" s="115">
        <v>250</v>
      </c>
      <c r="B228" s="115" t="s">
        <v>230</v>
      </c>
      <c r="C228" s="230" t="s">
        <v>346</v>
      </c>
      <c r="D228" s="327">
        <v>1954.6107655129999</v>
      </c>
      <c r="E228" s="327">
        <v>1954.6107655129999</v>
      </c>
      <c r="F228" s="327"/>
      <c r="G228" s="327">
        <v>1954.6107655129999</v>
      </c>
      <c r="H228" s="328">
        <v>40822</v>
      </c>
      <c r="I228" s="328">
        <v>40928</v>
      </c>
      <c r="J228" s="328">
        <v>46311</v>
      </c>
      <c r="K228" s="115">
        <v>14</v>
      </c>
      <c r="L228" s="115">
        <v>6</v>
      </c>
    </row>
    <row r="229" spans="1:12" ht="17.100000000000001" customHeight="1" x14ac:dyDescent="0.25">
      <c r="A229" s="115">
        <v>251</v>
      </c>
      <c r="B229" s="115" t="s">
        <v>142</v>
      </c>
      <c r="C229" s="230" t="s">
        <v>347</v>
      </c>
      <c r="D229" s="327">
        <v>1608.1245727295</v>
      </c>
      <c r="E229" s="327">
        <v>1608.1245727295</v>
      </c>
      <c r="F229" s="327"/>
      <c r="G229" s="327">
        <v>1608.1245727295</v>
      </c>
      <c r="H229" s="328">
        <v>41472</v>
      </c>
      <c r="I229" s="328">
        <v>42689</v>
      </c>
      <c r="J229" s="328">
        <v>49947</v>
      </c>
      <c r="K229" s="115">
        <v>22</v>
      </c>
      <c r="L229" s="115">
        <v>11</v>
      </c>
    </row>
    <row r="230" spans="1:12" ht="17.100000000000001" customHeight="1" x14ac:dyDescent="0.25">
      <c r="A230" s="115">
        <v>252</v>
      </c>
      <c r="B230" s="115" t="s">
        <v>142</v>
      </c>
      <c r="C230" s="230" t="s">
        <v>348</v>
      </c>
      <c r="D230" s="327">
        <v>109.9949100565</v>
      </c>
      <c r="E230" s="327">
        <v>109.9949100565</v>
      </c>
      <c r="F230" s="327"/>
      <c r="G230" s="327">
        <v>109.9949100565</v>
      </c>
      <c r="H230" s="328">
        <v>40689</v>
      </c>
      <c r="I230" s="328">
        <v>40689</v>
      </c>
      <c r="J230" s="328">
        <v>44022</v>
      </c>
      <c r="K230" s="115">
        <v>9</v>
      </c>
      <c r="L230" s="115">
        <v>0</v>
      </c>
    </row>
    <row r="231" spans="1:12" ht="17.100000000000001" customHeight="1" x14ac:dyDescent="0.25">
      <c r="A231" s="115">
        <v>253</v>
      </c>
      <c r="B231" s="115" t="s">
        <v>142</v>
      </c>
      <c r="C231" s="230" t="s">
        <v>349</v>
      </c>
      <c r="D231" s="327">
        <v>14725.083592814</v>
      </c>
      <c r="E231" s="327">
        <v>14725.083592814</v>
      </c>
      <c r="F231" s="327"/>
      <c r="G231" s="327">
        <v>14725.083592814</v>
      </c>
      <c r="H231" s="328">
        <v>41320</v>
      </c>
      <c r="I231" s="328">
        <v>43234</v>
      </c>
      <c r="J231" s="328">
        <v>54128</v>
      </c>
      <c r="K231" s="115">
        <v>34</v>
      </c>
      <c r="L231" s="115">
        <v>8</v>
      </c>
    </row>
    <row r="232" spans="1:12" ht="17.100000000000001" customHeight="1" x14ac:dyDescent="0.25">
      <c r="A232" s="115">
        <v>257</v>
      </c>
      <c r="B232" s="115" t="s">
        <v>130</v>
      </c>
      <c r="C232" s="230" t="s">
        <v>839</v>
      </c>
      <c r="D232" s="327">
        <v>1109.3785459994999</v>
      </c>
      <c r="E232" s="327">
        <v>1109.3785459994999</v>
      </c>
      <c r="F232" s="327"/>
      <c r="G232" s="327">
        <v>1109.3785459994999</v>
      </c>
      <c r="H232" s="328">
        <v>44929</v>
      </c>
      <c r="I232" s="328">
        <v>45316</v>
      </c>
      <c r="J232" s="328">
        <v>48271</v>
      </c>
      <c r="K232" s="115">
        <v>9</v>
      </c>
      <c r="L232" s="115">
        <v>0</v>
      </c>
    </row>
    <row r="233" spans="1:12" ht="17.100000000000001" customHeight="1" x14ac:dyDescent="0.25">
      <c r="A233" s="115">
        <v>258</v>
      </c>
      <c r="B233" s="115" t="s">
        <v>207</v>
      </c>
      <c r="C233" s="230" t="s">
        <v>350</v>
      </c>
      <c r="D233" s="327">
        <v>2341.7188866329998</v>
      </c>
      <c r="E233" s="327">
        <v>2341.7188866329998</v>
      </c>
      <c r="F233" s="327"/>
      <c r="G233" s="327">
        <v>2341.7188866329998</v>
      </c>
      <c r="H233" s="328">
        <v>42464</v>
      </c>
      <c r="I233" s="328">
        <v>44925</v>
      </c>
      <c r="J233" s="328">
        <v>47879</v>
      </c>
      <c r="K233" s="115">
        <v>9</v>
      </c>
      <c r="L233" s="115">
        <v>0</v>
      </c>
    </row>
    <row r="234" spans="1:12" ht="17.100000000000001" customHeight="1" x14ac:dyDescent="0.25">
      <c r="A234" s="396" t="s">
        <v>840</v>
      </c>
      <c r="B234" s="396"/>
      <c r="C234" s="396"/>
      <c r="D234" s="329">
        <f>SUM(D235:D237)</f>
        <v>50837.444400809502</v>
      </c>
      <c r="E234" s="329">
        <f>SUM(E235:E237)</f>
        <v>50837.444400809502</v>
      </c>
      <c r="F234" s="329"/>
      <c r="G234" s="329">
        <f>SUM(G235:G237)</f>
        <v>50837.444400809502</v>
      </c>
      <c r="H234" s="328"/>
      <c r="I234" s="328"/>
      <c r="J234" s="328"/>
      <c r="K234" s="115"/>
      <c r="L234" s="115"/>
    </row>
    <row r="235" spans="1:12" ht="17.100000000000001" customHeight="1" x14ac:dyDescent="0.25">
      <c r="A235" s="115">
        <v>259</v>
      </c>
      <c r="B235" s="115" t="s">
        <v>142</v>
      </c>
      <c r="C235" s="230" t="s">
        <v>841</v>
      </c>
      <c r="D235" s="327">
        <v>30179.434003908002</v>
      </c>
      <c r="E235" s="327">
        <v>30179.434003908002</v>
      </c>
      <c r="F235" s="327"/>
      <c r="G235" s="327">
        <v>30179.434003908002</v>
      </c>
      <c r="H235" s="328">
        <v>41674</v>
      </c>
      <c r="I235" s="328">
        <v>43291</v>
      </c>
      <c r="J235" s="328">
        <v>54128</v>
      </c>
      <c r="K235" s="115">
        <v>33</v>
      </c>
      <c r="L235" s="115">
        <v>11</v>
      </c>
    </row>
    <row r="236" spans="1:12" ht="17.100000000000001" customHeight="1" x14ac:dyDescent="0.25">
      <c r="A236" s="115">
        <v>260</v>
      </c>
      <c r="B236" s="115" t="s">
        <v>142</v>
      </c>
      <c r="C236" s="230" t="s">
        <v>842</v>
      </c>
      <c r="D236" s="327">
        <v>8171.0753232675006</v>
      </c>
      <c r="E236" s="327">
        <v>8171.0753232675006</v>
      </c>
      <c r="F236" s="327"/>
      <c r="G236" s="327">
        <v>8171.0753232675006</v>
      </c>
      <c r="H236" s="328">
        <v>41506</v>
      </c>
      <c r="I236" s="328">
        <v>43067</v>
      </c>
      <c r="J236" s="328">
        <v>53885</v>
      </c>
      <c r="K236" s="115">
        <v>33</v>
      </c>
      <c r="L236" s="115">
        <v>9</v>
      </c>
    </row>
    <row r="237" spans="1:12" ht="17.100000000000001" customHeight="1" x14ac:dyDescent="0.25">
      <c r="A237" s="115">
        <v>261</v>
      </c>
      <c r="B237" s="115" t="s">
        <v>194</v>
      </c>
      <c r="C237" s="230" t="s">
        <v>353</v>
      </c>
      <c r="D237" s="327">
        <v>12486.935073634</v>
      </c>
      <c r="E237" s="327">
        <v>12486.935073634</v>
      </c>
      <c r="F237" s="327"/>
      <c r="G237" s="327">
        <v>12486.935073634</v>
      </c>
      <c r="H237" s="328">
        <v>42031</v>
      </c>
      <c r="I237" s="328">
        <v>44545</v>
      </c>
      <c r="J237" s="328">
        <v>53904</v>
      </c>
      <c r="K237" s="115">
        <v>32</v>
      </c>
      <c r="L237" s="115">
        <v>5</v>
      </c>
    </row>
    <row r="238" spans="1:12" ht="17.100000000000001" customHeight="1" x14ac:dyDescent="0.25">
      <c r="A238" s="392" t="s">
        <v>843</v>
      </c>
      <c r="B238" s="392"/>
      <c r="C238" s="392"/>
      <c r="D238" s="329">
        <f>SUM(D239:D247)</f>
        <v>41248.538591809505</v>
      </c>
      <c r="E238" s="329">
        <f>SUM(E239:E247)</f>
        <v>41248.538591809505</v>
      </c>
      <c r="F238" s="329"/>
      <c r="G238" s="329">
        <f>SUM(G239:G247)</f>
        <v>41248.538591809505</v>
      </c>
      <c r="H238" s="328"/>
      <c r="I238" s="328"/>
      <c r="J238" s="328"/>
      <c r="K238" s="115"/>
      <c r="L238" s="115"/>
    </row>
    <row r="239" spans="1:12" ht="17.100000000000001" customHeight="1" x14ac:dyDescent="0.25">
      <c r="A239" s="115">
        <v>262</v>
      </c>
      <c r="B239" s="115" t="s">
        <v>230</v>
      </c>
      <c r="C239" s="230" t="s">
        <v>354</v>
      </c>
      <c r="D239" s="327">
        <v>2099.3470832075</v>
      </c>
      <c r="E239" s="327">
        <v>2099.3470832075</v>
      </c>
      <c r="F239" s="327"/>
      <c r="G239" s="327">
        <v>2099.3470832075</v>
      </c>
      <c r="H239" s="328">
        <v>41290</v>
      </c>
      <c r="I239" s="328">
        <v>41761</v>
      </c>
      <c r="J239" s="328">
        <v>46374</v>
      </c>
      <c r="K239" s="115">
        <v>13</v>
      </c>
      <c r="L239" s="115">
        <v>8</v>
      </c>
    </row>
    <row r="240" spans="1:12" ht="17.100000000000001" customHeight="1" x14ac:dyDescent="0.25">
      <c r="A240" s="115">
        <v>264</v>
      </c>
      <c r="B240" s="115" t="s">
        <v>128</v>
      </c>
      <c r="C240" s="230" t="s">
        <v>355</v>
      </c>
      <c r="D240" s="327">
        <v>14949.962467597501</v>
      </c>
      <c r="E240" s="327">
        <v>14949.962467597501</v>
      </c>
      <c r="F240" s="327"/>
      <c r="G240" s="327">
        <v>14949.962467597501</v>
      </c>
      <c r="H240" s="328">
        <v>43001</v>
      </c>
      <c r="I240" s="328">
        <v>44545</v>
      </c>
      <c r="J240" s="328">
        <v>54041</v>
      </c>
      <c r="K240" s="115">
        <v>30</v>
      </c>
      <c r="L240" s="115">
        <v>2</v>
      </c>
    </row>
    <row r="241" spans="1:12" ht="17.100000000000001" customHeight="1" x14ac:dyDescent="0.25">
      <c r="A241" s="115">
        <v>266</v>
      </c>
      <c r="B241" s="115" t="s">
        <v>230</v>
      </c>
      <c r="C241" s="230" t="s">
        <v>356</v>
      </c>
      <c r="D241" s="327">
        <v>5782.940047213001</v>
      </c>
      <c r="E241" s="327">
        <v>5782.940047213001</v>
      </c>
      <c r="F241" s="327"/>
      <c r="G241" s="327">
        <v>5782.940047213001</v>
      </c>
      <c r="H241" s="328">
        <v>43495</v>
      </c>
      <c r="I241" s="328">
        <v>44910</v>
      </c>
      <c r="J241" s="328">
        <v>54128</v>
      </c>
      <c r="K241" s="115">
        <v>29</v>
      </c>
      <c r="L241" s="115">
        <v>0</v>
      </c>
    </row>
    <row r="242" spans="1:12" ht="17.100000000000001" customHeight="1" x14ac:dyDescent="0.25">
      <c r="A242" s="115">
        <v>267</v>
      </c>
      <c r="B242" s="115" t="s">
        <v>230</v>
      </c>
      <c r="C242" s="230" t="s">
        <v>357</v>
      </c>
      <c r="D242" s="327">
        <v>2609.6511980245</v>
      </c>
      <c r="E242" s="327">
        <v>2609.6511980245</v>
      </c>
      <c r="F242" s="327"/>
      <c r="G242" s="327">
        <v>2609.6511980245</v>
      </c>
      <c r="H242" s="328">
        <v>41912</v>
      </c>
      <c r="I242" s="328">
        <v>42062</v>
      </c>
      <c r="J242" s="328">
        <v>45504</v>
      </c>
      <c r="K242" s="115">
        <v>9</v>
      </c>
      <c r="L242" s="115">
        <v>5</v>
      </c>
    </row>
    <row r="243" spans="1:12" ht="17.100000000000001" customHeight="1" x14ac:dyDescent="0.25">
      <c r="A243" s="115">
        <v>268</v>
      </c>
      <c r="B243" s="115" t="s">
        <v>130</v>
      </c>
      <c r="C243" s="230" t="s">
        <v>358</v>
      </c>
      <c r="D243" s="327">
        <v>160.04721008499999</v>
      </c>
      <c r="E243" s="327">
        <v>160.04721008499999</v>
      </c>
      <c r="F243" s="327"/>
      <c r="G243" s="327">
        <v>160.04721008499999</v>
      </c>
      <c r="H243" s="328">
        <v>41732</v>
      </c>
      <c r="I243" s="328">
        <v>44545</v>
      </c>
      <c r="J243" s="328">
        <v>48090</v>
      </c>
      <c r="K243" s="115">
        <v>10</v>
      </c>
      <c r="L243" s="115">
        <v>0</v>
      </c>
    </row>
    <row r="244" spans="1:12" ht="17.100000000000001" customHeight="1" x14ac:dyDescent="0.25">
      <c r="A244" s="115">
        <v>269</v>
      </c>
      <c r="B244" s="115" t="s">
        <v>138</v>
      </c>
      <c r="C244" s="230" t="s">
        <v>359</v>
      </c>
      <c r="D244" s="327">
        <v>151.54925035950001</v>
      </c>
      <c r="E244" s="327">
        <v>151.54925035950001</v>
      </c>
      <c r="F244" s="327"/>
      <c r="G244" s="327">
        <v>151.54925035950001</v>
      </c>
      <c r="H244" s="328">
        <v>42136</v>
      </c>
      <c r="I244" s="328">
        <v>42136</v>
      </c>
      <c r="J244" s="328">
        <v>45504</v>
      </c>
      <c r="K244" s="115">
        <v>9</v>
      </c>
      <c r="L244" s="115">
        <v>0</v>
      </c>
    </row>
    <row r="245" spans="1:12" ht="17.100000000000001" customHeight="1" x14ac:dyDescent="0.25">
      <c r="A245" s="115">
        <v>273</v>
      </c>
      <c r="B245" s="115" t="s">
        <v>142</v>
      </c>
      <c r="C245" s="230" t="s">
        <v>360</v>
      </c>
      <c r="D245" s="327">
        <v>2600.7719701285</v>
      </c>
      <c r="E245" s="327">
        <v>2600.7719701285</v>
      </c>
      <c r="F245" s="327"/>
      <c r="G245" s="327">
        <v>2600.7719701285</v>
      </c>
      <c r="H245" s="328">
        <v>42170</v>
      </c>
      <c r="I245" s="328">
        <v>45828</v>
      </c>
      <c r="J245" s="328">
        <v>54057</v>
      </c>
      <c r="K245" s="115">
        <v>32</v>
      </c>
      <c r="L245" s="115">
        <v>5</v>
      </c>
    </row>
    <row r="246" spans="1:12" ht="17.100000000000001" customHeight="1" x14ac:dyDescent="0.25">
      <c r="A246" s="115">
        <v>274</v>
      </c>
      <c r="B246" s="115" t="s">
        <v>142</v>
      </c>
      <c r="C246" s="230" t="s">
        <v>361</v>
      </c>
      <c r="D246" s="327">
        <v>7104.0911919565006</v>
      </c>
      <c r="E246" s="327">
        <v>7104.0911919565006</v>
      </c>
      <c r="F246" s="327"/>
      <c r="G246" s="327">
        <v>7104.0911919565006</v>
      </c>
      <c r="H246" s="328">
        <v>41605</v>
      </c>
      <c r="I246" s="328">
        <v>45884</v>
      </c>
      <c r="J246" s="328">
        <v>54696</v>
      </c>
      <c r="K246" s="115">
        <v>35</v>
      </c>
      <c r="L246" s="115">
        <v>9</v>
      </c>
    </row>
    <row r="247" spans="1:12" ht="17.100000000000001" customHeight="1" x14ac:dyDescent="0.25">
      <c r="A247" s="115">
        <v>275</v>
      </c>
      <c r="B247" s="115" t="s">
        <v>126</v>
      </c>
      <c r="C247" s="230" t="s">
        <v>362</v>
      </c>
      <c r="D247" s="327">
        <v>5790.1781732375002</v>
      </c>
      <c r="E247" s="327">
        <v>5790.1781732375002</v>
      </c>
      <c r="F247" s="327"/>
      <c r="G247" s="327">
        <v>5790.1781732375002</v>
      </c>
      <c r="H247" s="328">
        <v>42061</v>
      </c>
      <c r="I247" s="328">
        <v>42061</v>
      </c>
      <c r="J247" s="328">
        <v>45504</v>
      </c>
      <c r="K247" s="115">
        <v>9</v>
      </c>
      <c r="L247" s="115">
        <v>0</v>
      </c>
    </row>
    <row r="248" spans="1:12" ht="17.100000000000001" customHeight="1" x14ac:dyDescent="0.25">
      <c r="A248" s="392" t="s">
        <v>844</v>
      </c>
      <c r="B248" s="392"/>
      <c r="C248" s="392"/>
      <c r="D248" s="329">
        <f>SUM(D249:D262)</f>
        <v>41160.70146958351</v>
      </c>
      <c r="E248" s="329">
        <f>SUM(E249:E262)</f>
        <v>41160.70146958351</v>
      </c>
      <c r="F248" s="329"/>
      <c r="G248" s="329">
        <f>SUM(G249:G262)</f>
        <v>41160.70146958351</v>
      </c>
      <c r="H248" s="328"/>
      <c r="I248" s="328"/>
      <c r="J248" s="328"/>
      <c r="K248" s="115"/>
      <c r="L248" s="115"/>
    </row>
    <row r="249" spans="1:12" ht="17.100000000000001" customHeight="1" x14ac:dyDescent="0.25">
      <c r="A249" s="115">
        <v>278</v>
      </c>
      <c r="B249" s="115" t="s">
        <v>207</v>
      </c>
      <c r="C249" s="230" t="s">
        <v>363</v>
      </c>
      <c r="D249" s="327">
        <v>826.55613070799996</v>
      </c>
      <c r="E249" s="327">
        <v>826.55613070799996</v>
      </c>
      <c r="F249" s="327"/>
      <c r="G249" s="327">
        <v>826.55613070799996</v>
      </c>
      <c r="H249" s="328">
        <v>42983</v>
      </c>
      <c r="I249" s="328">
        <v>44368</v>
      </c>
      <c r="J249" s="328">
        <v>54128</v>
      </c>
      <c r="K249" s="115">
        <v>30</v>
      </c>
      <c r="L249" s="115">
        <v>2</v>
      </c>
    </row>
    <row r="250" spans="1:12" ht="17.100000000000001" customHeight="1" x14ac:dyDescent="0.25">
      <c r="A250" s="115">
        <v>280</v>
      </c>
      <c r="B250" s="115" t="s">
        <v>230</v>
      </c>
      <c r="C250" s="230" t="s">
        <v>364</v>
      </c>
      <c r="D250" s="327">
        <v>1460.6978475004998</v>
      </c>
      <c r="E250" s="327">
        <v>1460.6978475004998</v>
      </c>
      <c r="F250" s="327"/>
      <c r="G250" s="327">
        <v>1460.6978475004998</v>
      </c>
      <c r="H250" s="328">
        <v>42129</v>
      </c>
      <c r="I250" s="328">
        <v>45793</v>
      </c>
      <c r="J250" s="328">
        <v>54218</v>
      </c>
      <c r="K250" s="115">
        <v>33</v>
      </c>
      <c r="L250" s="115">
        <v>0</v>
      </c>
    </row>
    <row r="251" spans="1:12" ht="17.100000000000001" customHeight="1" x14ac:dyDescent="0.25">
      <c r="A251" s="115">
        <v>281</v>
      </c>
      <c r="B251" s="115" t="s">
        <v>138</v>
      </c>
      <c r="C251" s="230" t="s">
        <v>365</v>
      </c>
      <c r="D251" s="327">
        <v>1963.4110351030001</v>
      </c>
      <c r="E251" s="327">
        <v>1963.4110351030001</v>
      </c>
      <c r="F251" s="327"/>
      <c r="G251" s="327">
        <v>1963.4110351030001</v>
      </c>
      <c r="H251" s="328">
        <v>43073</v>
      </c>
      <c r="I251" s="328">
        <v>44545</v>
      </c>
      <c r="J251" s="328">
        <v>51194</v>
      </c>
      <c r="K251" s="115">
        <v>22</v>
      </c>
      <c r="L251" s="115">
        <v>0</v>
      </c>
    </row>
    <row r="252" spans="1:12" ht="17.100000000000001" customHeight="1" x14ac:dyDescent="0.25">
      <c r="A252" s="115">
        <v>282</v>
      </c>
      <c r="B252" s="115" t="s">
        <v>230</v>
      </c>
      <c r="C252" s="230" t="s">
        <v>366</v>
      </c>
      <c r="D252" s="327">
        <v>6389.4060749959999</v>
      </c>
      <c r="E252" s="327">
        <v>6389.4060749959999</v>
      </c>
      <c r="F252" s="327"/>
      <c r="G252" s="327">
        <v>6389.4060749959999</v>
      </c>
      <c r="H252" s="328">
        <v>43329</v>
      </c>
      <c r="I252" s="328">
        <v>45883</v>
      </c>
      <c r="J252" s="328">
        <v>54322</v>
      </c>
      <c r="K252" s="115">
        <v>30</v>
      </c>
      <c r="L252" s="115">
        <v>0</v>
      </c>
    </row>
    <row r="253" spans="1:12" ht="17.100000000000001" customHeight="1" x14ac:dyDescent="0.25">
      <c r="A253" s="115">
        <v>283</v>
      </c>
      <c r="B253" s="115" t="s">
        <v>138</v>
      </c>
      <c r="C253" s="230" t="s">
        <v>367</v>
      </c>
      <c r="D253" s="327">
        <v>3793.3408308950002</v>
      </c>
      <c r="E253" s="327">
        <v>3793.3408308950002</v>
      </c>
      <c r="F253" s="327"/>
      <c r="G253" s="327">
        <v>3793.3408308950002</v>
      </c>
      <c r="H253" s="328">
        <v>43535</v>
      </c>
      <c r="I253" s="328">
        <v>43535</v>
      </c>
      <c r="J253" s="328">
        <v>47087</v>
      </c>
      <c r="K253" s="115">
        <v>9</v>
      </c>
      <c r="L253" s="115">
        <v>4</v>
      </c>
    </row>
    <row r="254" spans="1:12" ht="17.100000000000001" customHeight="1" x14ac:dyDescent="0.25">
      <c r="A254" s="115">
        <v>284</v>
      </c>
      <c r="B254" s="115" t="s">
        <v>126</v>
      </c>
      <c r="C254" s="230" t="s">
        <v>368</v>
      </c>
      <c r="D254" s="327">
        <v>2441.0932870275001</v>
      </c>
      <c r="E254" s="327">
        <v>2441.0932870275001</v>
      </c>
      <c r="F254" s="327"/>
      <c r="G254" s="327">
        <v>2441.0932870275001</v>
      </c>
      <c r="H254" s="328">
        <v>42916</v>
      </c>
      <c r="I254" s="328">
        <v>45051</v>
      </c>
      <c r="J254" s="328">
        <v>52071</v>
      </c>
      <c r="K254" s="115">
        <v>25</v>
      </c>
      <c r="L254" s="115">
        <v>0</v>
      </c>
    </row>
    <row r="255" spans="1:12" ht="17.100000000000001" customHeight="1" x14ac:dyDescent="0.25">
      <c r="A255" s="115">
        <v>286</v>
      </c>
      <c r="B255" s="115" t="s">
        <v>130</v>
      </c>
      <c r="C255" s="230" t="s">
        <v>369</v>
      </c>
      <c r="D255" s="327">
        <v>3533.5320241970003</v>
      </c>
      <c r="E255" s="327">
        <v>3533.5320241970003</v>
      </c>
      <c r="F255" s="327"/>
      <c r="G255" s="327">
        <v>3533.5320241970003</v>
      </c>
      <c r="H255" s="328">
        <v>42625</v>
      </c>
      <c r="I255" s="328">
        <v>42625</v>
      </c>
      <c r="J255" s="328">
        <v>46139</v>
      </c>
      <c r="K255" s="115">
        <v>9</v>
      </c>
      <c r="L255" s="115">
        <v>6</v>
      </c>
    </row>
    <row r="256" spans="1:12" ht="17.100000000000001" customHeight="1" x14ac:dyDescent="0.25">
      <c r="A256" s="115">
        <v>288</v>
      </c>
      <c r="B256" s="115" t="s">
        <v>230</v>
      </c>
      <c r="C256" s="230" t="s">
        <v>370</v>
      </c>
      <c r="D256" s="327">
        <v>2268.4402681220004</v>
      </c>
      <c r="E256" s="327">
        <v>2268.4402681220004</v>
      </c>
      <c r="F256" s="327"/>
      <c r="G256" s="327">
        <v>2268.4402681220004</v>
      </c>
      <c r="H256" s="328">
        <v>42601</v>
      </c>
      <c r="I256" s="328">
        <v>43962</v>
      </c>
      <c r="J256" s="328">
        <v>54332</v>
      </c>
      <c r="K256" s="115">
        <v>32</v>
      </c>
      <c r="L256" s="115">
        <v>1</v>
      </c>
    </row>
    <row r="257" spans="1:12" ht="17.100000000000001" customHeight="1" x14ac:dyDescent="0.25">
      <c r="A257" s="115">
        <v>289</v>
      </c>
      <c r="B257" s="115" t="s">
        <v>157</v>
      </c>
      <c r="C257" s="230" t="s">
        <v>371</v>
      </c>
      <c r="D257" s="327">
        <v>4055.2132363854998</v>
      </c>
      <c r="E257" s="327">
        <v>4055.2132363854998</v>
      </c>
      <c r="F257" s="327"/>
      <c r="G257" s="327">
        <v>4055.2132363854998</v>
      </c>
      <c r="H257" s="328">
        <v>42830</v>
      </c>
      <c r="I257" s="328">
        <v>45420</v>
      </c>
      <c r="J257" s="328">
        <v>56267</v>
      </c>
      <c r="K257" s="115">
        <v>30</v>
      </c>
      <c r="L257" s="115">
        <v>0</v>
      </c>
    </row>
    <row r="258" spans="1:12" ht="17.100000000000001" customHeight="1" x14ac:dyDescent="0.25">
      <c r="A258" s="115">
        <v>290</v>
      </c>
      <c r="B258" s="115" t="s">
        <v>138</v>
      </c>
      <c r="C258" s="230" t="s">
        <v>372</v>
      </c>
      <c r="D258" s="327">
        <v>826.49333044950004</v>
      </c>
      <c r="E258" s="327">
        <v>826.49333044950004</v>
      </c>
      <c r="F258" s="327"/>
      <c r="G258" s="327">
        <v>826.49333044950004</v>
      </c>
      <c r="H258" s="328">
        <v>44079</v>
      </c>
      <c r="I258" s="328">
        <v>44925</v>
      </c>
      <c r="J258" s="328">
        <v>48582</v>
      </c>
      <c r="K258" s="115">
        <v>10</v>
      </c>
      <c r="L258" s="115">
        <v>1</v>
      </c>
    </row>
    <row r="259" spans="1:12" ht="17.100000000000001" customHeight="1" x14ac:dyDescent="0.25">
      <c r="A259" s="115">
        <v>292</v>
      </c>
      <c r="B259" s="115" t="s">
        <v>142</v>
      </c>
      <c r="C259" s="230" t="s">
        <v>373</v>
      </c>
      <c r="D259" s="327">
        <v>4362.6223130910003</v>
      </c>
      <c r="E259" s="327">
        <v>4362.6223130910003</v>
      </c>
      <c r="F259" s="327"/>
      <c r="G259" s="327">
        <v>4362.6223130910003</v>
      </c>
      <c r="H259" s="328">
        <v>42662</v>
      </c>
      <c r="I259" s="328">
        <v>42866</v>
      </c>
      <c r="J259" s="328">
        <v>49947</v>
      </c>
      <c r="K259" s="115">
        <v>19</v>
      </c>
      <c r="L259" s="115">
        <v>4</v>
      </c>
    </row>
    <row r="260" spans="1:12" ht="17.100000000000001" customHeight="1" x14ac:dyDescent="0.25">
      <c r="A260" s="115">
        <v>293</v>
      </c>
      <c r="B260" s="115" t="s">
        <v>230</v>
      </c>
      <c r="C260" s="230" t="s">
        <v>374</v>
      </c>
      <c r="D260" s="327">
        <v>4249.4439177575005</v>
      </c>
      <c r="E260" s="327">
        <v>4249.4439177575005</v>
      </c>
      <c r="F260" s="327"/>
      <c r="G260" s="327">
        <v>4249.4439177575005</v>
      </c>
      <c r="H260" s="328">
        <v>42048</v>
      </c>
      <c r="I260" s="328">
        <v>42156</v>
      </c>
      <c r="J260" s="328">
        <v>45504</v>
      </c>
      <c r="K260" s="115">
        <v>9</v>
      </c>
      <c r="L260" s="115">
        <v>0</v>
      </c>
    </row>
    <row r="261" spans="1:12" ht="17.100000000000001" customHeight="1" x14ac:dyDescent="0.25">
      <c r="A261" s="115">
        <v>294</v>
      </c>
      <c r="B261" s="115" t="s">
        <v>230</v>
      </c>
      <c r="C261" s="230" t="s">
        <v>375</v>
      </c>
      <c r="D261" s="327">
        <v>4171.2490126055</v>
      </c>
      <c r="E261" s="327">
        <v>4171.2490126055</v>
      </c>
      <c r="F261" s="327"/>
      <c r="G261" s="327">
        <v>4171.2490126055</v>
      </c>
      <c r="H261" s="328">
        <v>41606</v>
      </c>
      <c r="I261" s="328">
        <v>42223</v>
      </c>
      <c r="J261" s="328">
        <v>46234</v>
      </c>
      <c r="K261" s="115">
        <v>12</v>
      </c>
      <c r="L261" s="115">
        <v>3</v>
      </c>
    </row>
    <row r="262" spans="1:12" ht="17.100000000000001" customHeight="1" x14ac:dyDescent="0.25">
      <c r="A262" s="115">
        <v>295</v>
      </c>
      <c r="B262" s="115" t="s">
        <v>230</v>
      </c>
      <c r="C262" s="230" t="s">
        <v>376</v>
      </c>
      <c r="D262" s="327">
        <v>819.20216074550001</v>
      </c>
      <c r="E262" s="327">
        <v>819.20216074550001</v>
      </c>
      <c r="F262" s="327"/>
      <c r="G262" s="327">
        <v>819.20216074550001</v>
      </c>
      <c r="H262" s="328">
        <v>41842</v>
      </c>
      <c r="I262" s="328">
        <v>42027</v>
      </c>
      <c r="J262" s="328">
        <v>46234</v>
      </c>
      <c r="K262" s="115">
        <v>11</v>
      </c>
      <c r="L262" s="115">
        <v>9</v>
      </c>
    </row>
    <row r="263" spans="1:12" ht="17.100000000000001" customHeight="1" x14ac:dyDescent="0.25">
      <c r="A263" s="392" t="s">
        <v>845</v>
      </c>
      <c r="B263" s="392"/>
      <c r="C263" s="392"/>
      <c r="D263" s="329">
        <f>SUM(D264:D276)</f>
        <v>104273.374088982</v>
      </c>
      <c r="E263" s="329">
        <f>SUM(E264:E276)</f>
        <v>104273.374088982</v>
      </c>
      <c r="F263" s="329"/>
      <c r="G263" s="329">
        <f>SUM(G264:G276)</f>
        <v>104273.374088982</v>
      </c>
      <c r="H263" s="328"/>
      <c r="I263" s="328"/>
      <c r="J263" s="328"/>
      <c r="K263" s="115"/>
      <c r="L263" s="115"/>
    </row>
    <row r="264" spans="1:12" ht="17.100000000000001" customHeight="1" x14ac:dyDescent="0.25">
      <c r="A264" s="115">
        <v>296</v>
      </c>
      <c r="B264" s="115" t="s">
        <v>846</v>
      </c>
      <c r="C264" s="230" t="s">
        <v>377</v>
      </c>
      <c r="D264" s="327">
        <v>8354.1161759510014</v>
      </c>
      <c r="E264" s="327">
        <v>8354.1161759510014</v>
      </c>
      <c r="F264" s="327"/>
      <c r="G264" s="327">
        <v>8354.1161759510014</v>
      </c>
      <c r="H264" s="328">
        <v>43551</v>
      </c>
      <c r="I264" s="328">
        <v>44545</v>
      </c>
      <c r="J264" s="328">
        <v>54543</v>
      </c>
      <c r="K264" s="115">
        <v>30</v>
      </c>
      <c r="L264" s="115">
        <v>0</v>
      </c>
    </row>
    <row r="265" spans="1:12" ht="17.100000000000001" customHeight="1" x14ac:dyDescent="0.25">
      <c r="A265" s="115">
        <v>297</v>
      </c>
      <c r="B265" s="115" t="s">
        <v>847</v>
      </c>
      <c r="C265" s="230" t="s">
        <v>378</v>
      </c>
      <c r="D265" s="327">
        <v>4082.7564705724999</v>
      </c>
      <c r="E265" s="327">
        <v>4082.7564705724999</v>
      </c>
      <c r="F265" s="327"/>
      <c r="G265" s="327">
        <v>4082.7564705724999</v>
      </c>
      <c r="H265" s="328">
        <v>42946</v>
      </c>
      <c r="I265" s="328">
        <v>44545</v>
      </c>
      <c r="J265" s="328">
        <v>53929</v>
      </c>
      <c r="K265" s="115">
        <v>30</v>
      </c>
      <c r="L265" s="115">
        <v>0</v>
      </c>
    </row>
    <row r="266" spans="1:12" ht="17.100000000000001" customHeight="1" x14ac:dyDescent="0.25">
      <c r="A266" s="115">
        <v>298</v>
      </c>
      <c r="B266" s="115" t="s">
        <v>846</v>
      </c>
      <c r="C266" s="230" t="s">
        <v>379</v>
      </c>
      <c r="D266" s="327">
        <v>22318.065843370503</v>
      </c>
      <c r="E266" s="327">
        <v>22318.065843370503</v>
      </c>
      <c r="F266" s="327"/>
      <c r="G266" s="327">
        <v>22318.065843370503</v>
      </c>
      <c r="H266" s="328">
        <v>44080</v>
      </c>
      <c r="I266" s="328">
        <v>44545</v>
      </c>
      <c r="J266" s="328">
        <v>47756</v>
      </c>
      <c r="K266" s="115">
        <v>10</v>
      </c>
      <c r="L266" s="115">
        <v>0</v>
      </c>
    </row>
    <row r="267" spans="1:12" ht="17.100000000000001" customHeight="1" x14ac:dyDescent="0.25">
      <c r="A267" s="115">
        <v>300</v>
      </c>
      <c r="B267" s="115" t="s">
        <v>848</v>
      </c>
      <c r="C267" s="230" t="s">
        <v>380</v>
      </c>
      <c r="D267" s="327">
        <v>4689.7863010040001</v>
      </c>
      <c r="E267" s="327">
        <v>4689.7863010040001</v>
      </c>
      <c r="F267" s="327"/>
      <c r="G267" s="327">
        <v>4689.7863010040001</v>
      </c>
      <c r="H267" s="328">
        <v>43601</v>
      </c>
      <c r="I267" s="328">
        <v>43636</v>
      </c>
      <c r="J267" s="328">
        <v>47087</v>
      </c>
      <c r="K267" s="115">
        <v>9</v>
      </c>
      <c r="L267" s="115">
        <v>4</v>
      </c>
    </row>
    <row r="268" spans="1:12" ht="17.100000000000001" customHeight="1" x14ac:dyDescent="0.25">
      <c r="A268" s="115">
        <v>304</v>
      </c>
      <c r="B268" s="115" t="s">
        <v>847</v>
      </c>
      <c r="C268" s="230" t="s">
        <v>381</v>
      </c>
      <c r="D268" s="327">
        <v>9017.3848625874998</v>
      </c>
      <c r="E268" s="327">
        <v>9017.3848625874998</v>
      </c>
      <c r="F268" s="327"/>
      <c r="G268" s="327">
        <v>9017.3848625874998</v>
      </c>
      <c r="H268" s="328">
        <v>42492</v>
      </c>
      <c r="I268" s="328">
        <v>44910</v>
      </c>
      <c r="J268" s="328">
        <v>48552</v>
      </c>
      <c r="K268" s="115">
        <v>11</v>
      </c>
      <c r="L268" s="115">
        <v>0</v>
      </c>
    </row>
    <row r="269" spans="1:12" ht="17.100000000000001" customHeight="1" x14ac:dyDescent="0.25">
      <c r="A269" s="115">
        <v>305</v>
      </c>
      <c r="B269" s="115" t="s">
        <v>849</v>
      </c>
      <c r="C269" s="230" t="s">
        <v>382</v>
      </c>
      <c r="D269" s="327">
        <v>370.81249350600001</v>
      </c>
      <c r="E269" s="327">
        <v>370.81249350600001</v>
      </c>
      <c r="F269" s="327"/>
      <c r="G269" s="327">
        <v>370.81249350600001</v>
      </c>
      <c r="H269" s="328">
        <v>41977</v>
      </c>
      <c r="I269" s="328">
        <v>42194</v>
      </c>
      <c r="J269" s="328">
        <v>45504</v>
      </c>
      <c r="K269" s="115">
        <v>9</v>
      </c>
      <c r="L269" s="115">
        <v>5</v>
      </c>
    </row>
    <row r="270" spans="1:12" ht="17.100000000000001" customHeight="1" x14ac:dyDescent="0.25">
      <c r="A270" s="115">
        <v>306</v>
      </c>
      <c r="B270" s="115" t="s">
        <v>849</v>
      </c>
      <c r="C270" s="230" t="s">
        <v>383</v>
      </c>
      <c r="D270" s="327">
        <v>16764.194051279501</v>
      </c>
      <c r="E270" s="327">
        <v>16764.194051279501</v>
      </c>
      <c r="F270" s="327"/>
      <c r="G270" s="327">
        <v>16764.194051279501</v>
      </c>
      <c r="H270" s="328">
        <v>42139</v>
      </c>
      <c r="I270" s="328">
        <v>42697</v>
      </c>
      <c r="J270" s="328">
        <v>49947</v>
      </c>
      <c r="K270" s="115">
        <v>21</v>
      </c>
      <c r="L270" s="115">
        <v>2</v>
      </c>
    </row>
    <row r="271" spans="1:12" ht="17.100000000000001" customHeight="1" x14ac:dyDescent="0.25">
      <c r="A271" s="115">
        <v>307</v>
      </c>
      <c r="B271" s="115" t="s">
        <v>850</v>
      </c>
      <c r="C271" s="230" t="s">
        <v>384</v>
      </c>
      <c r="D271" s="327">
        <v>4211.3056768650004</v>
      </c>
      <c r="E271" s="327">
        <v>4211.3056768650004</v>
      </c>
      <c r="F271" s="327"/>
      <c r="G271" s="327">
        <v>4211.3056768650004</v>
      </c>
      <c r="H271" s="328">
        <v>42416</v>
      </c>
      <c r="I271" s="328">
        <v>43052</v>
      </c>
      <c r="J271" s="328">
        <v>53885</v>
      </c>
      <c r="K271" s="115">
        <v>31</v>
      </c>
      <c r="L271" s="115">
        <v>3</v>
      </c>
    </row>
    <row r="272" spans="1:12" ht="17.100000000000001" customHeight="1" x14ac:dyDescent="0.25">
      <c r="A272" s="115">
        <v>308</v>
      </c>
      <c r="B272" s="115" t="s">
        <v>850</v>
      </c>
      <c r="C272" s="230" t="s">
        <v>385</v>
      </c>
      <c r="D272" s="327">
        <v>5410.4308558019993</v>
      </c>
      <c r="E272" s="327">
        <v>5410.4308558019993</v>
      </c>
      <c r="F272" s="327"/>
      <c r="G272" s="327">
        <v>5410.4308558019993</v>
      </c>
      <c r="H272" s="328">
        <v>42324</v>
      </c>
      <c r="I272" s="328">
        <v>42797</v>
      </c>
      <c r="J272" s="328">
        <v>46365</v>
      </c>
      <c r="K272" s="115">
        <v>10</v>
      </c>
      <c r="L272" s="115">
        <v>10</v>
      </c>
    </row>
    <row r="273" spans="1:12" ht="17.100000000000001" customHeight="1" x14ac:dyDescent="0.25">
      <c r="A273" s="115">
        <v>309</v>
      </c>
      <c r="B273" s="115" t="s">
        <v>850</v>
      </c>
      <c r="C273" s="230" t="s">
        <v>386</v>
      </c>
      <c r="D273" s="327">
        <v>15852.5439613905</v>
      </c>
      <c r="E273" s="327">
        <v>15852.5439613905</v>
      </c>
      <c r="F273" s="327"/>
      <c r="G273" s="327">
        <v>15852.5439613905</v>
      </c>
      <c r="H273" s="328">
        <v>43251</v>
      </c>
      <c r="I273" s="328">
        <v>43529</v>
      </c>
      <c r="J273" s="328">
        <v>54128</v>
      </c>
      <c r="K273" s="115">
        <v>29</v>
      </c>
      <c r="L273" s="115">
        <v>8</v>
      </c>
    </row>
    <row r="274" spans="1:12" ht="17.100000000000001" customHeight="1" x14ac:dyDescent="0.25">
      <c r="A274" s="115">
        <v>310</v>
      </c>
      <c r="B274" s="115" t="s">
        <v>850</v>
      </c>
      <c r="C274" s="230" t="s">
        <v>387</v>
      </c>
      <c r="D274" s="327">
        <v>2327.9979255330004</v>
      </c>
      <c r="E274" s="327">
        <v>2327.9979255330004</v>
      </c>
      <c r="F274" s="327"/>
      <c r="G274" s="327">
        <v>2327.9979255330004</v>
      </c>
      <c r="H274" s="328">
        <v>42890</v>
      </c>
      <c r="I274" s="328">
        <v>45813</v>
      </c>
      <c r="J274" s="328">
        <v>54613</v>
      </c>
      <c r="K274" s="115">
        <v>32</v>
      </c>
      <c r="L274" s="115">
        <v>0</v>
      </c>
    </row>
    <row r="275" spans="1:12" ht="17.100000000000001" customHeight="1" x14ac:dyDescent="0.25">
      <c r="A275" s="115">
        <v>311</v>
      </c>
      <c r="B275" s="115" t="s">
        <v>851</v>
      </c>
      <c r="C275" s="230" t="s">
        <v>388</v>
      </c>
      <c r="D275" s="327">
        <v>7045.2307800244998</v>
      </c>
      <c r="E275" s="327">
        <v>7045.2307800244998</v>
      </c>
      <c r="F275" s="327"/>
      <c r="G275" s="327">
        <v>7045.2307800244998</v>
      </c>
      <c r="H275" s="328">
        <v>43441</v>
      </c>
      <c r="I275" s="328">
        <v>44545</v>
      </c>
      <c r="J275" s="328">
        <v>54128</v>
      </c>
      <c r="K275" s="115">
        <v>29</v>
      </c>
      <c r="L275" s="115">
        <v>3</v>
      </c>
    </row>
    <row r="276" spans="1:12" ht="17.100000000000001" customHeight="1" x14ac:dyDescent="0.25">
      <c r="A276" s="115">
        <v>312</v>
      </c>
      <c r="B276" s="115" t="s">
        <v>851</v>
      </c>
      <c r="C276" s="230" t="s">
        <v>389</v>
      </c>
      <c r="D276" s="327">
        <v>3828.7486910959997</v>
      </c>
      <c r="E276" s="327">
        <v>3828.7486910959997</v>
      </c>
      <c r="F276" s="327"/>
      <c r="G276" s="327">
        <v>3828.7486910959997</v>
      </c>
      <c r="H276" s="328">
        <v>42901</v>
      </c>
      <c r="I276" s="328">
        <v>43632</v>
      </c>
      <c r="J276" s="328">
        <v>54128</v>
      </c>
      <c r="K276" s="115">
        <v>30</v>
      </c>
      <c r="L276" s="115">
        <v>5</v>
      </c>
    </row>
    <row r="277" spans="1:12" ht="17.100000000000001" customHeight="1" x14ac:dyDescent="0.25">
      <c r="A277" s="392" t="s">
        <v>852</v>
      </c>
      <c r="B277" s="392"/>
      <c r="C277" s="392"/>
      <c r="D277" s="329">
        <f>SUM(D278:D286)</f>
        <v>74473.115634046495</v>
      </c>
      <c r="E277" s="329">
        <f>SUM(E278:E286)</f>
        <v>74473.115634046495</v>
      </c>
      <c r="F277" s="329"/>
      <c r="G277" s="329">
        <f>SUM(G278:G286)</f>
        <v>74473.115634046495</v>
      </c>
      <c r="H277" s="328"/>
      <c r="I277" s="328"/>
      <c r="J277" s="328"/>
      <c r="K277" s="115"/>
      <c r="L277" s="115"/>
    </row>
    <row r="278" spans="1:12" ht="17.100000000000001" customHeight="1" x14ac:dyDescent="0.25">
      <c r="A278" s="115">
        <v>313</v>
      </c>
      <c r="B278" s="115" t="s">
        <v>128</v>
      </c>
      <c r="C278" s="230" t="s">
        <v>390</v>
      </c>
      <c r="D278" s="327">
        <v>10972.049330452001</v>
      </c>
      <c r="E278" s="327">
        <v>10972.049330452001</v>
      </c>
      <c r="F278" s="327"/>
      <c r="G278" s="327">
        <v>10972.049330452001</v>
      </c>
      <c r="H278" s="328">
        <v>43692</v>
      </c>
      <c r="I278" s="328">
        <v>44545</v>
      </c>
      <c r="J278" s="328">
        <v>55773</v>
      </c>
      <c r="K278" s="115">
        <v>33</v>
      </c>
      <c r="L278" s="115">
        <v>0</v>
      </c>
    </row>
    <row r="279" spans="1:12" ht="17.100000000000001" customHeight="1" x14ac:dyDescent="0.25">
      <c r="A279" s="115">
        <v>314</v>
      </c>
      <c r="B279" s="115" t="s">
        <v>138</v>
      </c>
      <c r="C279" s="230" t="s">
        <v>391</v>
      </c>
      <c r="D279" s="327">
        <v>4861.0177822325004</v>
      </c>
      <c r="E279" s="327">
        <v>4861.0177822325004</v>
      </c>
      <c r="F279" s="327"/>
      <c r="G279" s="327">
        <v>4861.0177822325004</v>
      </c>
      <c r="H279" s="328">
        <v>42963</v>
      </c>
      <c r="I279" s="328">
        <v>43151</v>
      </c>
      <c r="J279" s="328">
        <v>54128</v>
      </c>
      <c r="K279" s="115">
        <v>30</v>
      </c>
      <c r="L279" s="115">
        <v>2</v>
      </c>
    </row>
    <row r="280" spans="1:12" ht="17.100000000000001" customHeight="1" x14ac:dyDescent="0.25">
      <c r="A280" s="115">
        <v>316</v>
      </c>
      <c r="B280" s="115" t="s">
        <v>142</v>
      </c>
      <c r="C280" s="230" t="s">
        <v>392</v>
      </c>
      <c r="D280" s="327">
        <v>635.47338690850006</v>
      </c>
      <c r="E280" s="327">
        <v>635.47338690850006</v>
      </c>
      <c r="F280" s="327"/>
      <c r="G280" s="327">
        <v>635.47338690850006</v>
      </c>
      <c r="H280" s="328">
        <v>42643</v>
      </c>
      <c r="I280" s="328">
        <v>42909</v>
      </c>
      <c r="J280" s="328">
        <v>49947</v>
      </c>
      <c r="K280" s="115">
        <v>19</v>
      </c>
      <c r="L280" s="115">
        <v>11</v>
      </c>
    </row>
    <row r="281" spans="1:12" ht="17.100000000000001" customHeight="1" x14ac:dyDescent="0.25">
      <c r="A281" s="115">
        <v>317</v>
      </c>
      <c r="B281" s="115" t="s">
        <v>230</v>
      </c>
      <c r="C281" s="230" t="s">
        <v>393</v>
      </c>
      <c r="D281" s="327">
        <v>3884.5407824335002</v>
      </c>
      <c r="E281" s="327">
        <v>3884.5407824335002</v>
      </c>
      <c r="F281" s="327"/>
      <c r="G281" s="327">
        <v>3884.5407824335002</v>
      </c>
      <c r="H281" s="328">
        <v>42619</v>
      </c>
      <c r="I281" s="328">
        <v>42891</v>
      </c>
      <c r="J281" s="328">
        <v>49947</v>
      </c>
      <c r="K281" s="115">
        <v>19</v>
      </c>
      <c r="L281" s="115">
        <v>11</v>
      </c>
    </row>
    <row r="282" spans="1:12" ht="17.100000000000001" customHeight="1" x14ac:dyDescent="0.25">
      <c r="A282" s="115">
        <v>318</v>
      </c>
      <c r="B282" s="115" t="s">
        <v>853</v>
      </c>
      <c r="C282" s="230" t="s">
        <v>854</v>
      </c>
      <c r="D282" s="327">
        <v>1999.5398323915001</v>
      </c>
      <c r="E282" s="327">
        <v>1999.5398323915001</v>
      </c>
      <c r="F282" s="327"/>
      <c r="G282" s="327">
        <v>1999.5398323915001</v>
      </c>
      <c r="H282" s="328">
        <v>42485</v>
      </c>
      <c r="I282" s="328">
        <v>42545</v>
      </c>
      <c r="J282" s="328">
        <v>46139</v>
      </c>
      <c r="K282" s="115">
        <v>9</v>
      </c>
      <c r="L282" s="115">
        <v>6</v>
      </c>
    </row>
    <row r="283" spans="1:12" ht="17.100000000000001" customHeight="1" x14ac:dyDescent="0.25">
      <c r="A283" s="115">
        <v>319</v>
      </c>
      <c r="B283" s="115" t="s">
        <v>252</v>
      </c>
      <c r="C283" s="230" t="s">
        <v>395</v>
      </c>
      <c r="D283" s="327">
        <v>4499.7669008145003</v>
      </c>
      <c r="E283" s="327">
        <v>4499.7669008145003</v>
      </c>
      <c r="F283" s="327"/>
      <c r="G283" s="327">
        <v>4499.7669008145003</v>
      </c>
      <c r="H283" s="328">
        <v>42853</v>
      </c>
      <c r="I283" s="328">
        <v>42870</v>
      </c>
      <c r="J283" s="328">
        <v>46365</v>
      </c>
      <c r="K283" s="115">
        <v>9</v>
      </c>
      <c r="L283" s="115">
        <v>6</v>
      </c>
    </row>
    <row r="284" spans="1:12" ht="17.100000000000001" customHeight="1" x14ac:dyDescent="0.25">
      <c r="A284" s="115">
        <v>320</v>
      </c>
      <c r="B284" s="115" t="s">
        <v>138</v>
      </c>
      <c r="C284" s="230" t="s">
        <v>855</v>
      </c>
      <c r="D284" s="327">
        <v>16013.415108397001</v>
      </c>
      <c r="E284" s="327">
        <v>16013.415108397001</v>
      </c>
      <c r="F284" s="327"/>
      <c r="G284" s="327">
        <v>16013.415108397001</v>
      </c>
      <c r="H284" s="328">
        <v>42584</v>
      </c>
      <c r="I284" s="328">
        <v>42919</v>
      </c>
      <c r="J284" s="328">
        <v>49947</v>
      </c>
      <c r="K284" s="115">
        <v>19</v>
      </c>
      <c r="L284" s="115">
        <v>11</v>
      </c>
    </row>
    <row r="285" spans="1:12" ht="17.100000000000001" customHeight="1" x14ac:dyDescent="0.25">
      <c r="A285" s="115">
        <v>321</v>
      </c>
      <c r="B285" s="115" t="s">
        <v>230</v>
      </c>
      <c r="C285" s="230" t="s">
        <v>397</v>
      </c>
      <c r="D285" s="327">
        <v>603.99905414099999</v>
      </c>
      <c r="E285" s="327">
        <v>603.99905414099999</v>
      </c>
      <c r="F285" s="327"/>
      <c r="G285" s="327">
        <v>603.99905414099999</v>
      </c>
      <c r="H285" s="328">
        <v>42658</v>
      </c>
      <c r="I285" s="328">
        <v>45912</v>
      </c>
      <c r="J285" s="328">
        <v>54389</v>
      </c>
      <c r="K285" s="115">
        <v>32</v>
      </c>
      <c r="L285" s="115">
        <v>0</v>
      </c>
    </row>
    <row r="286" spans="1:12" ht="17.100000000000001" customHeight="1" x14ac:dyDescent="0.25">
      <c r="A286" s="115">
        <v>322</v>
      </c>
      <c r="B286" s="115" t="s">
        <v>252</v>
      </c>
      <c r="C286" s="230" t="s">
        <v>856</v>
      </c>
      <c r="D286" s="327">
        <v>31003.313456275999</v>
      </c>
      <c r="E286" s="327">
        <v>31003.313456275999</v>
      </c>
      <c r="F286" s="327"/>
      <c r="G286" s="327">
        <v>31003.313456275999</v>
      </c>
      <c r="H286" s="328">
        <v>42392</v>
      </c>
      <c r="I286" s="328">
        <v>43287</v>
      </c>
      <c r="J286" s="328">
        <v>54128</v>
      </c>
      <c r="K286" s="115">
        <v>31</v>
      </c>
      <c r="L286" s="115">
        <v>11</v>
      </c>
    </row>
    <row r="287" spans="1:12" s="73" customFormat="1" ht="17.100000000000001" customHeight="1" x14ac:dyDescent="0.25">
      <c r="A287" s="392" t="s">
        <v>857</v>
      </c>
      <c r="B287" s="392"/>
      <c r="C287" s="392"/>
      <c r="D287" s="329">
        <f>SUM(D288:D300)</f>
        <v>76897.892771710496</v>
      </c>
      <c r="E287" s="329">
        <f>SUM(E288:E300)</f>
        <v>76897.892771710496</v>
      </c>
      <c r="F287" s="329"/>
      <c r="G287" s="329">
        <f>SUM(G288:G300)</f>
        <v>76897.892771710496</v>
      </c>
      <c r="H287" s="328"/>
      <c r="I287" s="328"/>
      <c r="J287" s="328"/>
      <c r="K287" s="115"/>
      <c r="L287" s="115"/>
    </row>
    <row r="288" spans="1:12" ht="17.100000000000001" customHeight="1" x14ac:dyDescent="0.25">
      <c r="A288" s="115">
        <v>323</v>
      </c>
      <c r="B288" s="115" t="s">
        <v>128</v>
      </c>
      <c r="C288" s="230" t="s">
        <v>858</v>
      </c>
      <c r="D288" s="327">
        <v>4419.3401473410004</v>
      </c>
      <c r="E288" s="327">
        <v>4419.3401473410004</v>
      </c>
      <c r="F288" s="327"/>
      <c r="G288" s="327">
        <v>4419.3401473410004</v>
      </c>
      <c r="H288" s="328">
        <v>44837</v>
      </c>
      <c r="I288" s="328">
        <v>45932</v>
      </c>
      <c r="J288" s="328">
        <v>55519</v>
      </c>
      <c r="K288" s="115">
        <v>29</v>
      </c>
      <c r="L288" s="115">
        <v>0</v>
      </c>
    </row>
    <row r="289" spans="1:12" ht="17.100000000000001" customHeight="1" x14ac:dyDescent="0.25">
      <c r="A289" s="115">
        <v>325</v>
      </c>
      <c r="B289" s="115" t="s">
        <v>128</v>
      </c>
      <c r="C289" s="230" t="s">
        <v>859</v>
      </c>
      <c r="D289" s="327">
        <v>6305.4718519554999</v>
      </c>
      <c r="E289" s="327">
        <v>6305.4718519554999</v>
      </c>
      <c r="F289" s="327"/>
      <c r="G289" s="327">
        <v>6305.4718519554999</v>
      </c>
      <c r="H289" s="328">
        <v>45019</v>
      </c>
      <c r="I289" s="328">
        <v>45749</v>
      </c>
      <c r="J289" s="328">
        <v>56158</v>
      </c>
      <c r="K289" s="115">
        <v>30</v>
      </c>
      <c r="L289" s="115">
        <v>0</v>
      </c>
    </row>
    <row r="290" spans="1:12" ht="17.100000000000001" customHeight="1" x14ac:dyDescent="0.25">
      <c r="A290" s="115">
        <v>327</v>
      </c>
      <c r="B290" s="115" t="s">
        <v>126</v>
      </c>
      <c r="C290" s="230" t="s">
        <v>399</v>
      </c>
      <c r="D290" s="327">
        <v>1090.6025654685</v>
      </c>
      <c r="E290" s="327">
        <v>1090.6025654685</v>
      </c>
      <c r="F290" s="327"/>
      <c r="G290" s="327">
        <v>1090.6025654685</v>
      </c>
      <c r="H290" s="328">
        <v>43747</v>
      </c>
      <c r="I290" s="328">
        <v>44545</v>
      </c>
      <c r="J290" s="328">
        <v>51073</v>
      </c>
      <c r="K290" s="115">
        <v>20</v>
      </c>
      <c r="L290" s="115">
        <v>0</v>
      </c>
    </row>
    <row r="291" spans="1:12" ht="17.100000000000001" customHeight="1" x14ac:dyDescent="0.25">
      <c r="A291" s="115">
        <v>328</v>
      </c>
      <c r="B291" s="115" t="s">
        <v>138</v>
      </c>
      <c r="C291" s="230" t="s">
        <v>400</v>
      </c>
      <c r="D291" s="327">
        <v>268.6612554605</v>
      </c>
      <c r="E291" s="327">
        <v>268.6612554605</v>
      </c>
      <c r="F291" s="327"/>
      <c r="G291" s="327">
        <v>268.6612554605</v>
      </c>
      <c r="H291" s="328">
        <v>43208</v>
      </c>
      <c r="I291" s="328">
        <v>43208</v>
      </c>
      <c r="J291" s="328">
        <v>54128</v>
      </c>
      <c r="K291" s="115">
        <v>29</v>
      </c>
      <c r="L291" s="115">
        <v>8</v>
      </c>
    </row>
    <row r="292" spans="1:12" ht="17.100000000000001" customHeight="1" x14ac:dyDescent="0.25">
      <c r="A292" s="115">
        <v>329</v>
      </c>
      <c r="B292" s="115" t="s">
        <v>126</v>
      </c>
      <c r="C292" s="230" t="s">
        <v>860</v>
      </c>
      <c r="D292" s="327">
        <v>685.77417094899999</v>
      </c>
      <c r="E292" s="327">
        <v>685.77417094899999</v>
      </c>
      <c r="F292" s="327"/>
      <c r="G292" s="327">
        <v>685.77417094899999</v>
      </c>
      <c r="H292" s="328">
        <v>44895</v>
      </c>
      <c r="I292" s="328">
        <v>45289</v>
      </c>
      <c r="J292" s="328">
        <v>49094</v>
      </c>
      <c r="K292" s="115">
        <v>10</v>
      </c>
      <c r="L292" s="115">
        <v>0</v>
      </c>
    </row>
    <row r="293" spans="1:12" ht="17.100000000000001" customHeight="1" x14ac:dyDescent="0.25">
      <c r="A293" s="115">
        <v>330</v>
      </c>
      <c r="B293" s="115" t="s">
        <v>157</v>
      </c>
      <c r="C293" s="230" t="s">
        <v>401</v>
      </c>
      <c r="D293" s="327">
        <v>10465.246757154</v>
      </c>
      <c r="E293" s="327">
        <v>10465.246757154</v>
      </c>
      <c r="F293" s="327"/>
      <c r="G293" s="327">
        <v>10465.246757154</v>
      </c>
      <c r="H293" s="328">
        <v>44530</v>
      </c>
      <c r="I293" s="328">
        <v>45534</v>
      </c>
      <c r="J293" s="328">
        <v>55061</v>
      </c>
      <c r="K293" s="115">
        <v>25</v>
      </c>
      <c r="L293" s="115">
        <v>11</v>
      </c>
    </row>
    <row r="294" spans="1:12" ht="17.100000000000001" customHeight="1" x14ac:dyDescent="0.25">
      <c r="A294" s="115">
        <v>331</v>
      </c>
      <c r="B294" s="115" t="s">
        <v>138</v>
      </c>
      <c r="C294" s="230" t="s">
        <v>861</v>
      </c>
      <c r="D294" s="327">
        <v>382.62394389450003</v>
      </c>
      <c r="E294" s="327">
        <v>382.62394389450003</v>
      </c>
      <c r="F294" s="327"/>
      <c r="G294" s="327">
        <v>382.62394389450003</v>
      </c>
      <c r="H294" s="328">
        <v>44502</v>
      </c>
      <c r="I294" s="328">
        <v>44567</v>
      </c>
      <c r="J294" s="328">
        <v>48337</v>
      </c>
      <c r="K294" s="115">
        <v>10</v>
      </c>
      <c r="L294" s="115">
        <v>3</v>
      </c>
    </row>
    <row r="295" spans="1:12" ht="17.100000000000001" customHeight="1" x14ac:dyDescent="0.25">
      <c r="A295" s="115">
        <v>332</v>
      </c>
      <c r="B295" s="115" t="s">
        <v>789</v>
      </c>
      <c r="C295" s="230" t="s">
        <v>403</v>
      </c>
      <c r="D295" s="327">
        <v>7671.9255717685</v>
      </c>
      <c r="E295" s="327">
        <v>7671.9255717685</v>
      </c>
      <c r="F295" s="327"/>
      <c r="G295" s="327">
        <v>7671.9255717685</v>
      </c>
      <c r="H295" s="328">
        <v>44258</v>
      </c>
      <c r="I295" s="328">
        <v>46020</v>
      </c>
      <c r="J295" s="328">
        <v>48698</v>
      </c>
      <c r="K295" s="115">
        <v>10</v>
      </c>
      <c r="L295" s="115">
        <v>0</v>
      </c>
    </row>
    <row r="296" spans="1:12" ht="17.100000000000001" customHeight="1" x14ac:dyDescent="0.25">
      <c r="A296" s="115">
        <v>334</v>
      </c>
      <c r="B296" s="115" t="s">
        <v>138</v>
      </c>
      <c r="C296" s="230" t="s">
        <v>862</v>
      </c>
      <c r="D296" s="327">
        <v>362.47697876249998</v>
      </c>
      <c r="E296" s="327">
        <v>362.47697876249998</v>
      </c>
      <c r="F296" s="327"/>
      <c r="G296" s="327">
        <v>362.47697876249998</v>
      </c>
      <c r="H296" s="328">
        <v>44876</v>
      </c>
      <c r="I296" s="328">
        <v>44903</v>
      </c>
      <c r="J296" s="328">
        <v>48579</v>
      </c>
      <c r="K296" s="115">
        <v>10</v>
      </c>
      <c r="L296" s="115">
        <v>0</v>
      </c>
    </row>
    <row r="297" spans="1:12" ht="17.100000000000001" customHeight="1" x14ac:dyDescent="0.25">
      <c r="A297" s="115">
        <v>336</v>
      </c>
      <c r="B297" s="115" t="s">
        <v>230</v>
      </c>
      <c r="C297" s="230" t="s">
        <v>404</v>
      </c>
      <c r="D297" s="327">
        <v>12340.649806397501</v>
      </c>
      <c r="E297" s="327">
        <v>12340.649806397501</v>
      </c>
      <c r="F297" s="327"/>
      <c r="G297" s="327">
        <v>12340.649806397501</v>
      </c>
      <c r="H297" s="328">
        <v>43069</v>
      </c>
      <c r="I297" s="328">
        <v>43845</v>
      </c>
      <c r="J297" s="328">
        <v>54633</v>
      </c>
      <c r="K297" s="115">
        <v>31</v>
      </c>
      <c r="L297" s="115">
        <v>7</v>
      </c>
    </row>
    <row r="298" spans="1:12" ht="17.100000000000001" customHeight="1" x14ac:dyDescent="0.25">
      <c r="A298" s="115">
        <v>337</v>
      </c>
      <c r="B298" s="115" t="s">
        <v>230</v>
      </c>
      <c r="C298" s="230" t="s">
        <v>405</v>
      </c>
      <c r="D298" s="327">
        <v>12097.425948989499</v>
      </c>
      <c r="E298" s="327">
        <v>12097.425948989499</v>
      </c>
      <c r="F298" s="327"/>
      <c r="G298" s="327">
        <v>12097.425948989499</v>
      </c>
      <c r="H298" s="328">
        <v>43322</v>
      </c>
      <c r="I298" s="328">
        <v>44545</v>
      </c>
      <c r="J298" s="328">
        <v>54493</v>
      </c>
      <c r="K298" s="115">
        <v>30</v>
      </c>
      <c r="L298" s="115">
        <v>6</v>
      </c>
    </row>
    <row r="299" spans="1:12" ht="17.100000000000001" customHeight="1" x14ac:dyDescent="0.25">
      <c r="A299" s="115">
        <v>338</v>
      </c>
      <c r="B299" s="115" t="s">
        <v>230</v>
      </c>
      <c r="C299" s="230" t="s">
        <v>732</v>
      </c>
      <c r="D299" s="327">
        <v>2393.8238967825</v>
      </c>
      <c r="E299" s="327">
        <v>2393.8238967825</v>
      </c>
      <c r="F299" s="327"/>
      <c r="G299" s="327">
        <v>2393.8238967825</v>
      </c>
      <c r="H299" s="328">
        <v>43416</v>
      </c>
      <c r="I299" s="328">
        <v>45911</v>
      </c>
      <c r="J299" s="328">
        <v>54401</v>
      </c>
      <c r="K299" s="115">
        <v>30</v>
      </c>
      <c r="L299" s="115">
        <v>0</v>
      </c>
    </row>
    <row r="300" spans="1:12" ht="17.100000000000001" customHeight="1" x14ac:dyDescent="0.25">
      <c r="A300" s="115">
        <v>339</v>
      </c>
      <c r="B300" s="115" t="s">
        <v>230</v>
      </c>
      <c r="C300" s="230" t="s">
        <v>407</v>
      </c>
      <c r="D300" s="327">
        <v>18413.869876787001</v>
      </c>
      <c r="E300" s="327">
        <v>18413.869876787001</v>
      </c>
      <c r="F300" s="327"/>
      <c r="G300" s="327">
        <v>18413.869876787001</v>
      </c>
      <c r="H300" s="328">
        <v>42636</v>
      </c>
      <c r="I300" s="328">
        <v>43191</v>
      </c>
      <c r="J300" s="328">
        <v>54494</v>
      </c>
      <c r="K300" s="115">
        <v>31</v>
      </c>
      <c r="L300" s="115">
        <v>10</v>
      </c>
    </row>
    <row r="301" spans="1:12" ht="17.100000000000001" customHeight="1" x14ac:dyDescent="0.25">
      <c r="A301" s="392" t="s">
        <v>863</v>
      </c>
      <c r="B301" s="392"/>
      <c r="C301" s="392"/>
      <c r="D301" s="329">
        <f>SUM(D302:D312)</f>
        <v>93329.56132733103</v>
      </c>
      <c r="E301" s="329">
        <f>SUM(E302:E312)</f>
        <v>93329.56132733103</v>
      </c>
      <c r="F301" s="329"/>
      <c r="G301" s="329">
        <f>SUM(G302:G312)</f>
        <v>93329.56132733103</v>
      </c>
      <c r="H301" s="328"/>
      <c r="I301" s="328"/>
      <c r="J301" s="328"/>
      <c r="K301" s="115"/>
      <c r="L301" s="115"/>
    </row>
    <row r="302" spans="1:12" ht="17.100000000000001" customHeight="1" x14ac:dyDescent="0.25">
      <c r="A302" s="115">
        <v>340</v>
      </c>
      <c r="B302" s="115" t="s">
        <v>128</v>
      </c>
      <c r="C302" s="230" t="s">
        <v>864</v>
      </c>
      <c r="D302" s="327">
        <v>4039.2564955155003</v>
      </c>
      <c r="E302" s="327">
        <v>4039.2564955155003</v>
      </c>
      <c r="F302" s="327"/>
      <c r="G302" s="327">
        <v>4039.2564955155003</v>
      </c>
      <c r="H302" s="328">
        <v>44929</v>
      </c>
      <c r="I302" s="328">
        <v>45384</v>
      </c>
      <c r="J302" s="328">
        <v>55701</v>
      </c>
      <c r="K302" s="115">
        <v>29</v>
      </c>
      <c r="L302" s="115">
        <v>0</v>
      </c>
    </row>
    <row r="303" spans="1:12" ht="17.100000000000001" customHeight="1" x14ac:dyDescent="0.25">
      <c r="A303" s="115">
        <v>341</v>
      </c>
      <c r="B303" s="115" t="s">
        <v>138</v>
      </c>
      <c r="C303" s="230" t="s">
        <v>865</v>
      </c>
      <c r="D303" s="327">
        <v>3141.6284621645004</v>
      </c>
      <c r="E303" s="327">
        <v>3141.6284621645004</v>
      </c>
      <c r="F303" s="327"/>
      <c r="G303" s="327">
        <v>3141.6284621645004</v>
      </c>
      <c r="H303" s="328">
        <v>45538</v>
      </c>
      <c r="I303" s="328">
        <v>45658</v>
      </c>
      <c r="J303" s="328">
        <v>55701</v>
      </c>
      <c r="K303" s="115">
        <v>27</v>
      </c>
      <c r="L303" s="115">
        <v>9</v>
      </c>
    </row>
    <row r="304" spans="1:12" ht="17.100000000000001" customHeight="1" x14ac:dyDescent="0.25">
      <c r="A304" s="115">
        <v>342</v>
      </c>
      <c r="B304" s="115" t="s">
        <v>128</v>
      </c>
      <c r="C304" s="230" t="s">
        <v>866</v>
      </c>
      <c r="D304" s="327">
        <v>28266.799684532503</v>
      </c>
      <c r="E304" s="327">
        <v>28266.799684532503</v>
      </c>
      <c r="F304" s="327"/>
      <c r="G304" s="327">
        <v>28266.799684532503</v>
      </c>
      <c r="H304" s="328">
        <v>44636</v>
      </c>
      <c r="I304" s="328">
        <v>45810</v>
      </c>
      <c r="J304" s="328">
        <v>48914</v>
      </c>
      <c r="K304" s="115">
        <v>10</v>
      </c>
      <c r="L304" s="115">
        <v>0</v>
      </c>
    </row>
    <row r="305" spans="1:12" ht="17.100000000000001" customHeight="1" x14ac:dyDescent="0.25">
      <c r="A305" s="115">
        <v>343</v>
      </c>
      <c r="B305" s="115" t="s">
        <v>138</v>
      </c>
      <c r="C305" s="230" t="s">
        <v>867</v>
      </c>
      <c r="D305" s="327">
        <v>5279.2834972220007</v>
      </c>
      <c r="E305" s="327">
        <v>5279.2834972220007</v>
      </c>
      <c r="F305" s="327"/>
      <c r="G305" s="327">
        <v>5279.2834972220007</v>
      </c>
      <c r="H305" s="328">
        <v>44636</v>
      </c>
      <c r="I305" s="328">
        <v>45583</v>
      </c>
      <c r="J305" s="328">
        <v>49293</v>
      </c>
      <c r="K305" s="115">
        <v>10</v>
      </c>
      <c r="L305" s="115">
        <v>0</v>
      </c>
    </row>
    <row r="306" spans="1:12" ht="17.100000000000001" customHeight="1" x14ac:dyDescent="0.25">
      <c r="A306" s="115">
        <v>344</v>
      </c>
      <c r="B306" s="115" t="s">
        <v>128</v>
      </c>
      <c r="C306" s="230" t="s">
        <v>868</v>
      </c>
      <c r="D306" s="327">
        <v>21541.332877169003</v>
      </c>
      <c r="E306" s="327">
        <v>21541.332877169003</v>
      </c>
      <c r="F306" s="327"/>
      <c r="G306" s="327">
        <v>21541.332877169003</v>
      </c>
      <c r="H306" s="328">
        <v>45024</v>
      </c>
      <c r="I306" s="328">
        <v>45687</v>
      </c>
      <c r="J306" s="328">
        <v>48425</v>
      </c>
      <c r="K306" s="115">
        <v>9</v>
      </c>
      <c r="L306" s="115">
        <v>2</v>
      </c>
    </row>
    <row r="307" spans="1:12" ht="17.100000000000001" customHeight="1" x14ac:dyDescent="0.25">
      <c r="A307" s="115">
        <v>345</v>
      </c>
      <c r="B307" s="115" t="s">
        <v>138</v>
      </c>
      <c r="C307" s="230" t="s">
        <v>869</v>
      </c>
      <c r="D307" s="327">
        <v>2599.9299197270002</v>
      </c>
      <c r="E307" s="327">
        <v>2599.9299197270002</v>
      </c>
      <c r="F307" s="327"/>
      <c r="G307" s="327">
        <v>2599.9299197270002</v>
      </c>
      <c r="H307" s="328">
        <v>45001</v>
      </c>
      <c r="I307" s="328">
        <v>45688</v>
      </c>
      <c r="J307" s="328">
        <v>48397</v>
      </c>
      <c r="K307" s="115">
        <v>8</v>
      </c>
      <c r="L307" s="115">
        <v>2</v>
      </c>
    </row>
    <row r="308" spans="1:12" ht="17.100000000000001" customHeight="1" x14ac:dyDescent="0.25">
      <c r="A308" s="115">
        <v>346</v>
      </c>
      <c r="B308" s="115" t="s">
        <v>128</v>
      </c>
      <c r="C308" s="230" t="s">
        <v>870</v>
      </c>
      <c r="D308" s="327">
        <v>12389.9696425785</v>
      </c>
      <c r="E308" s="327">
        <v>12389.9696425785</v>
      </c>
      <c r="F308" s="327"/>
      <c r="G308" s="327">
        <v>12389.9696425785</v>
      </c>
      <c r="H308" s="328">
        <v>45001</v>
      </c>
      <c r="I308" s="328">
        <v>45835</v>
      </c>
      <c r="J308" s="328">
        <v>49125</v>
      </c>
      <c r="K308" s="115">
        <v>10</v>
      </c>
      <c r="L308" s="115">
        <v>0</v>
      </c>
    </row>
    <row r="309" spans="1:12" ht="17.100000000000001" customHeight="1" x14ac:dyDescent="0.25">
      <c r="A309" s="115">
        <v>347</v>
      </c>
      <c r="B309" s="115" t="s">
        <v>128</v>
      </c>
      <c r="C309" s="230" t="s">
        <v>224</v>
      </c>
      <c r="D309" s="327">
        <v>8342.3950047934995</v>
      </c>
      <c r="E309" s="327">
        <v>8342.3950047934995</v>
      </c>
      <c r="F309" s="327"/>
      <c r="G309" s="327">
        <v>8342.3950047934995</v>
      </c>
      <c r="H309" s="328">
        <v>44868</v>
      </c>
      <c r="I309" s="328">
        <v>45968</v>
      </c>
      <c r="J309" s="328">
        <v>49097</v>
      </c>
      <c r="K309" s="115">
        <v>9</v>
      </c>
      <c r="L309" s="115">
        <v>6</v>
      </c>
    </row>
    <row r="310" spans="1:12" ht="17.100000000000001" customHeight="1" x14ac:dyDescent="0.25">
      <c r="A310" s="115">
        <v>348</v>
      </c>
      <c r="B310" s="115" t="s">
        <v>142</v>
      </c>
      <c r="C310" s="230" t="s">
        <v>408</v>
      </c>
      <c r="D310" s="327">
        <v>1683.7034591160002</v>
      </c>
      <c r="E310" s="327">
        <v>1683.7034591160002</v>
      </c>
      <c r="F310" s="327"/>
      <c r="G310" s="327">
        <v>1683.7034591160002</v>
      </c>
      <c r="H310" s="328">
        <v>43995</v>
      </c>
      <c r="I310" s="328">
        <v>44545</v>
      </c>
      <c r="J310" s="328">
        <v>47694</v>
      </c>
      <c r="K310" s="115">
        <v>10</v>
      </c>
      <c r="L310" s="115">
        <v>0</v>
      </c>
    </row>
    <row r="311" spans="1:12" ht="17.100000000000001" customHeight="1" x14ac:dyDescent="0.25">
      <c r="A311" s="115">
        <v>349</v>
      </c>
      <c r="B311" s="115" t="s">
        <v>230</v>
      </c>
      <c r="C311" s="230" t="s">
        <v>409</v>
      </c>
      <c r="D311" s="327">
        <v>1264.0560766890001</v>
      </c>
      <c r="E311" s="327">
        <v>1264.0560766890001</v>
      </c>
      <c r="F311" s="327"/>
      <c r="G311" s="327">
        <v>1264.0560766890001</v>
      </c>
      <c r="H311" s="328">
        <v>43425</v>
      </c>
      <c r="I311" s="328">
        <v>45869</v>
      </c>
      <c r="J311" s="328">
        <v>54060</v>
      </c>
      <c r="K311" s="115">
        <v>29</v>
      </c>
      <c r="L311" s="115">
        <v>0</v>
      </c>
    </row>
    <row r="312" spans="1:12" ht="17.100000000000001" customHeight="1" x14ac:dyDescent="0.25">
      <c r="A312" s="115">
        <v>350</v>
      </c>
      <c r="B312" s="115" t="s">
        <v>230</v>
      </c>
      <c r="C312" s="230" t="s">
        <v>410</v>
      </c>
      <c r="D312" s="327">
        <v>4781.2062078235003</v>
      </c>
      <c r="E312" s="327">
        <v>4781.2062078235003</v>
      </c>
      <c r="F312" s="327"/>
      <c r="G312" s="327">
        <v>4781.2062078235003</v>
      </c>
      <c r="H312" s="328">
        <v>43261</v>
      </c>
      <c r="I312" s="328">
        <v>45820</v>
      </c>
      <c r="J312" s="328">
        <v>54254</v>
      </c>
      <c r="K312" s="115">
        <v>30</v>
      </c>
      <c r="L312" s="115">
        <v>0</v>
      </c>
    </row>
    <row r="313" spans="1:12" ht="17.100000000000001" customHeight="1" x14ac:dyDescent="0.25">
      <c r="A313" s="331" t="s">
        <v>871</v>
      </c>
      <c r="B313" s="115"/>
      <c r="C313" s="230"/>
      <c r="D313" s="329">
        <f>+D314</f>
        <v>3770.8720881300001</v>
      </c>
      <c r="E313" s="329">
        <f>+E314</f>
        <v>3770.8720881300001</v>
      </c>
      <c r="F313" s="329"/>
      <c r="G313" s="329">
        <f>+G314</f>
        <v>3770.8720881300001</v>
      </c>
      <c r="H313" s="328"/>
      <c r="I313" s="328"/>
      <c r="J313" s="328"/>
      <c r="K313" s="115"/>
      <c r="L313" s="115"/>
    </row>
    <row r="314" spans="1:12" ht="17.100000000000001" customHeight="1" x14ac:dyDescent="0.25">
      <c r="A314" s="115">
        <v>351</v>
      </c>
      <c r="B314" s="115" t="s">
        <v>130</v>
      </c>
      <c r="C314" s="230" t="s">
        <v>872</v>
      </c>
      <c r="D314" s="327">
        <v>3770.8720881300001</v>
      </c>
      <c r="E314" s="327">
        <v>3770.8720881300001</v>
      </c>
      <c r="F314" s="327"/>
      <c r="G314" s="327">
        <v>3770.8720881300001</v>
      </c>
      <c r="H314" s="328">
        <v>45294</v>
      </c>
      <c r="I314" s="328">
        <v>45660</v>
      </c>
      <c r="J314" s="328">
        <v>52749</v>
      </c>
      <c r="K314" s="115">
        <v>20</v>
      </c>
      <c r="L314" s="115">
        <v>0</v>
      </c>
    </row>
    <row r="315" spans="1:12" ht="17.100000000000001" customHeight="1" x14ac:dyDescent="0.25">
      <c r="A315" s="331" t="s">
        <v>873</v>
      </c>
      <c r="B315" s="115"/>
      <c r="C315" s="230"/>
      <c r="D315" s="329">
        <f>SUM(D316:D319)</f>
        <v>51958.124893822001</v>
      </c>
      <c r="E315" s="329">
        <f t="shared" ref="E315:G315" si="0">SUM(E316:E319)</f>
        <v>51958.124893822001</v>
      </c>
      <c r="F315" s="329"/>
      <c r="G315" s="329">
        <f t="shared" si="0"/>
        <v>51958.124893822001</v>
      </c>
      <c r="H315" s="328"/>
      <c r="I315" s="328"/>
      <c r="J315" s="328"/>
      <c r="K315" s="115"/>
      <c r="L315" s="115"/>
    </row>
    <row r="316" spans="1:12" ht="17.100000000000001" customHeight="1" x14ac:dyDescent="0.25">
      <c r="A316" s="115">
        <v>352</v>
      </c>
      <c r="B316" s="115" t="s">
        <v>230</v>
      </c>
      <c r="C316" s="230" t="s">
        <v>874</v>
      </c>
      <c r="D316" s="327">
        <v>22853.058384425502</v>
      </c>
      <c r="E316" s="327">
        <v>22853.058384425502</v>
      </c>
      <c r="F316" s="327"/>
      <c r="G316" s="327">
        <v>22853.058384425502</v>
      </c>
      <c r="H316" s="328">
        <v>45079</v>
      </c>
      <c r="I316" s="328">
        <v>45413</v>
      </c>
      <c r="J316" s="328">
        <v>56037</v>
      </c>
      <c r="K316" s="115">
        <v>30</v>
      </c>
      <c r="L316" s="115">
        <v>0</v>
      </c>
    </row>
    <row r="317" spans="1:12" ht="17.100000000000001" customHeight="1" x14ac:dyDescent="0.25">
      <c r="A317" s="115">
        <v>353</v>
      </c>
      <c r="B317" s="115" t="s">
        <v>138</v>
      </c>
      <c r="C317" s="230" t="s">
        <v>875</v>
      </c>
      <c r="D317" s="327">
        <v>1495.4635642520002</v>
      </c>
      <c r="E317" s="327">
        <v>1495.4635642520002</v>
      </c>
      <c r="F317" s="327"/>
      <c r="G317" s="327">
        <v>1495.4635642520002</v>
      </c>
      <c r="H317" s="328">
        <v>45233</v>
      </c>
      <c r="I317" s="328">
        <v>45232</v>
      </c>
      <c r="J317" s="328">
        <v>56189</v>
      </c>
      <c r="K317" s="115">
        <v>29</v>
      </c>
      <c r="L317" s="115">
        <v>6</v>
      </c>
    </row>
    <row r="318" spans="1:12" ht="17.100000000000001" customHeight="1" x14ac:dyDescent="0.25">
      <c r="A318" s="115">
        <v>354</v>
      </c>
      <c r="B318" s="115" t="s">
        <v>230</v>
      </c>
      <c r="C318" s="230" t="s">
        <v>876</v>
      </c>
      <c r="D318" s="327">
        <v>20607.650702884002</v>
      </c>
      <c r="E318" s="327">
        <v>20607.650702884002</v>
      </c>
      <c r="F318" s="327"/>
      <c r="G318" s="327">
        <v>20607.650702884002</v>
      </c>
      <c r="H318" s="328">
        <v>45414</v>
      </c>
      <c r="I318" s="328">
        <v>45414</v>
      </c>
      <c r="J318" s="328">
        <v>56371</v>
      </c>
      <c r="K318" s="115">
        <v>30</v>
      </c>
      <c r="L318" s="115">
        <v>0</v>
      </c>
    </row>
    <row r="319" spans="1:12" ht="17.100000000000001" customHeight="1" thickBot="1" x14ac:dyDescent="0.3">
      <c r="A319" s="295">
        <v>355</v>
      </c>
      <c r="B319" s="295" t="s">
        <v>230</v>
      </c>
      <c r="C319" s="332" t="s">
        <v>877</v>
      </c>
      <c r="D319" s="333">
        <v>7001.9522422605005</v>
      </c>
      <c r="E319" s="333">
        <v>7001.9522422605005</v>
      </c>
      <c r="F319" s="333"/>
      <c r="G319" s="333">
        <v>7001.9522422605005</v>
      </c>
      <c r="H319" s="334">
        <v>45414</v>
      </c>
      <c r="I319" s="334">
        <v>45413</v>
      </c>
      <c r="J319" s="334">
        <v>56371</v>
      </c>
      <c r="K319" s="295">
        <v>30</v>
      </c>
      <c r="L319" s="295">
        <v>0</v>
      </c>
    </row>
    <row r="320" spans="1:12" ht="12.95" customHeight="1" x14ac:dyDescent="0.25">
      <c r="A320" s="209" t="s">
        <v>908</v>
      </c>
      <c r="B320" s="206"/>
      <c r="C320" s="206"/>
      <c r="D320" s="206"/>
      <c r="E320" s="206"/>
      <c r="F320" s="206"/>
      <c r="G320" s="206"/>
      <c r="H320" s="206"/>
      <c r="I320" s="206"/>
      <c r="J320" s="206"/>
      <c r="K320" s="206"/>
      <c r="L320" s="206"/>
    </row>
    <row r="321" spans="1:12" ht="12.95" customHeight="1" x14ac:dyDescent="0.25">
      <c r="A321" s="393" t="s">
        <v>878</v>
      </c>
      <c r="B321" s="393"/>
      <c r="C321" s="393"/>
      <c r="D321" s="393"/>
      <c r="E321" s="393"/>
      <c r="F321" s="393"/>
      <c r="G321" s="393"/>
      <c r="H321" s="393"/>
      <c r="I321" s="393"/>
      <c r="J321" s="393"/>
      <c r="K321" s="393"/>
      <c r="L321" s="393"/>
    </row>
    <row r="322" spans="1:12" ht="12.95" customHeight="1" x14ac:dyDescent="0.25">
      <c r="A322" s="394" t="s">
        <v>911</v>
      </c>
      <c r="B322" s="394"/>
      <c r="C322" s="394"/>
      <c r="D322" s="394"/>
      <c r="E322" s="394"/>
      <c r="F322" s="394"/>
      <c r="G322" s="394"/>
      <c r="H322" s="394"/>
      <c r="I322" s="394"/>
      <c r="J322" s="394"/>
      <c r="K322" s="394"/>
      <c r="L322" s="206"/>
    </row>
    <row r="323" spans="1:12" ht="12.95" customHeight="1" x14ac:dyDescent="0.25">
      <c r="A323" s="206" t="s">
        <v>879</v>
      </c>
      <c r="B323" s="206"/>
      <c r="C323" s="206"/>
      <c r="D323" s="206"/>
      <c r="E323" s="206"/>
      <c r="F323" s="206"/>
      <c r="G323" s="206"/>
      <c r="H323" s="206"/>
      <c r="I323" s="206"/>
      <c r="J323" s="206"/>
      <c r="K323" s="206"/>
      <c r="L323" s="206"/>
    </row>
    <row r="324" spans="1:12" ht="12.95" customHeight="1" x14ac:dyDescent="0.25">
      <c r="A324" s="393" t="s">
        <v>880</v>
      </c>
      <c r="B324" s="393"/>
      <c r="C324" s="393"/>
      <c r="D324" s="393"/>
      <c r="E324" s="393"/>
      <c r="F324" s="393"/>
      <c r="G324" s="393"/>
      <c r="H324" s="393"/>
      <c r="I324" s="393"/>
      <c r="J324" s="393"/>
      <c r="K324" s="393"/>
      <c r="L324" s="393"/>
    </row>
    <row r="325" spans="1:12" ht="11.65" customHeight="1" x14ac:dyDescent="0.25">
      <c r="A325" s="394" t="s">
        <v>413</v>
      </c>
      <c r="B325" s="394"/>
      <c r="C325" s="394"/>
      <c r="D325" s="394"/>
      <c r="E325" s="394"/>
      <c r="F325" s="394"/>
      <c r="G325" s="394"/>
      <c r="H325" s="394"/>
      <c r="I325" s="394"/>
      <c r="J325" s="394"/>
      <c r="K325" s="394"/>
      <c r="L325" s="206"/>
    </row>
    <row r="326" spans="1:12" ht="11.65" customHeight="1" x14ac:dyDescent="0.25">
      <c r="A326" s="74"/>
      <c r="B326" s="74"/>
      <c r="C326" s="75"/>
      <c r="D326" s="76"/>
      <c r="E326" s="77"/>
      <c r="F326" s="77"/>
      <c r="G326" s="77"/>
      <c r="H326" s="77"/>
      <c r="I326" s="77"/>
      <c r="J326" s="78"/>
      <c r="K326" s="78"/>
    </row>
    <row r="327" spans="1:12" ht="11.65" customHeight="1" x14ac:dyDescent="0.25">
      <c r="A327" s="74"/>
      <c r="B327" s="74"/>
      <c r="C327" s="75"/>
      <c r="D327" s="76"/>
      <c r="E327" s="77"/>
      <c r="F327" s="77"/>
      <c r="G327" s="77"/>
      <c r="H327" s="77"/>
      <c r="I327" s="77"/>
      <c r="J327" s="78"/>
      <c r="K327" s="78"/>
    </row>
    <row r="328" spans="1:12" ht="11.65" customHeight="1" x14ac:dyDescent="0.25">
      <c r="A328" s="74"/>
      <c r="B328" s="74"/>
      <c r="C328" s="75"/>
      <c r="D328" s="76"/>
      <c r="E328" s="77"/>
      <c r="F328" s="77"/>
      <c r="G328" s="77"/>
      <c r="H328" s="77"/>
      <c r="I328" s="77"/>
      <c r="J328" s="78"/>
      <c r="K328" s="78"/>
    </row>
    <row r="329" spans="1:12" ht="11.65" customHeight="1" x14ac:dyDescent="0.25">
      <c r="A329" s="74"/>
      <c r="B329" s="74"/>
      <c r="C329" s="75"/>
      <c r="D329" s="76"/>
      <c r="E329" s="77"/>
      <c r="F329" s="77"/>
      <c r="G329" s="77"/>
      <c r="H329" s="77"/>
      <c r="I329" s="77"/>
      <c r="J329" s="78"/>
      <c r="K329" s="78"/>
    </row>
    <row r="330" spans="1:12" ht="11.65" customHeight="1" x14ac:dyDescent="0.25">
      <c r="A330" s="74"/>
      <c r="B330" s="74"/>
      <c r="C330" s="75"/>
      <c r="D330" s="76"/>
      <c r="E330" s="77"/>
      <c r="F330" s="77"/>
      <c r="G330" s="77"/>
      <c r="H330" s="77"/>
      <c r="I330" s="77"/>
      <c r="J330" s="78"/>
      <c r="K330" s="78"/>
    </row>
    <row r="331" spans="1:12" ht="11.65" customHeight="1" x14ac:dyDescent="0.25"/>
    <row r="332" spans="1:12" ht="11.65" customHeight="1" x14ac:dyDescent="0.25"/>
    <row r="333" spans="1:12" ht="11.65" customHeight="1" x14ac:dyDescent="0.25"/>
    <row r="334" spans="1:12" ht="11.65" customHeight="1" x14ac:dyDescent="0.25"/>
    <row r="335" spans="1:12" ht="11.65" customHeight="1" x14ac:dyDescent="0.25"/>
    <row r="336" spans="1:12" ht="11.65" customHeight="1" x14ac:dyDescent="0.25"/>
    <row r="337" spans="1:11" ht="11.65" customHeight="1" x14ac:dyDescent="0.25"/>
    <row r="338" spans="1:11" ht="11.65" customHeight="1" x14ac:dyDescent="0.25">
      <c r="A338" s="74"/>
      <c r="B338" s="74"/>
      <c r="C338" s="75"/>
      <c r="D338" s="76"/>
      <c r="E338" s="77"/>
      <c r="F338" s="77"/>
      <c r="G338" s="77"/>
      <c r="H338" s="77"/>
      <c r="I338" s="77"/>
      <c r="J338" s="78"/>
      <c r="K338" s="78"/>
    </row>
    <row r="339" spans="1:11" ht="11.65" customHeight="1" x14ac:dyDescent="0.25">
      <c r="A339" s="74"/>
      <c r="B339" s="74"/>
      <c r="C339" s="75"/>
      <c r="D339" s="76"/>
      <c r="E339" s="77"/>
      <c r="F339" s="77"/>
      <c r="G339" s="77"/>
      <c r="H339" s="77"/>
      <c r="I339" s="77"/>
      <c r="J339" s="78"/>
      <c r="K339" s="78"/>
    </row>
    <row r="340" spans="1:11" ht="11.65" customHeight="1" x14ac:dyDescent="0.25">
      <c r="A340" s="74"/>
      <c r="B340" s="74"/>
      <c r="C340" s="75"/>
      <c r="D340" s="76"/>
      <c r="E340" s="77"/>
      <c r="F340" s="77"/>
      <c r="G340" s="77"/>
      <c r="H340" s="77"/>
      <c r="I340" s="77"/>
      <c r="J340" s="78"/>
      <c r="K340" s="78"/>
    </row>
    <row r="341" spans="1:11" ht="11.65" customHeight="1" x14ac:dyDescent="0.25">
      <c r="A341" s="74"/>
      <c r="B341" s="74"/>
      <c r="C341" s="75"/>
      <c r="D341" s="76"/>
      <c r="E341" s="77"/>
      <c r="F341" s="77"/>
      <c r="G341" s="77"/>
      <c r="H341" s="77"/>
      <c r="I341" s="77"/>
      <c r="J341" s="78"/>
      <c r="K341" s="78"/>
    </row>
    <row r="342" spans="1:11" ht="11.65" customHeight="1" x14ac:dyDescent="0.25">
      <c r="A342" s="74"/>
      <c r="B342" s="74"/>
      <c r="C342" s="75"/>
      <c r="D342" s="76"/>
      <c r="E342" s="77"/>
      <c r="F342" s="77"/>
      <c r="G342" s="77"/>
      <c r="H342" s="77"/>
      <c r="I342" s="77"/>
      <c r="J342" s="78"/>
      <c r="K342" s="78"/>
    </row>
    <row r="343" spans="1:11" ht="11.65" customHeight="1" x14ac:dyDescent="0.25">
      <c r="A343" s="74"/>
      <c r="B343" s="74"/>
      <c r="C343" s="75"/>
      <c r="D343" s="76"/>
      <c r="E343" s="77"/>
      <c r="F343" s="77"/>
      <c r="G343" s="77"/>
      <c r="H343" s="77"/>
      <c r="I343" s="77"/>
      <c r="J343" s="78"/>
      <c r="K343" s="78"/>
    </row>
    <row r="344" spans="1:11" ht="11.65" customHeight="1" x14ac:dyDescent="0.25">
      <c r="A344" s="74"/>
      <c r="B344" s="74"/>
      <c r="C344" s="75"/>
      <c r="D344" s="76"/>
      <c r="E344" s="77"/>
      <c r="F344" s="77"/>
      <c r="G344" s="77"/>
      <c r="H344" s="77"/>
      <c r="I344" s="77"/>
      <c r="J344" s="78"/>
      <c r="K344" s="78"/>
    </row>
    <row r="345" spans="1:11" ht="11.65" customHeight="1" x14ac:dyDescent="0.25">
      <c r="A345" s="74"/>
      <c r="B345" s="74"/>
      <c r="C345" s="75"/>
      <c r="D345" s="76"/>
      <c r="E345" s="77"/>
      <c r="F345" s="77"/>
      <c r="G345" s="77"/>
      <c r="H345" s="77"/>
      <c r="I345" s="77"/>
      <c r="J345" s="78"/>
      <c r="K345" s="78"/>
    </row>
    <row r="346" spans="1:11" ht="11.65" customHeight="1" x14ac:dyDescent="0.25">
      <c r="A346" s="74"/>
      <c r="B346" s="74"/>
      <c r="C346" s="75"/>
      <c r="D346" s="76"/>
      <c r="E346" s="77"/>
      <c r="F346" s="77"/>
      <c r="G346" s="77"/>
      <c r="H346" s="77"/>
      <c r="I346" s="77"/>
      <c r="J346" s="78"/>
      <c r="K346" s="78"/>
    </row>
    <row r="347" spans="1:11" ht="11.65" customHeight="1" x14ac:dyDescent="0.25">
      <c r="A347" s="74"/>
      <c r="B347" s="74"/>
      <c r="C347" s="75"/>
      <c r="D347" s="76"/>
      <c r="E347" s="77"/>
      <c r="F347" s="77"/>
      <c r="G347" s="77"/>
      <c r="H347" s="77"/>
      <c r="I347" s="77"/>
      <c r="J347" s="78"/>
      <c r="K347" s="78"/>
    </row>
    <row r="348" spans="1:11" ht="11.65" customHeight="1" x14ac:dyDescent="0.25">
      <c r="A348" s="74"/>
      <c r="B348" s="74"/>
      <c r="C348" s="75"/>
      <c r="D348" s="76"/>
      <c r="E348" s="77"/>
      <c r="F348" s="77"/>
      <c r="G348" s="77"/>
      <c r="H348" s="77"/>
      <c r="I348" s="77"/>
      <c r="J348" s="78"/>
      <c r="K348" s="78"/>
    </row>
    <row r="349" spans="1:11" ht="11.65" customHeight="1" x14ac:dyDescent="0.25">
      <c r="A349" s="74"/>
      <c r="B349" s="74"/>
      <c r="C349" s="75"/>
      <c r="D349" s="76"/>
      <c r="E349" s="77"/>
      <c r="F349" s="77"/>
      <c r="G349" s="77"/>
      <c r="H349" s="77"/>
      <c r="I349" s="77"/>
      <c r="J349" s="78"/>
      <c r="K349" s="78"/>
    </row>
    <row r="350" spans="1:11" ht="11.65" customHeight="1" x14ac:dyDescent="0.25">
      <c r="A350" s="74"/>
      <c r="B350" s="74"/>
      <c r="C350" s="75"/>
      <c r="D350" s="76"/>
      <c r="E350" s="77"/>
      <c r="F350" s="77"/>
      <c r="G350" s="77"/>
      <c r="H350" s="77"/>
      <c r="I350" s="77"/>
      <c r="J350" s="78"/>
      <c r="K350" s="78"/>
    </row>
    <row r="351" spans="1:11" ht="14.25" customHeight="1" x14ac:dyDescent="0.25">
      <c r="A351" s="391"/>
      <c r="B351" s="391"/>
      <c r="C351" s="391"/>
      <c r="D351" s="391"/>
      <c r="E351" s="391"/>
      <c r="F351" s="391"/>
      <c r="G351" s="391"/>
      <c r="H351" s="391"/>
      <c r="I351" s="391"/>
      <c r="J351" s="391"/>
      <c r="K351" s="391"/>
    </row>
    <row r="352" spans="1:11" ht="14.25" customHeight="1" x14ac:dyDescent="0.25">
      <c r="A352" s="391"/>
      <c r="B352" s="391"/>
      <c r="C352" s="391"/>
      <c r="D352" s="391"/>
      <c r="E352" s="391"/>
      <c r="F352" s="391"/>
      <c r="G352" s="391"/>
      <c r="H352" s="391"/>
      <c r="I352" s="391"/>
      <c r="J352" s="391"/>
      <c r="K352" s="391"/>
    </row>
    <row r="353" spans="1:12" ht="14.25" customHeight="1" x14ac:dyDescent="0.25">
      <c r="A353" s="75"/>
      <c r="B353" s="75"/>
      <c r="C353" s="75"/>
      <c r="D353" s="75"/>
      <c r="E353" s="75"/>
      <c r="F353" s="75"/>
      <c r="G353" s="75"/>
      <c r="H353" s="75"/>
      <c r="I353" s="75"/>
      <c r="J353" s="75"/>
      <c r="K353" s="75"/>
    </row>
    <row r="354" spans="1:12" ht="12.75" customHeight="1" x14ac:dyDescent="0.25">
      <c r="A354" s="395"/>
      <c r="B354" s="395"/>
      <c r="C354" s="395"/>
      <c r="D354" s="395"/>
      <c r="E354" s="395"/>
      <c r="F354" s="395"/>
      <c r="G354" s="395"/>
      <c r="H354" s="395"/>
      <c r="I354" s="395"/>
      <c r="J354" s="395"/>
      <c r="K354" s="395"/>
      <c r="L354" s="395"/>
    </row>
    <row r="355" spans="1:12" x14ac:dyDescent="0.25">
      <c r="A355" s="391"/>
      <c r="B355" s="391"/>
      <c r="C355" s="391"/>
      <c r="D355" s="391"/>
      <c r="E355" s="391"/>
      <c r="F355" s="391"/>
      <c r="G355" s="391"/>
      <c r="H355" s="391"/>
      <c r="I355" s="391"/>
      <c r="J355" s="391"/>
      <c r="K355" s="391"/>
    </row>
  </sheetData>
  <mergeCells count="45">
    <mergeCell ref="A53:C53"/>
    <mergeCell ref="M6:P6"/>
    <mergeCell ref="M7:P7"/>
    <mergeCell ref="A9:A11"/>
    <mergeCell ref="B9:C11"/>
    <mergeCell ref="D9:E9"/>
    <mergeCell ref="H9:H11"/>
    <mergeCell ref="I9:I11"/>
    <mergeCell ref="J9:J11"/>
    <mergeCell ref="K9:L10"/>
    <mergeCell ref="D10:D11"/>
    <mergeCell ref="E10:E11"/>
    <mergeCell ref="G10:G11"/>
    <mergeCell ref="A14:C14"/>
    <mergeCell ref="A30:C30"/>
    <mergeCell ref="A39:C39"/>
    <mergeCell ref="A248:C248"/>
    <mergeCell ref="A64:C64"/>
    <mergeCell ref="A77:C77"/>
    <mergeCell ref="A116:C116"/>
    <mergeCell ref="A134:C134"/>
    <mergeCell ref="A144:C144"/>
    <mergeCell ref="A166:C166"/>
    <mergeCell ref="A191:C191"/>
    <mergeCell ref="A213:C213"/>
    <mergeCell ref="A224:C224"/>
    <mergeCell ref="A234:C234"/>
    <mergeCell ref="A238:C238"/>
    <mergeCell ref="A355:K355"/>
    <mergeCell ref="A263:C263"/>
    <mergeCell ref="A277:C277"/>
    <mergeCell ref="A287:C287"/>
    <mergeCell ref="A301:C301"/>
    <mergeCell ref="A321:L321"/>
    <mergeCell ref="A322:K322"/>
    <mergeCell ref="A324:L324"/>
    <mergeCell ref="A325:K325"/>
    <mergeCell ref="A351:K351"/>
    <mergeCell ref="A352:K352"/>
    <mergeCell ref="A354:L354"/>
    <mergeCell ref="A1:C1"/>
    <mergeCell ref="A2:L2"/>
    <mergeCell ref="A3:G3"/>
    <mergeCell ref="H3:L3"/>
    <mergeCell ref="M3:O3"/>
  </mergeCells>
  <printOptions horizontalCentered="1"/>
  <pageMargins left="0.39370078740157483" right="0.59055118110236227" top="0.59055118110236227" bottom="0.59055118110236227" header="0.19685039370078741" footer="0.19685039370078741"/>
  <pageSetup scale="6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4"/>
  <sheetViews>
    <sheetView showGridLines="0" zoomScale="80" zoomScaleNormal="80" zoomScaleSheetLayoutView="80" workbookViewId="0">
      <selection activeCell="A7" sqref="A7"/>
    </sheetView>
  </sheetViews>
  <sheetFormatPr baseColWidth="10" defaultColWidth="11.42578125" defaultRowHeight="12.75" x14ac:dyDescent="0.25"/>
  <cols>
    <col min="1" max="2" width="5" style="38" customWidth="1"/>
    <col min="3" max="3" width="53.85546875" style="38" bestFit="1" customWidth="1"/>
    <col min="4" max="4" width="18.7109375" style="79" customWidth="1"/>
    <col min="5" max="5" width="18.7109375" style="38" customWidth="1"/>
    <col min="6" max="6" width="1.85546875" style="38" customWidth="1"/>
    <col min="7" max="7" width="18.7109375" style="38" customWidth="1"/>
    <col min="8" max="10" width="13.7109375" style="38" customWidth="1"/>
    <col min="11" max="12" width="9.7109375" style="68" customWidth="1"/>
    <col min="13" max="13" width="12" style="38" bestFit="1" customWidth="1"/>
    <col min="14" max="14" width="11.42578125" style="38"/>
    <col min="15" max="16" width="9.140625" style="38" customWidth="1"/>
    <col min="17" max="17" width="9" style="38" customWidth="1"/>
    <col min="18" max="18" width="9.140625" style="38" customWidth="1"/>
    <col min="19" max="19" width="9.28515625" style="38" customWidth="1"/>
    <col min="20" max="22" width="9.140625" style="38" customWidth="1"/>
    <col min="23" max="16384" width="11.42578125" style="38"/>
  </cols>
  <sheetData>
    <row r="1" spans="1:22" s="167" customFormat="1" ht="43.5" customHeight="1" x14ac:dyDescent="0.2">
      <c r="A1" s="352" t="s">
        <v>913</v>
      </c>
      <c r="B1" s="352"/>
      <c r="C1" s="352"/>
      <c r="D1" s="85" t="s">
        <v>915</v>
      </c>
      <c r="E1" s="85"/>
      <c r="F1" s="85"/>
      <c r="G1" s="85"/>
      <c r="H1" s="250"/>
      <c r="I1" s="250"/>
      <c r="J1" s="250"/>
      <c r="K1" s="250"/>
      <c r="L1" s="250"/>
      <c r="M1" s="250"/>
    </row>
    <row r="2" spans="1:22" s="1" customFormat="1" ht="36" customHeight="1" thickBot="1" x14ac:dyDescent="0.45">
      <c r="A2" s="368" t="s">
        <v>914</v>
      </c>
      <c r="B2" s="368"/>
      <c r="C2" s="368"/>
      <c r="D2" s="368"/>
      <c r="E2" s="368"/>
      <c r="F2" s="368"/>
      <c r="G2" s="368"/>
      <c r="H2" s="368"/>
      <c r="I2" s="368"/>
      <c r="J2" s="368"/>
      <c r="K2" s="368"/>
      <c r="L2" s="368"/>
      <c r="N2" s="252"/>
      <c r="O2" s="252"/>
    </row>
    <row r="3" spans="1:22" customFormat="1" ht="6" customHeight="1" x14ac:dyDescent="0.4">
      <c r="A3" s="354"/>
      <c r="B3" s="354"/>
      <c r="C3" s="354"/>
      <c r="D3" s="354"/>
      <c r="E3" s="354"/>
      <c r="F3" s="354"/>
      <c r="G3" s="354"/>
      <c r="H3" s="354"/>
      <c r="I3" s="354"/>
      <c r="J3" s="354"/>
      <c r="K3" s="354"/>
      <c r="L3" s="354"/>
      <c r="M3" s="355"/>
      <c r="N3" s="355"/>
      <c r="O3" s="355"/>
    </row>
    <row r="4" spans="1:22" s="51" customFormat="1" ht="17.100000000000001" customHeight="1" x14ac:dyDescent="0.25">
      <c r="A4" s="204" t="s">
        <v>938</v>
      </c>
      <c r="B4" s="204"/>
      <c r="C4" s="204"/>
      <c r="D4" s="204"/>
      <c r="E4" s="204"/>
      <c r="F4" s="204"/>
      <c r="G4" s="204"/>
      <c r="H4" s="204"/>
      <c r="I4" s="204"/>
      <c r="J4" s="204"/>
      <c r="K4" s="204"/>
      <c r="L4" s="204"/>
    </row>
    <row r="5" spans="1:22" s="51" customFormat="1" ht="17.100000000000001" customHeight="1" x14ac:dyDescent="0.25">
      <c r="A5" s="204" t="s">
        <v>940</v>
      </c>
      <c r="B5" s="204"/>
      <c r="C5" s="204"/>
      <c r="D5" s="204"/>
      <c r="E5" s="204"/>
      <c r="F5" s="204"/>
      <c r="G5" s="204"/>
      <c r="H5" s="204"/>
      <c r="I5" s="204"/>
      <c r="J5" s="204"/>
      <c r="K5" s="204"/>
      <c r="L5" s="204"/>
      <c r="N5" s="66">
        <v>20.583500000000001</v>
      </c>
    </row>
    <row r="6" spans="1:22" s="51" customFormat="1" ht="17.100000000000001" customHeight="1" x14ac:dyDescent="0.25">
      <c r="A6" s="204" t="s">
        <v>2</v>
      </c>
      <c r="B6" s="204"/>
      <c r="C6" s="204"/>
      <c r="D6" s="204"/>
      <c r="E6" s="204"/>
      <c r="F6" s="204"/>
      <c r="G6" s="204"/>
      <c r="H6" s="204"/>
      <c r="I6" s="204"/>
      <c r="J6" s="204"/>
      <c r="K6" s="204"/>
      <c r="L6" s="204"/>
    </row>
    <row r="7" spans="1:22" s="51" customFormat="1" ht="17.100000000000001" customHeight="1" x14ac:dyDescent="0.25">
      <c r="A7" s="204" t="s">
        <v>941</v>
      </c>
      <c r="B7" s="204"/>
      <c r="C7" s="204"/>
      <c r="D7" s="204"/>
      <c r="E7" s="204"/>
      <c r="F7" s="204"/>
      <c r="G7" s="204"/>
      <c r="H7" s="204"/>
      <c r="I7" s="204"/>
      <c r="J7" s="204"/>
      <c r="K7" s="204"/>
      <c r="L7" s="204"/>
    </row>
    <row r="8" spans="1:22" s="51" customFormat="1" ht="17.100000000000001" customHeight="1" x14ac:dyDescent="0.25">
      <c r="A8" s="204" t="s">
        <v>939</v>
      </c>
      <c r="B8" s="204"/>
      <c r="C8" s="204"/>
      <c r="D8" s="204"/>
      <c r="E8" s="204"/>
      <c r="F8" s="204"/>
      <c r="G8" s="204"/>
      <c r="H8" s="204"/>
      <c r="I8" s="204"/>
      <c r="J8" s="204"/>
      <c r="K8" s="204"/>
      <c r="L8" s="204"/>
    </row>
    <row r="9" spans="1:22" ht="27" x14ac:dyDescent="0.25">
      <c r="A9" s="398" t="s">
        <v>800</v>
      </c>
      <c r="B9" s="360" t="s">
        <v>934</v>
      </c>
      <c r="C9" s="360"/>
      <c r="D9" s="399" t="s">
        <v>801</v>
      </c>
      <c r="E9" s="399"/>
      <c r="F9" s="335"/>
      <c r="G9" s="335" t="s">
        <v>802</v>
      </c>
      <c r="H9" s="398" t="s">
        <v>935</v>
      </c>
      <c r="I9" s="398" t="s">
        <v>803</v>
      </c>
      <c r="J9" s="398" t="s">
        <v>936</v>
      </c>
      <c r="K9" s="398" t="s">
        <v>804</v>
      </c>
      <c r="L9" s="398"/>
      <c r="M9" s="67"/>
      <c r="N9" s="67"/>
      <c r="O9" s="67"/>
      <c r="P9" s="67"/>
      <c r="Q9" s="67"/>
      <c r="R9" s="67"/>
      <c r="S9" s="67"/>
      <c r="T9" s="67"/>
      <c r="U9" s="67"/>
      <c r="V9" s="67"/>
    </row>
    <row r="10" spans="1:22" ht="18.75" customHeight="1" x14ac:dyDescent="0.25">
      <c r="A10" s="398"/>
      <c r="B10" s="360"/>
      <c r="C10" s="360"/>
      <c r="D10" s="398" t="s">
        <v>805</v>
      </c>
      <c r="E10" s="398" t="s">
        <v>806</v>
      </c>
      <c r="F10" s="336"/>
      <c r="G10" s="398" t="s">
        <v>806</v>
      </c>
      <c r="H10" s="398"/>
      <c r="I10" s="398"/>
      <c r="J10" s="398"/>
      <c r="K10" s="399"/>
      <c r="L10" s="399"/>
    </row>
    <row r="11" spans="1:22" ht="52.5" customHeight="1" thickBot="1" x14ac:dyDescent="0.3">
      <c r="A11" s="399"/>
      <c r="B11" s="390"/>
      <c r="C11" s="390"/>
      <c r="D11" s="399"/>
      <c r="E11" s="399"/>
      <c r="F11" s="335"/>
      <c r="G11" s="399"/>
      <c r="H11" s="399"/>
      <c r="I11" s="399"/>
      <c r="J11" s="399"/>
      <c r="K11" s="337" t="s">
        <v>807</v>
      </c>
      <c r="L11" s="337" t="s">
        <v>808</v>
      </c>
    </row>
    <row r="12" spans="1:22" ht="4.5" customHeight="1" thickBot="1" x14ac:dyDescent="0.3">
      <c r="A12" s="315"/>
      <c r="B12" s="316"/>
      <c r="C12" s="316"/>
      <c r="D12" s="315"/>
      <c r="E12" s="315"/>
      <c r="F12" s="315"/>
      <c r="G12" s="315"/>
      <c r="H12" s="315"/>
      <c r="I12" s="315"/>
      <c r="J12" s="315"/>
      <c r="K12" s="315"/>
      <c r="L12" s="316"/>
    </row>
    <row r="13" spans="1:22" ht="17.100000000000001" customHeight="1" x14ac:dyDescent="0.25">
      <c r="A13" s="324"/>
      <c r="B13" s="324"/>
      <c r="C13" s="319" t="s">
        <v>903</v>
      </c>
      <c r="D13" s="329">
        <f>D14+D16+D29+D35+D38+D41+D43+D46+D48+D50+D53+D56+D59+D62</f>
        <v>626750.44668747706</v>
      </c>
      <c r="E13" s="329">
        <f>E14+E16+E29+E35+E38+E41+E43+E46+E48+E50+E53+E56+E59+E62</f>
        <v>626750.44668747706</v>
      </c>
      <c r="F13" s="329"/>
      <c r="G13" s="329">
        <f>G14+G16+G29+G35+G38+G41+G43+G46+G48+G50+G53+G56+G59+G62</f>
        <v>626750.44668747706</v>
      </c>
      <c r="H13" s="342"/>
      <c r="I13" s="115"/>
      <c r="J13" s="115"/>
      <c r="K13" s="115"/>
      <c r="L13" s="115"/>
      <c r="M13" s="84"/>
    </row>
    <row r="14" spans="1:22" ht="17.100000000000001" customHeight="1" x14ac:dyDescent="0.25">
      <c r="A14" s="331" t="s">
        <v>937</v>
      </c>
      <c r="B14" s="230"/>
      <c r="C14" s="324"/>
      <c r="D14" s="329">
        <f>SUM(D15)</f>
        <v>2689.6964774925004</v>
      </c>
      <c r="E14" s="329">
        <f>SUM(E15)</f>
        <v>2689.6964774925004</v>
      </c>
      <c r="F14" s="329"/>
      <c r="G14" s="329">
        <f>SUM(G15)</f>
        <v>2689.6964774925004</v>
      </c>
      <c r="H14" s="115"/>
      <c r="I14" s="115"/>
      <c r="J14" s="115"/>
      <c r="K14" s="115"/>
      <c r="L14" s="115"/>
    </row>
    <row r="15" spans="1:22" ht="17.100000000000001" customHeight="1" x14ac:dyDescent="0.25">
      <c r="A15" s="343">
        <v>1</v>
      </c>
      <c r="B15" s="115" t="s">
        <v>764</v>
      </c>
      <c r="C15" s="324" t="s">
        <v>765</v>
      </c>
      <c r="D15" s="327">
        <v>2689.6964774925004</v>
      </c>
      <c r="E15" s="327">
        <v>2689.6964774925004</v>
      </c>
      <c r="F15" s="327"/>
      <c r="G15" s="327">
        <v>2689.6964774925004</v>
      </c>
      <c r="H15" s="328">
        <v>36274</v>
      </c>
      <c r="I15" s="328">
        <v>36274</v>
      </c>
      <c r="J15" s="328">
        <v>47446</v>
      </c>
      <c r="K15" s="344">
        <v>30</v>
      </c>
      <c r="L15" s="344">
        <v>6</v>
      </c>
    </row>
    <row r="16" spans="1:22" ht="17.100000000000001" customHeight="1" x14ac:dyDescent="0.25">
      <c r="A16" s="331" t="s">
        <v>811</v>
      </c>
      <c r="B16" s="230"/>
      <c r="C16" s="324"/>
      <c r="D16" s="329">
        <f>SUM(D17:D28)</f>
        <v>157929.19660781551</v>
      </c>
      <c r="E16" s="329">
        <f>SUM(E17:E28)</f>
        <v>157929.19660781551</v>
      </c>
      <c r="F16" s="329"/>
      <c r="G16" s="329">
        <f>SUM(G17:G28)</f>
        <v>157929.19660781551</v>
      </c>
      <c r="H16" s="115"/>
      <c r="I16" s="115"/>
      <c r="J16" s="115"/>
      <c r="K16" s="115"/>
      <c r="L16" s="115"/>
    </row>
    <row r="17" spans="1:12" ht="17.100000000000001" customHeight="1" x14ac:dyDescent="0.25">
      <c r="A17" s="343">
        <v>2</v>
      </c>
      <c r="B17" s="115" t="s">
        <v>128</v>
      </c>
      <c r="C17" s="230" t="s">
        <v>766</v>
      </c>
      <c r="D17" s="327">
        <v>19049.405405281999</v>
      </c>
      <c r="E17" s="327">
        <v>19049.405405281999</v>
      </c>
      <c r="F17" s="327"/>
      <c r="G17" s="327">
        <v>19049.405405281999</v>
      </c>
      <c r="H17" s="328">
        <v>37390</v>
      </c>
      <c r="I17" s="328">
        <v>37390</v>
      </c>
      <c r="J17" s="328">
        <v>46552</v>
      </c>
      <c r="K17" s="344">
        <v>25</v>
      </c>
      <c r="L17" s="344">
        <v>0</v>
      </c>
    </row>
    <row r="18" spans="1:12" ht="17.100000000000001" customHeight="1" x14ac:dyDescent="0.25">
      <c r="A18" s="343">
        <v>3</v>
      </c>
      <c r="B18" s="115" t="s">
        <v>128</v>
      </c>
      <c r="C18" s="230" t="s">
        <v>767</v>
      </c>
      <c r="D18" s="327">
        <v>22135.800432882497</v>
      </c>
      <c r="E18" s="327">
        <v>22135.800432882497</v>
      </c>
      <c r="F18" s="327"/>
      <c r="G18" s="327">
        <v>22135.800432882497</v>
      </c>
      <c r="H18" s="328">
        <v>37324</v>
      </c>
      <c r="I18" s="328">
        <v>37324</v>
      </c>
      <c r="J18" s="328">
        <v>46486</v>
      </c>
      <c r="K18" s="344">
        <v>25</v>
      </c>
      <c r="L18" s="344">
        <v>0</v>
      </c>
    </row>
    <row r="19" spans="1:12" ht="17.100000000000001" customHeight="1" x14ac:dyDescent="0.25">
      <c r="A19" s="343">
        <v>4</v>
      </c>
      <c r="B19" s="115" t="s">
        <v>128</v>
      </c>
      <c r="C19" s="230" t="s">
        <v>768</v>
      </c>
      <c r="D19" s="327">
        <v>6826.621268838001</v>
      </c>
      <c r="E19" s="327">
        <v>6826.621268838001</v>
      </c>
      <c r="F19" s="327"/>
      <c r="G19" s="327">
        <v>6826.621268838001</v>
      </c>
      <c r="H19" s="328">
        <v>37799</v>
      </c>
      <c r="I19" s="328">
        <v>37769</v>
      </c>
      <c r="J19" s="328">
        <v>46932</v>
      </c>
      <c r="K19" s="344">
        <v>25</v>
      </c>
      <c r="L19" s="344">
        <v>0</v>
      </c>
    </row>
    <row r="20" spans="1:12" ht="17.100000000000001" customHeight="1" x14ac:dyDescent="0.25">
      <c r="A20" s="343">
        <v>5</v>
      </c>
      <c r="B20" s="115" t="s">
        <v>128</v>
      </c>
      <c r="C20" s="230" t="s">
        <v>902</v>
      </c>
      <c r="D20" s="327">
        <v>8621.4952234459997</v>
      </c>
      <c r="E20" s="327">
        <v>8621.4952234459997</v>
      </c>
      <c r="F20" s="327"/>
      <c r="G20" s="327">
        <v>8621.4952234459997</v>
      </c>
      <c r="H20" s="328">
        <v>37165</v>
      </c>
      <c r="I20" s="328">
        <v>37165</v>
      </c>
      <c r="J20" s="328">
        <v>46328</v>
      </c>
      <c r="K20" s="344">
        <v>25</v>
      </c>
      <c r="L20" s="344">
        <v>0</v>
      </c>
    </row>
    <row r="21" spans="1:12" ht="17.100000000000001" customHeight="1" x14ac:dyDescent="0.25">
      <c r="A21" s="343">
        <v>6</v>
      </c>
      <c r="B21" s="115" t="s">
        <v>136</v>
      </c>
      <c r="C21" s="230" t="s">
        <v>770</v>
      </c>
      <c r="D21" s="327">
        <v>11845.5929603725</v>
      </c>
      <c r="E21" s="327">
        <v>11845.5929603725</v>
      </c>
      <c r="F21" s="327"/>
      <c r="G21" s="327">
        <v>11845.5929603725</v>
      </c>
      <c r="H21" s="328">
        <v>36686</v>
      </c>
      <c r="I21" s="328">
        <v>36686</v>
      </c>
      <c r="J21" s="328">
        <v>45992</v>
      </c>
      <c r="K21" s="344">
        <v>25</v>
      </c>
      <c r="L21" s="344">
        <v>0</v>
      </c>
    </row>
    <row r="22" spans="1:12" ht="17.100000000000001" customHeight="1" x14ac:dyDescent="0.25">
      <c r="A22" s="343">
        <v>7</v>
      </c>
      <c r="B22" s="115" t="s">
        <v>128</v>
      </c>
      <c r="C22" s="230" t="s">
        <v>901</v>
      </c>
      <c r="D22" s="327">
        <v>19970.700717436001</v>
      </c>
      <c r="E22" s="327">
        <v>19970.700717436001</v>
      </c>
      <c r="F22" s="327"/>
      <c r="G22" s="327">
        <v>19970.700717436001</v>
      </c>
      <c r="H22" s="328">
        <v>37342</v>
      </c>
      <c r="I22" s="328">
        <v>37342</v>
      </c>
      <c r="J22" s="328">
        <v>46504</v>
      </c>
      <c r="K22" s="344">
        <v>25</v>
      </c>
      <c r="L22" s="344">
        <v>0</v>
      </c>
    </row>
    <row r="23" spans="1:12" ht="17.100000000000001" customHeight="1" x14ac:dyDescent="0.25">
      <c r="A23" s="343">
        <v>8</v>
      </c>
      <c r="B23" s="115" t="s">
        <v>128</v>
      </c>
      <c r="C23" s="230" t="s">
        <v>900</v>
      </c>
      <c r="D23" s="327">
        <v>11536.580161431501</v>
      </c>
      <c r="E23" s="327">
        <v>11536.580161431501</v>
      </c>
      <c r="F23" s="327"/>
      <c r="G23" s="327">
        <v>11536.580161431501</v>
      </c>
      <c r="H23" s="328">
        <v>37898</v>
      </c>
      <c r="I23" s="328">
        <v>37898</v>
      </c>
      <c r="J23" s="328">
        <v>47063</v>
      </c>
      <c r="K23" s="344">
        <v>25</v>
      </c>
      <c r="L23" s="344">
        <v>0</v>
      </c>
    </row>
    <row r="24" spans="1:12" ht="17.100000000000001" customHeight="1" x14ac:dyDescent="0.25">
      <c r="A24" s="343">
        <v>9</v>
      </c>
      <c r="B24" s="115" t="s">
        <v>128</v>
      </c>
      <c r="C24" s="230" t="s">
        <v>899</v>
      </c>
      <c r="D24" s="327">
        <v>15390.3485496145</v>
      </c>
      <c r="E24" s="327">
        <v>15390.3485496145</v>
      </c>
      <c r="F24" s="327"/>
      <c r="G24" s="327">
        <v>15390.3485496145</v>
      </c>
      <c r="H24" s="328">
        <v>37274</v>
      </c>
      <c r="I24" s="328">
        <v>37274</v>
      </c>
      <c r="J24" s="328">
        <v>46405</v>
      </c>
      <c r="K24" s="344">
        <v>24</v>
      </c>
      <c r="L24" s="344">
        <v>11</v>
      </c>
    </row>
    <row r="25" spans="1:12" ht="17.100000000000001" customHeight="1" x14ac:dyDescent="0.25">
      <c r="A25" s="343">
        <v>10</v>
      </c>
      <c r="B25" s="115" t="s">
        <v>128</v>
      </c>
      <c r="C25" s="230" t="s">
        <v>898</v>
      </c>
      <c r="D25" s="327">
        <v>8649.9156440690003</v>
      </c>
      <c r="E25" s="327">
        <v>8649.9156440690003</v>
      </c>
      <c r="F25" s="327"/>
      <c r="G25" s="327">
        <v>8649.9156440690003</v>
      </c>
      <c r="H25" s="328">
        <v>37822</v>
      </c>
      <c r="I25" s="328">
        <v>37822</v>
      </c>
      <c r="J25" s="328">
        <v>46954</v>
      </c>
      <c r="K25" s="344">
        <v>24</v>
      </c>
      <c r="L25" s="344">
        <v>11</v>
      </c>
    </row>
    <row r="26" spans="1:12" ht="17.100000000000001" customHeight="1" x14ac:dyDescent="0.25">
      <c r="A26" s="343">
        <v>11</v>
      </c>
      <c r="B26" s="115" t="s">
        <v>128</v>
      </c>
      <c r="C26" s="230" t="s">
        <v>775</v>
      </c>
      <c r="D26" s="327">
        <v>8675.4242198645006</v>
      </c>
      <c r="E26" s="327">
        <v>8675.4242198645006</v>
      </c>
      <c r="F26" s="327"/>
      <c r="G26" s="327">
        <v>8675.4242198645006</v>
      </c>
      <c r="H26" s="328">
        <v>37214</v>
      </c>
      <c r="I26" s="328">
        <v>37214</v>
      </c>
      <c r="J26" s="328">
        <v>46345</v>
      </c>
      <c r="K26" s="344">
        <v>24</v>
      </c>
      <c r="L26" s="344">
        <v>11</v>
      </c>
    </row>
    <row r="27" spans="1:12" ht="17.100000000000001" customHeight="1" x14ac:dyDescent="0.25">
      <c r="A27" s="343">
        <v>12</v>
      </c>
      <c r="B27" s="115" t="s">
        <v>128</v>
      </c>
      <c r="C27" s="230" t="s">
        <v>776</v>
      </c>
      <c r="D27" s="327">
        <v>22823.371543381498</v>
      </c>
      <c r="E27" s="327">
        <v>22823.371543381498</v>
      </c>
      <c r="F27" s="327"/>
      <c r="G27" s="327">
        <v>22823.371543381498</v>
      </c>
      <c r="H27" s="328">
        <v>37240</v>
      </c>
      <c r="I27" s="328">
        <v>37240</v>
      </c>
      <c r="J27" s="328">
        <v>46371</v>
      </c>
      <c r="K27" s="344">
        <v>25</v>
      </c>
      <c r="L27" s="344">
        <v>0</v>
      </c>
    </row>
    <row r="28" spans="1:12" ht="17.100000000000001" customHeight="1" x14ac:dyDescent="0.25">
      <c r="A28" s="343">
        <v>13</v>
      </c>
      <c r="B28" s="115" t="s">
        <v>764</v>
      </c>
      <c r="C28" s="230" t="s">
        <v>897</v>
      </c>
      <c r="D28" s="327">
        <v>2403.9404811975</v>
      </c>
      <c r="E28" s="327">
        <v>2403.9404811975</v>
      </c>
      <c r="F28" s="327"/>
      <c r="G28" s="327">
        <v>2403.9404811975</v>
      </c>
      <c r="H28" s="328">
        <v>36433</v>
      </c>
      <c r="I28" s="328">
        <v>36433</v>
      </c>
      <c r="J28" s="328">
        <v>45756</v>
      </c>
      <c r="K28" s="344">
        <v>25</v>
      </c>
      <c r="L28" s="344">
        <v>7</v>
      </c>
    </row>
    <row r="29" spans="1:12" ht="17.100000000000001" customHeight="1" x14ac:dyDescent="0.25">
      <c r="A29" s="331" t="s">
        <v>812</v>
      </c>
      <c r="B29" s="230"/>
      <c r="C29" s="324"/>
      <c r="D29" s="329">
        <f>SUM(D30:D34)</f>
        <v>122287.718024934</v>
      </c>
      <c r="E29" s="329">
        <f>SUM(E30:E34)</f>
        <v>122287.718024934</v>
      </c>
      <c r="F29" s="329"/>
      <c r="G29" s="329">
        <f>SUM(G30:G34)</f>
        <v>122287.718024934</v>
      </c>
      <c r="H29" s="115"/>
      <c r="I29" s="115"/>
      <c r="J29" s="115"/>
      <c r="K29" s="115"/>
      <c r="L29" s="115"/>
    </row>
    <row r="30" spans="1:12" ht="17.100000000000001" customHeight="1" x14ac:dyDescent="0.25">
      <c r="A30" s="343">
        <v>15</v>
      </c>
      <c r="B30" s="115" t="s">
        <v>128</v>
      </c>
      <c r="C30" s="324" t="s">
        <v>778</v>
      </c>
      <c r="D30" s="327">
        <v>42564.998530484503</v>
      </c>
      <c r="E30" s="327">
        <v>42564.998530484503</v>
      </c>
      <c r="F30" s="327"/>
      <c r="G30" s="327">
        <v>42564.998530484503</v>
      </c>
      <c r="H30" s="328">
        <v>37979</v>
      </c>
      <c r="I30" s="328">
        <v>37979</v>
      </c>
      <c r="J30" s="328">
        <v>47116</v>
      </c>
      <c r="K30" s="344">
        <v>24</v>
      </c>
      <c r="L30" s="344">
        <v>11</v>
      </c>
    </row>
    <row r="31" spans="1:12" ht="17.100000000000001" customHeight="1" x14ac:dyDescent="0.25">
      <c r="A31" s="343">
        <v>16</v>
      </c>
      <c r="B31" s="115" t="s">
        <v>128</v>
      </c>
      <c r="C31" s="324" t="s">
        <v>896</v>
      </c>
      <c r="D31" s="327">
        <v>9386.9188737415006</v>
      </c>
      <c r="E31" s="327">
        <v>9386.9188737415006</v>
      </c>
      <c r="F31" s="327"/>
      <c r="G31" s="327">
        <v>9386.9188737415006</v>
      </c>
      <c r="H31" s="328">
        <v>37873</v>
      </c>
      <c r="I31" s="328">
        <v>37873</v>
      </c>
      <c r="J31" s="328">
        <v>47035</v>
      </c>
      <c r="K31" s="344">
        <v>25</v>
      </c>
      <c r="L31" s="344">
        <v>0</v>
      </c>
    </row>
    <row r="32" spans="1:12" ht="17.100000000000001" customHeight="1" x14ac:dyDescent="0.25">
      <c r="A32" s="343">
        <v>17</v>
      </c>
      <c r="B32" s="115" t="s">
        <v>128</v>
      </c>
      <c r="C32" s="324" t="s">
        <v>780</v>
      </c>
      <c r="D32" s="327">
        <v>19479.110071060502</v>
      </c>
      <c r="E32" s="327">
        <v>19479.110071060502</v>
      </c>
      <c r="F32" s="327"/>
      <c r="G32" s="327">
        <v>19479.110071060502</v>
      </c>
      <c r="H32" s="328">
        <v>38464</v>
      </c>
      <c r="I32" s="328">
        <v>38464</v>
      </c>
      <c r="J32" s="328">
        <v>47625</v>
      </c>
      <c r="K32" s="344">
        <v>25</v>
      </c>
      <c r="L32" s="344">
        <v>0</v>
      </c>
    </row>
    <row r="33" spans="1:12" ht="17.100000000000001" customHeight="1" x14ac:dyDescent="0.25">
      <c r="A33" s="343">
        <v>18</v>
      </c>
      <c r="B33" s="115" t="s">
        <v>128</v>
      </c>
      <c r="C33" s="324" t="s">
        <v>781</v>
      </c>
      <c r="D33" s="327">
        <v>14840.345408850502</v>
      </c>
      <c r="E33" s="327">
        <v>14840.345408850502</v>
      </c>
      <c r="F33" s="327"/>
      <c r="G33" s="327">
        <v>14840.345408850502</v>
      </c>
      <c r="H33" s="328">
        <v>38078</v>
      </c>
      <c r="I33" s="328">
        <v>38078</v>
      </c>
      <c r="J33" s="328">
        <v>47239</v>
      </c>
      <c r="K33" s="344">
        <v>25</v>
      </c>
      <c r="L33" s="344">
        <v>0</v>
      </c>
    </row>
    <row r="34" spans="1:12" ht="17.100000000000001" customHeight="1" x14ac:dyDescent="0.25">
      <c r="A34" s="343">
        <v>19</v>
      </c>
      <c r="B34" s="115" t="s">
        <v>128</v>
      </c>
      <c r="C34" s="324" t="s">
        <v>895</v>
      </c>
      <c r="D34" s="327">
        <v>36016.345140796999</v>
      </c>
      <c r="E34" s="327">
        <v>36016.345140796999</v>
      </c>
      <c r="F34" s="327"/>
      <c r="G34" s="327">
        <v>36016.345140796999</v>
      </c>
      <c r="H34" s="328">
        <v>37764</v>
      </c>
      <c r="I34" s="328">
        <v>37764</v>
      </c>
      <c r="J34" s="328">
        <v>46927</v>
      </c>
      <c r="K34" s="344">
        <v>25</v>
      </c>
      <c r="L34" s="344">
        <v>0</v>
      </c>
    </row>
    <row r="35" spans="1:12" ht="17.100000000000001" customHeight="1" x14ac:dyDescent="0.25">
      <c r="A35" s="331" t="s">
        <v>813</v>
      </c>
      <c r="B35" s="230"/>
      <c r="C35" s="324"/>
      <c r="D35" s="329">
        <f>SUM(D36:D37)</f>
        <v>89523.124347478501</v>
      </c>
      <c r="E35" s="329">
        <f>SUM(E36:E37)</f>
        <v>89523.124347478501</v>
      </c>
      <c r="F35" s="329"/>
      <c r="G35" s="329">
        <f>SUM(G36:G37)</f>
        <v>89523.124347478501</v>
      </c>
      <c r="H35" s="115"/>
      <c r="I35" s="115"/>
      <c r="J35" s="115"/>
      <c r="K35" s="115"/>
      <c r="L35" s="115"/>
    </row>
    <row r="36" spans="1:12" ht="17.100000000000001" customHeight="1" x14ac:dyDescent="0.25">
      <c r="A36" s="343">
        <v>20</v>
      </c>
      <c r="B36" s="115" t="s">
        <v>128</v>
      </c>
      <c r="C36" s="324" t="s">
        <v>783</v>
      </c>
      <c r="D36" s="327">
        <v>33773.281487652006</v>
      </c>
      <c r="E36" s="327">
        <v>33773.281487652006</v>
      </c>
      <c r="F36" s="327"/>
      <c r="G36" s="327">
        <v>33773.281487652006</v>
      </c>
      <c r="H36" s="328">
        <v>39022</v>
      </c>
      <c r="I36" s="328">
        <v>39022</v>
      </c>
      <c r="J36" s="328">
        <v>48182</v>
      </c>
      <c r="K36" s="344">
        <v>25</v>
      </c>
      <c r="L36" s="344">
        <v>0</v>
      </c>
    </row>
    <row r="37" spans="1:12" ht="17.100000000000001" customHeight="1" x14ac:dyDescent="0.25">
      <c r="A37" s="343">
        <v>21</v>
      </c>
      <c r="B37" s="115" t="s">
        <v>128</v>
      </c>
      <c r="C37" s="324" t="s">
        <v>784</v>
      </c>
      <c r="D37" s="327">
        <v>55749.842859826502</v>
      </c>
      <c r="E37" s="327">
        <v>55749.842859826502</v>
      </c>
      <c r="F37" s="327"/>
      <c r="G37" s="327">
        <v>55749.842859826502</v>
      </c>
      <c r="H37" s="328">
        <v>39234</v>
      </c>
      <c r="I37" s="328">
        <v>39234</v>
      </c>
      <c r="J37" s="328">
        <v>48396</v>
      </c>
      <c r="K37" s="344">
        <v>25</v>
      </c>
      <c r="L37" s="344">
        <v>0</v>
      </c>
    </row>
    <row r="38" spans="1:12" ht="17.100000000000001" customHeight="1" x14ac:dyDescent="0.25">
      <c r="A38" s="331" t="s">
        <v>814</v>
      </c>
      <c r="B38" s="230"/>
      <c r="C38" s="324"/>
      <c r="D38" s="329">
        <f>SUM(D39:D40)</f>
        <v>42859.255038859003</v>
      </c>
      <c r="E38" s="329">
        <f>SUM(E39:E40)</f>
        <v>42859.255038859003</v>
      </c>
      <c r="F38" s="329"/>
      <c r="G38" s="329">
        <f>SUM(G39:G40)</f>
        <v>42859.255038859003</v>
      </c>
      <c r="H38" s="115"/>
      <c r="I38" s="115"/>
      <c r="J38" s="115"/>
      <c r="K38" s="115"/>
      <c r="L38" s="115"/>
    </row>
    <row r="39" spans="1:12" ht="17.100000000000001" customHeight="1" x14ac:dyDescent="0.25">
      <c r="A39" s="343">
        <v>24</v>
      </c>
      <c r="B39" s="115" t="s">
        <v>128</v>
      </c>
      <c r="C39" s="324" t="s">
        <v>785</v>
      </c>
      <c r="D39" s="327">
        <v>17447.581236067501</v>
      </c>
      <c r="E39" s="327">
        <v>17447.581236067501</v>
      </c>
      <c r="F39" s="327"/>
      <c r="G39" s="327">
        <v>17447.581236067501</v>
      </c>
      <c r="H39" s="328">
        <v>38443</v>
      </c>
      <c r="I39" s="328">
        <v>38443</v>
      </c>
      <c r="J39" s="328">
        <v>47604</v>
      </c>
      <c r="K39" s="344">
        <v>25</v>
      </c>
      <c r="L39" s="344">
        <v>0</v>
      </c>
    </row>
    <row r="40" spans="1:12" ht="17.100000000000001" customHeight="1" x14ac:dyDescent="0.25">
      <c r="A40" s="343">
        <v>25</v>
      </c>
      <c r="B40" s="115" t="s">
        <v>128</v>
      </c>
      <c r="C40" s="324" t="s">
        <v>894</v>
      </c>
      <c r="D40" s="327">
        <v>25411.673802791502</v>
      </c>
      <c r="E40" s="327">
        <v>25411.673802791502</v>
      </c>
      <c r="F40" s="327"/>
      <c r="G40" s="327">
        <v>25411.673802791502</v>
      </c>
      <c r="H40" s="328">
        <v>38961</v>
      </c>
      <c r="I40" s="328">
        <v>38961</v>
      </c>
      <c r="J40" s="328">
        <v>48122</v>
      </c>
      <c r="K40" s="344">
        <v>25</v>
      </c>
      <c r="L40" s="344">
        <v>0</v>
      </c>
    </row>
    <row r="41" spans="1:12" ht="17.100000000000001" customHeight="1" x14ac:dyDescent="0.25">
      <c r="A41" s="331" t="s">
        <v>816</v>
      </c>
      <c r="B41" s="230"/>
      <c r="C41" s="324"/>
      <c r="D41" s="329">
        <f>SUM(D42)</f>
        <v>24227.859763247001</v>
      </c>
      <c r="E41" s="329">
        <f>SUM(E42)</f>
        <v>24227.859763247001</v>
      </c>
      <c r="F41" s="329"/>
      <c r="G41" s="329">
        <f>SUM(G42)</f>
        <v>24227.859763247001</v>
      </c>
      <c r="H41" s="115"/>
      <c r="I41" s="115"/>
      <c r="J41" s="115"/>
      <c r="K41" s="115"/>
      <c r="L41" s="115"/>
    </row>
    <row r="42" spans="1:12" ht="17.100000000000001" customHeight="1" x14ac:dyDescent="0.25">
      <c r="A42" s="343">
        <v>26</v>
      </c>
      <c r="B42" s="115" t="s">
        <v>128</v>
      </c>
      <c r="C42" s="324" t="s">
        <v>893</v>
      </c>
      <c r="D42" s="327">
        <v>24227.859763247001</v>
      </c>
      <c r="E42" s="327">
        <v>24227.859763247001</v>
      </c>
      <c r="F42" s="327"/>
      <c r="G42" s="327">
        <v>24227.859763247001</v>
      </c>
      <c r="H42" s="328">
        <v>38869</v>
      </c>
      <c r="I42" s="328">
        <v>38869</v>
      </c>
      <c r="J42" s="328">
        <v>48030</v>
      </c>
      <c r="K42" s="344">
        <v>25</v>
      </c>
      <c r="L42" s="344">
        <v>0</v>
      </c>
    </row>
    <row r="43" spans="1:12" ht="17.100000000000001" customHeight="1" x14ac:dyDescent="0.25">
      <c r="A43" s="331" t="s">
        <v>821</v>
      </c>
      <c r="B43" s="324"/>
      <c r="C43" s="324"/>
      <c r="D43" s="325">
        <f>SUM(D44:D45)</f>
        <v>37776.202980376002</v>
      </c>
      <c r="E43" s="325">
        <f>SUM(E44:E45)</f>
        <v>37776.202980376002</v>
      </c>
      <c r="F43" s="325"/>
      <c r="G43" s="325">
        <f>SUM(G44:G45)</f>
        <v>37776.202980376002</v>
      </c>
      <c r="H43" s="115"/>
      <c r="I43" s="115"/>
      <c r="J43" s="115"/>
      <c r="K43" s="115"/>
      <c r="L43" s="115"/>
    </row>
    <row r="44" spans="1:12" ht="17.100000000000001" customHeight="1" x14ac:dyDescent="0.25">
      <c r="A44" s="343">
        <v>28</v>
      </c>
      <c r="B44" s="115" t="s">
        <v>194</v>
      </c>
      <c r="C44" s="324" t="s">
        <v>892</v>
      </c>
      <c r="D44" s="327">
        <v>10970.458534654501</v>
      </c>
      <c r="E44" s="327">
        <v>10970.458534654501</v>
      </c>
      <c r="F44" s="327"/>
      <c r="G44" s="327">
        <v>10970.458534654501</v>
      </c>
      <c r="H44" s="328">
        <v>41487</v>
      </c>
      <c r="I44" s="328">
        <v>41486</v>
      </c>
      <c r="J44" s="328">
        <v>50587</v>
      </c>
      <c r="K44" s="344">
        <v>24</v>
      </c>
      <c r="L44" s="344">
        <v>11</v>
      </c>
    </row>
    <row r="45" spans="1:12" ht="17.100000000000001" customHeight="1" x14ac:dyDescent="0.25">
      <c r="A45" s="343">
        <v>29</v>
      </c>
      <c r="B45" s="115" t="s">
        <v>194</v>
      </c>
      <c r="C45" s="324" t="s">
        <v>227</v>
      </c>
      <c r="D45" s="327">
        <v>26805.744445721502</v>
      </c>
      <c r="E45" s="327">
        <v>26805.744445721502</v>
      </c>
      <c r="F45" s="327"/>
      <c r="G45" s="327">
        <v>26805.744445721502</v>
      </c>
      <c r="H45" s="328">
        <v>40392</v>
      </c>
      <c r="I45" s="328">
        <v>40389</v>
      </c>
      <c r="J45" s="328">
        <v>49151</v>
      </c>
      <c r="K45" s="344">
        <v>23</v>
      </c>
      <c r="L45" s="344">
        <v>10</v>
      </c>
    </row>
    <row r="46" spans="1:12" ht="17.100000000000001" customHeight="1" x14ac:dyDescent="0.25">
      <c r="A46" s="331" t="s">
        <v>827</v>
      </c>
      <c r="B46" s="324"/>
      <c r="C46" s="324"/>
      <c r="D46" s="345">
        <f>SUM(D47)</f>
        <v>1366.3321536619999</v>
      </c>
      <c r="E46" s="345">
        <f>SUM(E47)</f>
        <v>1366.3321536619999</v>
      </c>
      <c r="F46" s="345"/>
      <c r="G46" s="345">
        <f>SUM(G47)</f>
        <v>1366.3321536619999</v>
      </c>
      <c r="H46" s="115"/>
      <c r="I46" s="115"/>
      <c r="J46" s="115"/>
      <c r="K46" s="115"/>
      <c r="L46" s="115"/>
    </row>
    <row r="47" spans="1:12" ht="17.100000000000001" customHeight="1" x14ac:dyDescent="0.25">
      <c r="A47" s="343">
        <v>31</v>
      </c>
      <c r="B47" s="115" t="s">
        <v>789</v>
      </c>
      <c r="C47" s="324" t="s">
        <v>891</v>
      </c>
      <c r="D47" s="327">
        <v>1366.3321536619999</v>
      </c>
      <c r="E47" s="327">
        <v>1366.3321536619999</v>
      </c>
      <c r="F47" s="327"/>
      <c r="G47" s="327">
        <v>1366.3321536619999</v>
      </c>
      <c r="H47" s="328">
        <v>41186</v>
      </c>
      <c r="I47" s="328">
        <v>41185</v>
      </c>
      <c r="J47" s="328">
        <v>50041</v>
      </c>
      <c r="K47" s="344">
        <v>24</v>
      </c>
      <c r="L47" s="344">
        <v>2</v>
      </c>
    </row>
    <row r="48" spans="1:12" ht="17.100000000000001" customHeight="1" x14ac:dyDescent="0.25">
      <c r="A48" s="331" t="s">
        <v>828</v>
      </c>
      <c r="B48" s="324"/>
      <c r="C48" s="324"/>
      <c r="D48" s="345">
        <f>SUM(D49)</f>
        <v>2108.1904134795004</v>
      </c>
      <c r="E48" s="345">
        <f>SUM(E49)</f>
        <v>2108.1904134795004</v>
      </c>
      <c r="F48" s="345"/>
      <c r="G48" s="345">
        <f>SUM(G49)</f>
        <v>2108.1904134795004</v>
      </c>
      <c r="H48" s="115"/>
      <c r="I48" s="115"/>
      <c r="J48" s="115"/>
      <c r="K48" s="115"/>
      <c r="L48" s="115"/>
    </row>
    <row r="49" spans="1:12" ht="17.100000000000001" customHeight="1" x14ac:dyDescent="0.25">
      <c r="A49" s="343">
        <v>33</v>
      </c>
      <c r="B49" s="115" t="s">
        <v>789</v>
      </c>
      <c r="C49" s="230" t="s">
        <v>890</v>
      </c>
      <c r="D49" s="327">
        <v>2108.1904134795004</v>
      </c>
      <c r="E49" s="327">
        <v>2108.1904134795004</v>
      </c>
      <c r="F49" s="327"/>
      <c r="G49" s="327">
        <v>2108.1904134795004</v>
      </c>
      <c r="H49" s="328">
        <v>41179</v>
      </c>
      <c r="I49" s="328">
        <v>41178</v>
      </c>
      <c r="J49" s="328">
        <v>47774</v>
      </c>
      <c r="K49" s="344">
        <v>18</v>
      </c>
      <c r="L49" s="344">
        <v>0</v>
      </c>
    </row>
    <row r="50" spans="1:12" ht="17.100000000000001" customHeight="1" x14ac:dyDescent="0.25">
      <c r="A50" s="331" t="s">
        <v>831</v>
      </c>
      <c r="B50" s="324"/>
      <c r="C50" s="324"/>
      <c r="D50" s="325">
        <f>SUM(D51:D52)</f>
        <v>9062.5405126340011</v>
      </c>
      <c r="E50" s="325">
        <f>SUM(E51:E52)</f>
        <v>9062.5405126340011</v>
      </c>
      <c r="F50" s="325"/>
      <c r="G50" s="325">
        <f>SUM(G51:G52)</f>
        <v>9062.5405126340011</v>
      </c>
      <c r="H50" s="115"/>
      <c r="I50" s="115"/>
      <c r="J50" s="115"/>
      <c r="K50" s="115"/>
      <c r="L50" s="115"/>
    </row>
    <row r="51" spans="1:12" ht="17.100000000000001" customHeight="1" x14ac:dyDescent="0.25">
      <c r="A51" s="343">
        <v>34</v>
      </c>
      <c r="B51" s="115" t="s">
        <v>789</v>
      </c>
      <c r="C51" s="324" t="s">
        <v>889</v>
      </c>
      <c r="D51" s="327">
        <v>4698.4132781075004</v>
      </c>
      <c r="E51" s="327">
        <v>4698.4132781075004</v>
      </c>
      <c r="F51" s="327"/>
      <c r="G51" s="327">
        <v>4698.4132781075004</v>
      </c>
      <c r="H51" s="328">
        <v>40939</v>
      </c>
      <c r="I51" s="328">
        <v>40938</v>
      </c>
      <c r="J51" s="328">
        <v>48579</v>
      </c>
      <c r="K51" s="344">
        <v>20</v>
      </c>
      <c r="L51" s="344">
        <v>10</v>
      </c>
    </row>
    <row r="52" spans="1:12" ht="17.100000000000001" customHeight="1" x14ac:dyDescent="0.25">
      <c r="A52" s="343">
        <v>36</v>
      </c>
      <c r="B52" s="115" t="s">
        <v>128</v>
      </c>
      <c r="C52" s="324" t="s">
        <v>888</v>
      </c>
      <c r="D52" s="327">
        <v>4364.1272345264997</v>
      </c>
      <c r="E52" s="327">
        <v>4364.1272345264997</v>
      </c>
      <c r="F52" s="327"/>
      <c r="G52" s="327">
        <v>4364.1272345264997</v>
      </c>
      <c r="H52" s="328">
        <v>42751</v>
      </c>
      <c r="I52" s="328">
        <v>42749</v>
      </c>
      <c r="J52" s="328">
        <v>51517</v>
      </c>
      <c r="K52" s="344">
        <v>24</v>
      </c>
      <c r="L52" s="344">
        <v>0</v>
      </c>
    </row>
    <row r="53" spans="1:12" ht="17.100000000000001" customHeight="1" x14ac:dyDescent="0.25">
      <c r="A53" s="331" t="s">
        <v>843</v>
      </c>
      <c r="B53" s="324"/>
      <c r="C53" s="324"/>
      <c r="D53" s="325">
        <f>SUM(D54:D55)</f>
        <v>20844.9521727545</v>
      </c>
      <c r="E53" s="325">
        <f>SUM(E54:E55)</f>
        <v>20844.9521727545</v>
      </c>
      <c r="F53" s="325"/>
      <c r="G53" s="325">
        <f>SUM(G54:G55)</f>
        <v>20844.9521727545</v>
      </c>
      <c r="H53" s="115"/>
      <c r="I53" s="115"/>
      <c r="J53" s="115"/>
      <c r="K53" s="115"/>
      <c r="L53" s="115"/>
    </row>
    <row r="54" spans="1:12" ht="17.100000000000001" customHeight="1" x14ac:dyDescent="0.25">
      <c r="A54" s="343">
        <v>38</v>
      </c>
      <c r="B54" s="115" t="s">
        <v>128</v>
      </c>
      <c r="C54" s="324" t="s">
        <v>887</v>
      </c>
      <c r="D54" s="327">
        <v>17486.933615291</v>
      </c>
      <c r="E54" s="327">
        <v>17486.933615291</v>
      </c>
      <c r="F54" s="327"/>
      <c r="G54" s="327">
        <v>17486.933615291</v>
      </c>
      <c r="H54" s="328">
        <v>44166</v>
      </c>
      <c r="I54" s="328">
        <v>44165</v>
      </c>
      <c r="J54" s="328">
        <v>54056</v>
      </c>
      <c r="K54" s="344">
        <v>27</v>
      </c>
      <c r="L54" s="344">
        <v>0</v>
      </c>
    </row>
    <row r="55" spans="1:12" ht="17.100000000000001" customHeight="1" x14ac:dyDescent="0.25">
      <c r="A55" s="343">
        <v>40</v>
      </c>
      <c r="B55" s="115" t="s">
        <v>789</v>
      </c>
      <c r="C55" s="324" t="s">
        <v>886</v>
      </c>
      <c r="D55" s="327">
        <v>3358.0185574634997</v>
      </c>
      <c r="E55" s="327">
        <v>3358.0185574634997</v>
      </c>
      <c r="F55" s="327"/>
      <c r="G55" s="327">
        <v>3358.0185574634997</v>
      </c>
      <c r="H55" s="328">
        <v>43099</v>
      </c>
      <c r="I55" s="328">
        <v>43069</v>
      </c>
      <c r="J55" s="328">
        <v>50769</v>
      </c>
      <c r="K55" s="344">
        <v>21</v>
      </c>
      <c r="L55" s="344">
        <v>0</v>
      </c>
    </row>
    <row r="56" spans="1:12" ht="17.100000000000001" customHeight="1" x14ac:dyDescent="0.25">
      <c r="A56" s="331" t="s">
        <v>844</v>
      </c>
      <c r="B56" s="324"/>
      <c r="C56" s="324"/>
      <c r="D56" s="325">
        <f>SUM(D57:D58)</f>
        <v>30482.522789215003</v>
      </c>
      <c r="E56" s="325">
        <f>SUM(E57:E58)</f>
        <v>30482.522789215003</v>
      </c>
      <c r="F56" s="325"/>
      <c r="G56" s="325">
        <f>SUM(G57:G58)</f>
        <v>30482.522789215003</v>
      </c>
      <c r="H56" s="115"/>
      <c r="I56" s="115"/>
      <c r="J56" s="115"/>
      <c r="K56" s="115"/>
      <c r="L56" s="115"/>
    </row>
    <row r="57" spans="1:12" ht="17.100000000000001" customHeight="1" x14ac:dyDescent="0.25">
      <c r="A57" s="343">
        <v>42</v>
      </c>
      <c r="B57" s="115" t="s">
        <v>128</v>
      </c>
      <c r="C57" s="324" t="s">
        <v>796</v>
      </c>
      <c r="D57" s="327">
        <v>17514.655740676502</v>
      </c>
      <c r="E57" s="327">
        <v>17514.655740676502</v>
      </c>
      <c r="F57" s="327"/>
      <c r="G57" s="327">
        <v>17514.655740676502</v>
      </c>
      <c r="H57" s="328">
        <v>43861</v>
      </c>
      <c r="I57" s="328">
        <v>43832</v>
      </c>
      <c r="J57" s="328">
        <v>53695</v>
      </c>
      <c r="K57" s="344">
        <v>27</v>
      </c>
      <c r="L57" s="344">
        <v>0</v>
      </c>
    </row>
    <row r="58" spans="1:12" ht="17.100000000000001" customHeight="1" x14ac:dyDescent="0.25">
      <c r="A58" s="343">
        <v>43</v>
      </c>
      <c r="B58" s="115" t="s">
        <v>128</v>
      </c>
      <c r="C58" s="324" t="s">
        <v>797</v>
      </c>
      <c r="D58" s="327">
        <v>12967.867048538501</v>
      </c>
      <c r="E58" s="327">
        <v>12967.867048538501</v>
      </c>
      <c r="F58" s="327"/>
      <c r="G58" s="327">
        <v>12967.867048538501</v>
      </c>
      <c r="H58" s="328">
        <v>43922</v>
      </c>
      <c r="I58" s="328">
        <v>43920</v>
      </c>
      <c r="J58" s="328">
        <v>53812</v>
      </c>
      <c r="K58" s="344">
        <v>27</v>
      </c>
      <c r="L58" s="344">
        <v>0</v>
      </c>
    </row>
    <row r="59" spans="1:12" ht="17.100000000000001" customHeight="1" x14ac:dyDescent="0.25">
      <c r="A59" s="331" t="s">
        <v>845</v>
      </c>
      <c r="B59" s="230"/>
      <c r="C59" s="324"/>
      <c r="D59" s="329">
        <f>SUM(D60:D61)</f>
        <v>81050.823766076501</v>
      </c>
      <c r="E59" s="329">
        <f>SUM(E60:E61)</f>
        <v>81050.823766076501</v>
      </c>
      <c r="F59" s="329"/>
      <c r="G59" s="329">
        <f>SUM(G60:G61)</f>
        <v>81050.823766076501</v>
      </c>
      <c r="H59" s="115"/>
      <c r="I59" s="115"/>
      <c r="J59" s="115"/>
      <c r="K59" s="115"/>
      <c r="L59" s="115"/>
    </row>
    <row r="60" spans="1:12" ht="17.100000000000001" customHeight="1" x14ac:dyDescent="0.25">
      <c r="A60" s="343">
        <v>45</v>
      </c>
      <c r="B60" s="115" t="s">
        <v>128</v>
      </c>
      <c r="C60" s="230" t="s">
        <v>798</v>
      </c>
      <c r="D60" s="327">
        <v>8616.1827455970015</v>
      </c>
      <c r="E60" s="327">
        <v>8616.1827455970015</v>
      </c>
      <c r="F60" s="327"/>
      <c r="G60" s="327">
        <v>8616.1827455970015</v>
      </c>
      <c r="H60" s="328">
        <v>44075</v>
      </c>
      <c r="I60" s="328">
        <v>44073</v>
      </c>
      <c r="J60" s="328">
        <v>53571</v>
      </c>
      <c r="K60" s="344">
        <v>26</v>
      </c>
      <c r="L60" s="344">
        <v>0</v>
      </c>
    </row>
    <row r="61" spans="1:12" ht="17.100000000000001" customHeight="1" x14ac:dyDescent="0.25">
      <c r="A61" s="115">
        <v>303</v>
      </c>
      <c r="B61" s="115" t="s">
        <v>848</v>
      </c>
      <c r="C61" s="346" t="str">
        <f>+'[19]INV COND CFE MILLDD'!C71</f>
        <v>LT en Corriente Directa Ixtepec Potencia-Yautepec Potencia</v>
      </c>
      <c r="D61" s="327">
        <v>72434.641020479496</v>
      </c>
      <c r="E61" s="327">
        <v>72434.641020479496</v>
      </c>
      <c r="F61" s="327"/>
      <c r="G61" s="327">
        <v>72434.641020479496</v>
      </c>
      <c r="H61" s="328">
        <v>44710</v>
      </c>
      <c r="I61" s="328">
        <v>44709</v>
      </c>
      <c r="J61" s="328">
        <v>53841</v>
      </c>
      <c r="K61" s="344">
        <v>25</v>
      </c>
      <c r="L61" s="344">
        <v>0</v>
      </c>
    </row>
    <row r="62" spans="1:12" ht="17.100000000000001" customHeight="1" x14ac:dyDescent="0.25">
      <c r="A62" s="331" t="s">
        <v>857</v>
      </c>
      <c r="B62" s="230"/>
      <c r="C62" s="324"/>
      <c r="D62" s="329">
        <f>SUM(D63:D63)</f>
        <v>4542.031639453</v>
      </c>
      <c r="E62" s="329">
        <f>SUM(E63:E63)</f>
        <v>4542.031639453</v>
      </c>
      <c r="F62" s="329"/>
      <c r="G62" s="329">
        <f>SUM(G63:G63)</f>
        <v>4542.031639453</v>
      </c>
      <c r="H62" s="115"/>
      <c r="I62" s="115"/>
      <c r="J62" s="115"/>
      <c r="K62" s="115"/>
      <c r="L62" s="115"/>
    </row>
    <row r="63" spans="1:12" ht="17.100000000000001" customHeight="1" thickBot="1" x14ac:dyDescent="0.3">
      <c r="A63" s="347">
        <v>49</v>
      </c>
      <c r="B63" s="347" t="s">
        <v>789</v>
      </c>
      <c r="C63" s="348" t="s">
        <v>885</v>
      </c>
      <c r="D63" s="333">
        <v>4542.031639453</v>
      </c>
      <c r="E63" s="333">
        <v>4542.031639453</v>
      </c>
      <c r="F63" s="333"/>
      <c r="G63" s="333">
        <v>4542.031639453</v>
      </c>
      <c r="H63" s="334">
        <v>44287</v>
      </c>
      <c r="I63" s="334">
        <v>44285</v>
      </c>
      <c r="J63" s="334">
        <v>51622</v>
      </c>
      <c r="K63" s="349">
        <v>20</v>
      </c>
      <c r="L63" s="349">
        <v>0</v>
      </c>
    </row>
    <row r="64" spans="1:12" ht="13.5" customHeight="1" x14ac:dyDescent="0.25">
      <c r="A64" s="209" t="s">
        <v>908</v>
      </c>
      <c r="B64" s="206"/>
      <c r="C64" s="206"/>
      <c r="D64" s="338"/>
      <c r="E64" s="338"/>
      <c r="F64" s="338"/>
      <c r="G64" s="338"/>
      <c r="H64" s="314"/>
      <c r="I64" s="314"/>
      <c r="J64" s="339"/>
      <c r="K64" s="340"/>
      <c r="L64" s="340"/>
    </row>
    <row r="65" spans="1:12" s="36" customFormat="1" ht="12.95" customHeight="1" x14ac:dyDescent="0.25">
      <c r="A65" s="393" t="s">
        <v>884</v>
      </c>
      <c r="B65" s="393"/>
      <c r="C65" s="393"/>
      <c r="D65" s="393"/>
      <c r="E65" s="393"/>
      <c r="F65" s="393"/>
      <c r="G65" s="393"/>
      <c r="H65" s="393"/>
      <c r="I65" s="393"/>
      <c r="J65" s="393"/>
      <c r="K65" s="393"/>
      <c r="L65" s="393"/>
    </row>
    <row r="66" spans="1:12" s="36" customFormat="1" ht="12.95" customHeight="1" x14ac:dyDescent="0.25">
      <c r="A66" s="394" t="s">
        <v>912</v>
      </c>
      <c r="B66" s="394"/>
      <c r="C66" s="394"/>
      <c r="D66" s="394"/>
      <c r="E66" s="394"/>
      <c r="F66" s="394"/>
      <c r="G66" s="394"/>
      <c r="H66" s="394"/>
      <c r="I66" s="394"/>
      <c r="J66" s="394"/>
      <c r="K66" s="394"/>
      <c r="L66" s="92"/>
    </row>
    <row r="67" spans="1:12" s="36" customFormat="1" ht="12.95" customHeight="1" x14ac:dyDescent="0.25">
      <c r="A67" s="206" t="s">
        <v>883</v>
      </c>
      <c r="B67" s="206"/>
      <c r="C67" s="206"/>
      <c r="D67" s="206"/>
      <c r="E67" s="206"/>
      <c r="F67" s="206"/>
      <c r="G67" s="206"/>
      <c r="H67" s="206"/>
      <c r="I67" s="206"/>
      <c r="J67" s="206"/>
      <c r="K67" s="92"/>
      <c r="L67" s="92"/>
    </row>
    <row r="68" spans="1:12" s="36" customFormat="1" ht="12.95" customHeight="1" x14ac:dyDescent="0.25">
      <c r="A68" s="393" t="s">
        <v>882</v>
      </c>
      <c r="B68" s="393"/>
      <c r="C68" s="393"/>
      <c r="D68" s="393"/>
      <c r="E68" s="393"/>
      <c r="F68" s="393"/>
      <c r="G68" s="393"/>
      <c r="H68" s="393"/>
      <c r="I68" s="393"/>
      <c r="J68" s="393"/>
      <c r="K68" s="393"/>
      <c r="L68" s="393"/>
    </row>
    <row r="69" spans="1:12" s="36" customFormat="1" ht="12.95" customHeight="1" x14ac:dyDescent="0.25">
      <c r="A69" s="394" t="s">
        <v>413</v>
      </c>
      <c r="B69" s="394"/>
      <c r="C69" s="394"/>
      <c r="D69" s="394"/>
      <c r="E69" s="394"/>
      <c r="F69" s="394"/>
      <c r="G69" s="394"/>
      <c r="H69" s="394"/>
      <c r="I69" s="394"/>
      <c r="J69" s="394"/>
      <c r="K69" s="394"/>
      <c r="L69" s="92"/>
    </row>
    <row r="70" spans="1:12" ht="12.75" customHeight="1" x14ac:dyDescent="0.25">
      <c r="A70" s="206"/>
      <c r="B70" s="206"/>
      <c r="C70" s="206"/>
      <c r="D70" s="341"/>
      <c r="E70" s="314"/>
      <c r="F70" s="314"/>
      <c r="G70" s="314"/>
      <c r="H70" s="314"/>
      <c r="I70" s="314"/>
      <c r="J70" s="213"/>
      <c r="K70" s="213"/>
      <c r="L70" s="92"/>
    </row>
    <row r="71" spans="1:12" ht="12.75" customHeight="1" x14ac:dyDescent="0.25">
      <c r="A71" s="82"/>
      <c r="E71" s="69"/>
      <c r="F71" s="69"/>
      <c r="G71" s="69"/>
      <c r="H71" s="69"/>
      <c r="I71" s="69"/>
      <c r="J71" s="83"/>
      <c r="K71" s="83"/>
    </row>
    <row r="72" spans="1:12" ht="12.75" customHeight="1" x14ac:dyDescent="0.25">
      <c r="A72" s="82"/>
      <c r="E72" s="69"/>
      <c r="F72" s="69"/>
      <c r="G72" s="69"/>
      <c r="H72" s="69"/>
      <c r="I72" s="69"/>
      <c r="J72" s="83"/>
      <c r="K72" s="83"/>
    </row>
    <row r="73" spans="1:12" ht="12.75" customHeight="1" x14ac:dyDescent="0.25">
      <c r="A73" s="82"/>
      <c r="E73" s="69"/>
      <c r="F73" s="69"/>
      <c r="G73" s="69"/>
      <c r="H73" s="69"/>
      <c r="I73" s="69"/>
      <c r="J73" s="83"/>
      <c r="K73" s="83"/>
    </row>
    <row r="74" spans="1:12" ht="12.75" customHeight="1" x14ac:dyDescent="0.25">
      <c r="A74" s="82"/>
      <c r="E74" s="69"/>
      <c r="F74" s="69"/>
      <c r="G74" s="69"/>
      <c r="H74" s="69"/>
      <c r="I74" s="69"/>
      <c r="J74" s="83"/>
      <c r="K74" s="83"/>
    </row>
    <row r="75" spans="1:12" ht="12.75" customHeight="1" x14ac:dyDescent="0.25">
      <c r="A75" s="82"/>
      <c r="E75" s="69"/>
      <c r="F75" s="69"/>
      <c r="G75" s="69"/>
      <c r="H75" s="69"/>
      <c r="I75" s="69"/>
      <c r="J75" s="83"/>
      <c r="K75" s="83"/>
    </row>
    <row r="76" spans="1:12" x14ac:dyDescent="0.25">
      <c r="A76" s="82"/>
      <c r="E76" s="69"/>
      <c r="F76" s="69"/>
      <c r="G76" s="69"/>
      <c r="H76" s="69"/>
      <c r="I76" s="69"/>
      <c r="J76" s="83"/>
      <c r="K76" s="83"/>
    </row>
    <row r="77" spans="1:12" x14ac:dyDescent="0.25">
      <c r="A77" s="82"/>
      <c r="B77" s="82"/>
      <c r="E77" s="81"/>
      <c r="F77" s="81"/>
      <c r="G77" s="81"/>
      <c r="H77" s="81"/>
      <c r="I77" s="81"/>
      <c r="J77" s="81"/>
      <c r="K77" s="70"/>
    </row>
    <row r="78" spans="1:12" x14ac:dyDescent="0.25">
      <c r="A78" s="400"/>
      <c r="B78" s="400"/>
      <c r="C78" s="401"/>
      <c r="D78" s="401"/>
      <c r="E78" s="401"/>
      <c r="F78" s="401"/>
      <c r="G78" s="401"/>
      <c r="H78" s="401"/>
      <c r="I78" s="401"/>
      <c r="J78" s="401"/>
      <c r="K78" s="401"/>
    </row>
    <row r="86" spans="1:12" ht="12.75" customHeight="1" x14ac:dyDescent="0.25"/>
    <row r="87" spans="1:12" ht="12.75" customHeight="1" x14ac:dyDescent="0.25"/>
    <row r="88" spans="1:12" ht="12.75" customHeight="1" x14ac:dyDescent="0.25"/>
    <row r="89" spans="1:12" ht="12.75" customHeight="1" x14ac:dyDescent="0.25"/>
    <row r="90" spans="1:12" ht="12.75" customHeight="1" x14ac:dyDescent="0.25">
      <c r="A90" s="40"/>
      <c r="B90" s="40"/>
      <c r="C90" s="40"/>
      <c r="D90" s="80"/>
      <c r="E90" s="40"/>
      <c r="F90" s="40"/>
      <c r="G90" s="40"/>
      <c r="H90" s="40"/>
      <c r="I90" s="40"/>
      <c r="J90" s="40"/>
      <c r="K90" s="55"/>
      <c r="L90" s="55"/>
    </row>
    <row r="91" spans="1:12" ht="12.75" customHeight="1" x14ac:dyDescent="0.25">
      <c r="A91" s="40"/>
      <c r="B91" s="40"/>
      <c r="C91" s="40"/>
      <c r="D91" s="80"/>
      <c r="E91" s="40"/>
      <c r="F91" s="40"/>
      <c r="G91" s="40"/>
      <c r="H91" s="40"/>
      <c r="I91" s="40"/>
      <c r="J91" s="40"/>
      <c r="K91" s="55"/>
      <c r="L91" s="55"/>
    </row>
    <row r="92" spans="1:12" ht="12.75" customHeight="1" x14ac:dyDescent="0.25">
      <c r="A92" s="40"/>
      <c r="B92" s="36"/>
      <c r="C92" s="36"/>
      <c r="D92" s="80"/>
      <c r="E92" s="40"/>
      <c r="F92" s="40"/>
      <c r="G92" s="40"/>
      <c r="H92" s="40"/>
      <c r="I92" s="40"/>
      <c r="J92" s="40"/>
      <c r="K92" s="55"/>
      <c r="L92" s="55"/>
    </row>
    <row r="93" spans="1:12" ht="12.75" customHeight="1" x14ac:dyDescent="0.25">
      <c r="A93" s="40"/>
      <c r="B93" s="36"/>
      <c r="C93" s="36"/>
      <c r="D93" s="80"/>
      <c r="E93" s="40"/>
      <c r="F93" s="40"/>
      <c r="G93" s="40"/>
      <c r="H93" s="40"/>
      <c r="I93" s="40"/>
      <c r="J93" s="40"/>
      <c r="K93" s="55"/>
      <c r="L93" s="55"/>
    </row>
    <row r="94" spans="1:12" ht="12.75" customHeight="1" x14ac:dyDescent="0.25">
      <c r="A94" s="40"/>
      <c r="B94" s="36"/>
      <c r="C94" s="36"/>
      <c r="D94" s="80"/>
      <c r="E94" s="40"/>
      <c r="F94" s="40"/>
      <c r="G94" s="40"/>
      <c r="H94" s="40"/>
      <c r="I94" s="40"/>
      <c r="J94" s="40"/>
      <c r="K94" s="55"/>
      <c r="L94" s="55"/>
    </row>
    <row r="95" spans="1:12" ht="12.75" customHeight="1" x14ac:dyDescent="0.25">
      <c r="A95" s="40"/>
      <c r="B95" s="36"/>
      <c r="C95" s="36"/>
      <c r="D95" s="80"/>
      <c r="E95" s="40"/>
      <c r="F95" s="40"/>
      <c r="G95" s="40"/>
      <c r="H95" s="40"/>
      <c r="I95" s="40"/>
      <c r="J95" s="40"/>
      <c r="K95" s="55"/>
      <c r="L95" s="55"/>
    </row>
    <row r="96" spans="1:12" ht="12.75" customHeight="1" x14ac:dyDescent="0.25">
      <c r="A96" s="40"/>
      <c r="B96" s="36"/>
      <c r="C96" s="36"/>
      <c r="D96" s="80"/>
      <c r="E96" s="40"/>
      <c r="F96" s="40"/>
      <c r="G96" s="40"/>
      <c r="H96" s="40"/>
      <c r="I96" s="40"/>
      <c r="J96" s="40"/>
      <c r="K96" s="55"/>
      <c r="L96" s="55"/>
    </row>
    <row r="97" spans="1:12" ht="12.75" customHeight="1" x14ac:dyDescent="0.25">
      <c r="A97" s="40"/>
      <c r="B97" s="36"/>
      <c r="C97" s="36"/>
      <c r="D97" s="80"/>
      <c r="E97" s="40"/>
      <c r="F97" s="40"/>
      <c r="G97" s="40"/>
      <c r="H97" s="40"/>
      <c r="I97" s="40"/>
      <c r="J97" s="40"/>
      <c r="K97" s="55"/>
      <c r="L97" s="55"/>
    </row>
    <row r="98" spans="1:12" ht="12.75" customHeight="1" x14ac:dyDescent="0.25">
      <c r="A98" s="40"/>
      <c r="B98" s="36"/>
      <c r="C98" s="36"/>
      <c r="D98" s="80"/>
      <c r="E98" s="40"/>
      <c r="F98" s="40"/>
      <c r="G98" s="40"/>
      <c r="H98" s="40"/>
      <c r="I98" s="40"/>
      <c r="J98" s="40"/>
      <c r="K98" s="55"/>
      <c r="L98" s="55"/>
    </row>
    <row r="99" spans="1:12" ht="12.75" customHeight="1" x14ac:dyDescent="0.25">
      <c r="A99" s="40"/>
      <c r="B99" s="36"/>
      <c r="C99" s="36"/>
      <c r="D99" s="80"/>
      <c r="E99" s="40"/>
      <c r="F99" s="40"/>
      <c r="G99" s="40"/>
      <c r="H99" s="40"/>
      <c r="I99" s="40"/>
      <c r="J99" s="40"/>
      <c r="K99" s="55"/>
      <c r="L99" s="55"/>
    </row>
    <row r="100" spans="1:12" ht="12.75" customHeight="1" x14ac:dyDescent="0.25">
      <c r="A100" s="40"/>
      <c r="B100" s="36"/>
      <c r="C100" s="36"/>
      <c r="D100" s="80"/>
      <c r="E100" s="40"/>
      <c r="F100" s="40"/>
      <c r="G100" s="40"/>
      <c r="H100" s="40"/>
      <c r="I100" s="40"/>
      <c r="J100" s="40"/>
      <c r="K100" s="55"/>
      <c r="L100" s="55"/>
    </row>
    <row r="101" spans="1:12" ht="12.75" customHeight="1" x14ac:dyDescent="0.25">
      <c r="A101" s="40"/>
      <c r="B101" s="36"/>
      <c r="C101" s="36"/>
      <c r="D101" s="80"/>
      <c r="E101" s="40"/>
      <c r="F101" s="40"/>
      <c r="G101" s="40"/>
      <c r="H101" s="40"/>
      <c r="I101" s="40"/>
      <c r="J101" s="40"/>
      <c r="K101" s="55"/>
      <c r="L101" s="55"/>
    </row>
    <row r="102" spans="1:12" ht="12.75" customHeight="1" x14ac:dyDescent="0.25">
      <c r="A102" s="40"/>
      <c r="B102" s="36"/>
      <c r="C102" s="36"/>
      <c r="D102" s="80"/>
      <c r="E102" s="40"/>
      <c r="F102" s="40"/>
      <c r="G102" s="40"/>
      <c r="H102" s="40"/>
      <c r="I102" s="40"/>
      <c r="J102" s="40"/>
      <c r="K102" s="55"/>
      <c r="L102" s="55"/>
    </row>
    <row r="103" spans="1:12" ht="12.75" customHeight="1" x14ac:dyDescent="0.25">
      <c r="A103" s="40"/>
      <c r="B103" s="36"/>
      <c r="C103" s="36"/>
      <c r="D103" s="80"/>
      <c r="E103" s="40"/>
      <c r="F103" s="40"/>
      <c r="G103" s="40"/>
      <c r="H103" s="40"/>
      <c r="I103" s="40"/>
      <c r="J103" s="40"/>
      <c r="K103" s="55"/>
      <c r="L103" s="55"/>
    </row>
    <row r="104" spans="1:12" ht="12.75" customHeight="1" x14ac:dyDescent="0.25">
      <c r="A104" s="40"/>
      <c r="B104" s="36"/>
      <c r="C104" s="36"/>
      <c r="D104" s="80"/>
      <c r="E104" s="40"/>
      <c r="F104" s="40"/>
      <c r="G104" s="40"/>
      <c r="H104" s="40"/>
      <c r="I104" s="40"/>
      <c r="J104" s="40"/>
      <c r="K104" s="55"/>
      <c r="L104" s="55"/>
    </row>
    <row r="105" spans="1:12" ht="12.75" customHeight="1" x14ac:dyDescent="0.25">
      <c r="A105" s="40"/>
      <c r="B105" s="36"/>
      <c r="C105" s="36"/>
      <c r="D105" s="80"/>
      <c r="E105" s="40"/>
      <c r="F105" s="40"/>
      <c r="G105" s="40"/>
      <c r="H105" s="40"/>
      <c r="I105" s="40"/>
      <c r="J105" s="40"/>
      <c r="K105" s="55"/>
      <c r="L105" s="55"/>
    </row>
    <row r="106" spans="1:12" ht="12.75" customHeight="1" x14ac:dyDescent="0.25">
      <c r="A106" s="40"/>
      <c r="B106" s="36"/>
      <c r="C106" s="36"/>
      <c r="D106" s="80"/>
      <c r="E106" s="40"/>
      <c r="F106" s="40"/>
      <c r="G106" s="40"/>
      <c r="H106" s="40"/>
      <c r="I106" s="40"/>
      <c r="J106" s="40"/>
      <c r="K106" s="55"/>
      <c r="L106" s="55"/>
    </row>
    <row r="107" spans="1:12" ht="12.75" customHeight="1" x14ac:dyDescent="0.25">
      <c r="A107" s="40"/>
      <c r="B107" s="36"/>
      <c r="C107" s="36"/>
      <c r="D107" s="80"/>
      <c r="E107" s="40"/>
      <c r="F107" s="40"/>
      <c r="G107" s="40"/>
      <c r="H107" s="40"/>
      <c r="I107" s="40"/>
      <c r="J107" s="40"/>
      <c r="K107" s="55"/>
      <c r="L107" s="55"/>
    </row>
    <row r="108" spans="1:12" ht="12.75" customHeight="1" x14ac:dyDescent="0.25">
      <c r="A108" s="40"/>
      <c r="B108" s="36"/>
      <c r="C108" s="36"/>
      <c r="D108" s="80"/>
      <c r="E108" s="40"/>
      <c r="F108" s="40"/>
      <c r="G108" s="40"/>
      <c r="H108" s="40"/>
      <c r="I108" s="40"/>
      <c r="J108" s="40"/>
      <c r="K108" s="55"/>
      <c r="L108" s="55"/>
    </row>
    <row r="109" spans="1:12" ht="12.75" customHeight="1" x14ac:dyDescent="0.25">
      <c r="A109" s="40"/>
      <c r="B109" s="36"/>
      <c r="C109" s="36"/>
      <c r="D109" s="80"/>
      <c r="E109" s="40"/>
      <c r="F109" s="40"/>
      <c r="G109" s="40"/>
      <c r="H109" s="40"/>
      <c r="I109" s="40"/>
      <c r="J109" s="40"/>
      <c r="K109" s="55"/>
      <c r="L109" s="55"/>
    </row>
    <row r="110" spans="1:12" ht="12.75" customHeight="1" x14ac:dyDescent="0.25">
      <c r="A110" s="40"/>
      <c r="B110" s="36"/>
      <c r="C110" s="36"/>
      <c r="D110" s="80"/>
      <c r="E110" s="40"/>
      <c r="F110" s="40"/>
      <c r="G110" s="40"/>
      <c r="H110" s="40"/>
      <c r="I110" s="40"/>
      <c r="J110" s="40"/>
      <c r="K110" s="55"/>
      <c r="L110" s="55"/>
    </row>
    <row r="111" spans="1:12" ht="12.75" customHeight="1" x14ac:dyDescent="0.25">
      <c r="A111" s="40"/>
      <c r="B111" s="36"/>
      <c r="C111" s="36"/>
      <c r="D111" s="80"/>
      <c r="E111" s="40"/>
      <c r="F111" s="40"/>
      <c r="G111" s="40"/>
      <c r="H111" s="40"/>
      <c r="I111" s="40"/>
      <c r="J111" s="40"/>
      <c r="K111" s="55"/>
      <c r="L111" s="55"/>
    </row>
    <row r="112" spans="1:12" ht="12.75" customHeight="1" x14ac:dyDescent="0.25">
      <c r="A112" s="40"/>
      <c r="B112" s="36"/>
      <c r="C112" s="36"/>
      <c r="D112" s="80"/>
      <c r="E112" s="40"/>
      <c r="F112" s="40"/>
      <c r="G112" s="40"/>
      <c r="H112" s="40"/>
      <c r="I112" s="40"/>
      <c r="J112" s="40"/>
      <c r="K112" s="55"/>
      <c r="L112" s="55"/>
    </row>
    <row r="113" spans="1:12" ht="12.75" customHeight="1" x14ac:dyDescent="0.25">
      <c r="A113" s="40"/>
      <c r="B113" s="36"/>
      <c r="C113" s="36"/>
      <c r="D113" s="80"/>
      <c r="E113" s="40"/>
      <c r="F113" s="40"/>
      <c r="G113" s="40"/>
      <c r="H113" s="40"/>
      <c r="I113" s="40"/>
      <c r="J113" s="40"/>
      <c r="K113" s="55"/>
      <c r="L113" s="55"/>
    </row>
    <row r="114" spans="1:12" ht="12.75" customHeight="1" x14ac:dyDescent="0.25">
      <c r="A114" s="40"/>
      <c r="B114" s="36"/>
      <c r="C114" s="36"/>
      <c r="D114" s="80"/>
      <c r="E114" s="40"/>
      <c r="F114" s="40"/>
      <c r="G114" s="40"/>
      <c r="H114" s="40"/>
      <c r="I114" s="40"/>
      <c r="J114" s="40"/>
      <c r="K114" s="55"/>
      <c r="L114" s="55"/>
    </row>
    <row r="115" spans="1:12" ht="12.75" customHeight="1" x14ac:dyDescent="0.25">
      <c r="A115" s="40"/>
      <c r="B115" s="36"/>
      <c r="C115" s="36"/>
      <c r="D115" s="80"/>
      <c r="E115" s="40"/>
      <c r="F115" s="40"/>
      <c r="G115" s="40"/>
      <c r="H115" s="40"/>
      <c r="I115" s="40"/>
      <c r="J115" s="40"/>
      <c r="K115" s="55"/>
      <c r="L115" s="55"/>
    </row>
    <row r="116" spans="1:12" ht="12.75" customHeight="1" x14ac:dyDescent="0.25">
      <c r="A116" s="40"/>
      <c r="B116" s="36"/>
      <c r="C116" s="36"/>
      <c r="D116" s="80"/>
      <c r="E116" s="40"/>
      <c r="F116" s="40"/>
      <c r="G116" s="40"/>
      <c r="H116" s="40"/>
      <c r="I116" s="40"/>
      <c r="J116" s="40"/>
      <c r="K116" s="55"/>
      <c r="L116" s="55"/>
    </row>
    <row r="117" spans="1:12" ht="12.75" customHeight="1" x14ac:dyDescent="0.25">
      <c r="A117" s="40"/>
      <c r="B117" s="36"/>
      <c r="C117" s="36"/>
      <c r="D117" s="80"/>
      <c r="E117" s="40"/>
      <c r="F117" s="40"/>
      <c r="G117" s="40"/>
      <c r="H117" s="40"/>
      <c r="I117" s="40"/>
      <c r="J117" s="40"/>
      <c r="K117" s="55"/>
      <c r="L117" s="55"/>
    </row>
    <row r="118" spans="1:12" ht="12.75" customHeight="1" x14ac:dyDescent="0.25">
      <c r="A118" s="40"/>
      <c r="B118" s="36"/>
      <c r="C118" s="36"/>
      <c r="D118" s="80"/>
      <c r="E118" s="40"/>
      <c r="F118" s="40"/>
      <c r="G118" s="40"/>
      <c r="H118" s="40"/>
      <c r="I118" s="40"/>
      <c r="J118" s="40"/>
      <c r="K118" s="55"/>
      <c r="L118" s="55"/>
    </row>
    <row r="119" spans="1:12" ht="12.75" customHeight="1" x14ac:dyDescent="0.25">
      <c r="A119" s="40"/>
      <c r="B119" s="36"/>
      <c r="C119" s="36"/>
      <c r="D119" s="80"/>
      <c r="E119" s="40"/>
      <c r="F119" s="40"/>
      <c r="G119" s="40"/>
      <c r="H119" s="40"/>
      <c r="I119" s="40"/>
      <c r="J119" s="40"/>
      <c r="K119" s="55"/>
      <c r="L119" s="55"/>
    </row>
    <row r="120" spans="1:12" ht="12.75" customHeight="1" x14ac:dyDescent="0.25">
      <c r="A120" s="40"/>
      <c r="B120" s="36"/>
      <c r="C120" s="36"/>
      <c r="D120" s="80"/>
      <c r="E120" s="40"/>
      <c r="F120" s="40"/>
      <c r="G120" s="40"/>
      <c r="H120" s="40"/>
      <c r="I120" s="40"/>
      <c r="J120" s="40"/>
      <c r="K120" s="55"/>
      <c r="L120" s="55"/>
    </row>
    <row r="121" spans="1:12" ht="12.75" customHeight="1" x14ac:dyDescent="0.25">
      <c r="A121" s="40"/>
      <c r="B121" s="36"/>
      <c r="C121" s="36"/>
      <c r="D121" s="80"/>
      <c r="E121" s="40"/>
      <c r="F121" s="40"/>
      <c r="G121" s="40"/>
      <c r="H121" s="40"/>
      <c r="I121" s="40"/>
      <c r="J121" s="40"/>
      <c r="K121" s="55"/>
      <c r="L121" s="55"/>
    </row>
    <row r="122" spans="1:12" ht="12.75" customHeight="1" x14ac:dyDescent="0.25">
      <c r="A122" s="40"/>
      <c r="B122" s="36"/>
      <c r="C122" s="36"/>
      <c r="D122" s="80"/>
      <c r="E122" s="40"/>
      <c r="F122" s="40"/>
      <c r="G122" s="40"/>
      <c r="H122" s="40"/>
      <c r="I122" s="40"/>
      <c r="J122" s="40"/>
      <c r="K122" s="55"/>
      <c r="L122" s="55"/>
    </row>
    <row r="123" spans="1:12" ht="12.75" customHeight="1" x14ac:dyDescent="0.25">
      <c r="A123" s="40"/>
      <c r="B123" s="36"/>
      <c r="C123" s="36"/>
      <c r="D123" s="80"/>
      <c r="E123" s="40"/>
      <c r="F123" s="40"/>
      <c r="G123" s="40"/>
      <c r="H123" s="40"/>
      <c r="I123" s="40"/>
      <c r="J123" s="40"/>
      <c r="K123" s="55"/>
      <c r="L123" s="55"/>
    </row>
    <row r="124" spans="1:12" x14ac:dyDescent="0.25">
      <c r="A124" s="40"/>
      <c r="B124" s="36"/>
      <c r="C124" s="36"/>
      <c r="D124" s="80"/>
      <c r="E124" s="40"/>
      <c r="F124" s="40"/>
      <c r="G124" s="40"/>
      <c r="H124" s="40"/>
      <c r="I124" s="40"/>
      <c r="J124" s="40"/>
      <c r="K124" s="55"/>
      <c r="L124" s="55"/>
    </row>
    <row r="125" spans="1:12" x14ac:dyDescent="0.25">
      <c r="A125" s="40"/>
      <c r="B125" s="36"/>
      <c r="C125" s="36"/>
      <c r="D125" s="80"/>
      <c r="E125" s="40"/>
      <c r="F125" s="40"/>
      <c r="G125" s="40"/>
      <c r="H125" s="40"/>
      <c r="I125" s="40"/>
      <c r="J125" s="40"/>
      <c r="K125" s="55"/>
      <c r="L125" s="55"/>
    </row>
    <row r="126" spans="1:12" ht="12.75" customHeight="1" x14ac:dyDescent="0.25">
      <c r="A126" s="40"/>
      <c r="B126" s="36"/>
      <c r="C126" s="36"/>
      <c r="D126" s="80"/>
      <c r="E126" s="40"/>
      <c r="F126" s="40"/>
      <c r="G126" s="40"/>
      <c r="H126" s="40"/>
      <c r="I126" s="40"/>
      <c r="J126" s="40"/>
      <c r="K126" s="55"/>
      <c r="L126" s="55"/>
    </row>
    <row r="127" spans="1:12" ht="12.75" customHeight="1" x14ac:dyDescent="0.25">
      <c r="A127" s="40"/>
      <c r="B127" s="36"/>
      <c r="C127" s="36"/>
      <c r="D127" s="80"/>
      <c r="E127" s="40"/>
      <c r="F127" s="40"/>
      <c r="G127" s="40"/>
      <c r="H127" s="40"/>
      <c r="I127" s="40"/>
      <c r="J127" s="40"/>
      <c r="K127" s="55"/>
      <c r="L127" s="55"/>
    </row>
    <row r="128" spans="1:12" ht="12.75" customHeight="1" x14ac:dyDescent="0.25">
      <c r="A128" s="40"/>
      <c r="B128" s="36"/>
      <c r="C128" s="36"/>
      <c r="D128" s="80"/>
      <c r="E128" s="40"/>
      <c r="F128" s="40"/>
      <c r="G128" s="40"/>
      <c r="H128" s="40"/>
      <c r="I128" s="40"/>
      <c r="J128" s="40"/>
      <c r="K128" s="55"/>
      <c r="L128" s="55"/>
    </row>
    <row r="129" spans="1:12" ht="12.75" customHeight="1" x14ac:dyDescent="0.25">
      <c r="A129" s="40"/>
      <c r="B129" s="36"/>
      <c r="C129" s="36"/>
      <c r="D129" s="80"/>
      <c r="E129" s="40"/>
      <c r="F129" s="40"/>
      <c r="G129" s="40"/>
      <c r="H129" s="40"/>
      <c r="I129" s="40"/>
      <c r="J129" s="40"/>
      <c r="K129" s="55"/>
      <c r="L129" s="55"/>
    </row>
    <row r="130" spans="1:12" ht="12.75" customHeight="1" x14ac:dyDescent="0.25">
      <c r="A130" s="40"/>
      <c r="B130" s="40"/>
      <c r="C130" s="40"/>
      <c r="D130" s="80"/>
      <c r="E130" s="40"/>
      <c r="F130" s="40"/>
      <c r="G130" s="40"/>
      <c r="H130" s="40"/>
      <c r="I130" s="40"/>
      <c r="J130" s="40"/>
      <c r="K130" s="55"/>
      <c r="L130" s="55"/>
    </row>
    <row r="131" spans="1:12" ht="12.75" customHeight="1" x14ac:dyDescent="0.25">
      <c r="A131" s="40"/>
      <c r="B131" s="40"/>
      <c r="C131" s="40"/>
      <c r="D131" s="80"/>
      <c r="E131" s="40"/>
      <c r="F131" s="40"/>
      <c r="G131" s="40"/>
      <c r="H131" s="40"/>
      <c r="I131" s="40"/>
      <c r="J131" s="40"/>
      <c r="K131" s="55"/>
      <c r="L131" s="55"/>
    </row>
    <row r="132" spans="1:12" ht="12.75" customHeight="1" x14ac:dyDescent="0.25">
      <c r="A132" s="40"/>
      <c r="B132" s="36"/>
      <c r="C132" s="36"/>
      <c r="D132" s="80"/>
      <c r="E132" s="40"/>
      <c r="F132" s="40"/>
      <c r="G132" s="40"/>
      <c r="H132" s="40"/>
      <c r="I132" s="40"/>
      <c r="J132" s="40"/>
      <c r="K132" s="55"/>
      <c r="L132" s="55"/>
    </row>
    <row r="133" spans="1:12" ht="12.75" customHeight="1" x14ac:dyDescent="0.25">
      <c r="A133" s="40"/>
      <c r="B133" s="36"/>
      <c r="C133" s="36"/>
      <c r="D133" s="80"/>
      <c r="E133" s="40"/>
      <c r="F133" s="40"/>
      <c r="G133" s="40"/>
      <c r="H133" s="40"/>
      <c r="I133" s="40"/>
      <c r="J133" s="40"/>
      <c r="K133" s="55"/>
      <c r="L133" s="55"/>
    </row>
    <row r="134" spans="1:12" ht="12.75" customHeight="1" x14ac:dyDescent="0.25">
      <c r="A134" s="40"/>
      <c r="B134" s="36"/>
      <c r="C134" s="36"/>
      <c r="D134" s="80"/>
      <c r="E134" s="40"/>
      <c r="F134" s="40"/>
      <c r="G134" s="40"/>
      <c r="H134" s="40"/>
      <c r="I134" s="40"/>
      <c r="J134" s="40"/>
      <c r="K134" s="55"/>
      <c r="L134" s="55"/>
    </row>
    <row r="135" spans="1:12" ht="12.75" customHeight="1" x14ac:dyDescent="0.25">
      <c r="A135" s="40"/>
      <c r="B135" s="36"/>
      <c r="C135" s="36"/>
      <c r="D135" s="80"/>
      <c r="E135" s="40"/>
      <c r="F135" s="40"/>
      <c r="G135" s="40"/>
      <c r="H135" s="40"/>
      <c r="I135" s="40"/>
      <c r="J135" s="40"/>
      <c r="K135" s="55"/>
      <c r="L135" s="55"/>
    </row>
    <row r="136" spans="1:12" ht="12.75" customHeight="1" x14ac:dyDescent="0.25">
      <c r="A136" s="40"/>
      <c r="B136" s="36"/>
      <c r="C136" s="36"/>
      <c r="D136" s="80"/>
      <c r="E136" s="40"/>
      <c r="F136" s="40"/>
      <c r="G136" s="40"/>
      <c r="H136" s="40"/>
      <c r="I136" s="40"/>
      <c r="J136" s="40"/>
      <c r="K136" s="55"/>
      <c r="L136" s="55"/>
    </row>
    <row r="137" spans="1:12" ht="12.75" customHeight="1" x14ac:dyDescent="0.25">
      <c r="A137" s="40"/>
      <c r="B137" s="36"/>
      <c r="C137" s="36"/>
      <c r="D137" s="80"/>
      <c r="E137" s="40"/>
      <c r="F137" s="40"/>
      <c r="G137" s="40"/>
      <c r="H137" s="40"/>
      <c r="I137" s="40"/>
      <c r="J137" s="40"/>
      <c r="K137" s="55"/>
      <c r="L137" s="55"/>
    </row>
    <row r="138" spans="1:12" ht="12.75" customHeight="1" x14ac:dyDescent="0.25">
      <c r="A138" s="40"/>
      <c r="B138" s="36"/>
      <c r="C138" s="36"/>
      <c r="D138" s="80"/>
      <c r="E138" s="40"/>
      <c r="F138" s="40"/>
      <c r="G138" s="40"/>
      <c r="H138" s="40"/>
      <c r="I138" s="40"/>
      <c r="J138" s="40"/>
      <c r="K138" s="55"/>
      <c r="L138" s="55"/>
    </row>
    <row r="139" spans="1:12" ht="12.75" customHeight="1" x14ac:dyDescent="0.25">
      <c r="A139" s="40"/>
      <c r="B139" s="36"/>
      <c r="C139" s="36"/>
      <c r="D139" s="80"/>
      <c r="E139" s="40"/>
      <c r="F139" s="40"/>
      <c r="G139" s="40"/>
      <c r="H139" s="40"/>
      <c r="I139" s="40"/>
      <c r="J139" s="40"/>
      <c r="K139" s="55"/>
      <c r="L139" s="55"/>
    </row>
    <row r="140" spans="1:12" ht="12.75" customHeight="1" x14ac:dyDescent="0.25">
      <c r="A140" s="40"/>
      <c r="B140" s="36"/>
      <c r="C140" s="36"/>
      <c r="D140" s="80"/>
      <c r="E140" s="40"/>
      <c r="F140" s="40"/>
      <c r="G140" s="40"/>
      <c r="H140" s="40"/>
      <c r="I140" s="40"/>
      <c r="J140" s="40"/>
      <c r="K140" s="55"/>
      <c r="L140" s="55"/>
    </row>
    <row r="141" spans="1:12" ht="12.75" customHeight="1" x14ac:dyDescent="0.25">
      <c r="A141" s="40"/>
      <c r="B141" s="36"/>
      <c r="C141" s="36"/>
      <c r="D141" s="80"/>
      <c r="E141" s="40"/>
      <c r="F141" s="40"/>
      <c r="G141" s="40"/>
      <c r="H141" s="40"/>
      <c r="I141" s="40"/>
      <c r="J141" s="40"/>
      <c r="K141" s="55"/>
      <c r="L141" s="55"/>
    </row>
    <row r="142" spans="1:12" ht="12.75" customHeight="1" x14ac:dyDescent="0.25">
      <c r="A142" s="40"/>
      <c r="B142" s="36"/>
      <c r="C142" s="36"/>
      <c r="D142" s="80"/>
      <c r="E142" s="40"/>
      <c r="F142" s="40"/>
      <c r="G142" s="40"/>
      <c r="H142" s="40"/>
      <c r="I142" s="40"/>
      <c r="J142" s="40"/>
      <c r="K142" s="55"/>
      <c r="L142" s="55"/>
    </row>
    <row r="143" spans="1:12" ht="12.75" customHeight="1" x14ac:dyDescent="0.25">
      <c r="A143" s="40"/>
      <c r="B143" s="36"/>
      <c r="C143" s="36"/>
      <c r="D143" s="80"/>
      <c r="E143" s="40"/>
      <c r="F143" s="40"/>
      <c r="G143" s="40"/>
      <c r="H143" s="40"/>
      <c r="I143" s="40"/>
      <c r="J143" s="40"/>
      <c r="K143" s="55"/>
      <c r="L143" s="55"/>
    </row>
    <row r="144" spans="1:12" ht="12.75" customHeight="1" x14ac:dyDescent="0.25">
      <c r="A144" s="40"/>
      <c r="B144" s="36"/>
      <c r="C144" s="36"/>
      <c r="D144" s="80"/>
      <c r="E144" s="40"/>
      <c r="F144" s="40"/>
      <c r="G144" s="40"/>
      <c r="H144" s="40"/>
      <c r="I144" s="40"/>
      <c r="J144" s="40"/>
      <c r="K144" s="55"/>
      <c r="L144" s="55"/>
    </row>
    <row r="145" spans="1:12" ht="12.75" customHeight="1" x14ac:dyDescent="0.25">
      <c r="A145" s="40"/>
      <c r="B145" s="36"/>
      <c r="C145" s="36"/>
      <c r="D145" s="80"/>
      <c r="E145" s="40"/>
      <c r="F145" s="40"/>
      <c r="G145" s="40"/>
      <c r="H145" s="40"/>
      <c r="I145" s="40"/>
      <c r="J145" s="40"/>
      <c r="K145" s="55"/>
      <c r="L145" s="55"/>
    </row>
    <row r="146" spans="1:12" ht="12.75" customHeight="1" x14ac:dyDescent="0.25">
      <c r="A146" s="40"/>
      <c r="B146" s="36"/>
      <c r="C146" s="36"/>
      <c r="D146" s="80"/>
      <c r="E146" s="40"/>
      <c r="F146" s="40"/>
      <c r="G146" s="40"/>
      <c r="H146" s="40"/>
      <c r="I146" s="40"/>
      <c r="J146" s="40"/>
      <c r="K146" s="55"/>
      <c r="L146" s="55"/>
    </row>
    <row r="147" spans="1:12" ht="12.75" customHeight="1" x14ac:dyDescent="0.25">
      <c r="A147" s="40"/>
      <c r="B147" s="36"/>
      <c r="C147" s="36"/>
      <c r="D147" s="80"/>
      <c r="E147" s="40"/>
      <c r="F147" s="40"/>
      <c r="G147" s="40"/>
      <c r="H147" s="40"/>
      <c r="I147" s="40"/>
      <c r="J147" s="40"/>
      <c r="K147" s="55"/>
      <c r="L147" s="55"/>
    </row>
    <row r="148" spans="1:12" x14ac:dyDescent="0.25">
      <c r="A148" s="40"/>
      <c r="B148" s="36"/>
      <c r="C148" s="36"/>
      <c r="D148" s="80"/>
      <c r="E148" s="40"/>
      <c r="F148" s="40"/>
      <c r="G148" s="40"/>
      <c r="H148" s="40"/>
      <c r="I148" s="40"/>
      <c r="J148" s="40"/>
      <c r="K148" s="55"/>
      <c r="L148" s="55"/>
    </row>
    <row r="149" spans="1:12" x14ac:dyDescent="0.25">
      <c r="A149" s="40"/>
      <c r="B149" s="36"/>
      <c r="C149" s="36"/>
      <c r="D149" s="80"/>
      <c r="E149" s="40"/>
      <c r="F149" s="40"/>
      <c r="G149" s="40"/>
      <c r="H149" s="40"/>
      <c r="I149" s="40"/>
      <c r="J149" s="40"/>
      <c r="K149" s="55"/>
      <c r="L149" s="55"/>
    </row>
    <row r="150" spans="1:12" x14ac:dyDescent="0.25">
      <c r="A150" s="40"/>
      <c r="B150" s="36"/>
      <c r="C150" s="36"/>
      <c r="D150" s="80"/>
      <c r="E150" s="40"/>
      <c r="F150" s="40"/>
      <c r="G150" s="40"/>
      <c r="H150" s="40"/>
      <c r="I150" s="40"/>
      <c r="J150" s="40"/>
      <c r="K150" s="55"/>
      <c r="L150" s="55"/>
    </row>
    <row r="151" spans="1:12" x14ac:dyDescent="0.25">
      <c r="A151" s="40" t="s">
        <v>881</v>
      </c>
      <c r="B151" s="36"/>
      <c r="C151" s="36"/>
      <c r="D151" s="80"/>
      <c r="E151" s="40"/>
      <c r="F151" s="40"/>
      <c r="G151" s="40"/>
      <c r="H151" s="40"/>
      <c r="I151" s="40"/>
      <c r="J151" s="40"/>
      <c r="K151" s="55"/>
      <c r="L151" s="55"/>
    </row>
    <row r="152" spans="1:12" x14ac:dyDescent="0.25">
      <c r="A152" s="40"/>
      <c r="B152" s="36"/>
      <c r="C152" s="36"/>
      <c r="D152" s="80"/>
      <c r="E152" s="40"/>
      <c r="F152" s="40"/>
      <c r="G152" s="40"/>
      <c r="H152" s="40"/>
      <c r="I152" s="40"/>
      <c r="J152" s="40"/>
      <c r="K152" s="55"/>
      <c r="L152" s="55"/>
    </row>
    <row r="153" spans="1:12" x14ac:dyDescent="0.25">
      <c r="A153" s="40"/>
      <c r="B153" s="36"/>
      <c r="C153" s="36"/>
      <c r="D153" s="80"/>
      <c r="E153" s="40"/>
      <c r="F153" s="40"/>
      <c r="G153" s="40"/>
      <c r="H153" s="40"/>
      <c r="I153" s="40"/>
      <c r="J153" s="40"/>
      <c r="K153" s="55"/>
      <c r="L153" s="55"/>
    </row>
    <row r="158" spans="1:12" ht="12.75" customHeight="1" x14ac:dyDescent="0.25"/>
    <row r="159" spans="1:12" ht="12.75" customHeight="1" x14ac:dyDescent="0.25"/>
    <row r="160" spans="1:12" ht="12.75" customHeight="1" x14ac:dyDescent="0.25"/>
    <row r="161" spans="1:12" ht="12.75" customHeight="1" x14ac:dyDescent="0.25"/>
    <row r="162" spans="1:12" ht="12.75" customHeight="1" x14ac:dyDescent="0.25">
      <c r="A162" s="40"/>
      <c r="B162" s="40"/>
      <c r="C162" s="40"/>
      <c r="D162" s="80"/>
      <c r="E162" s="40"/>
      <c r="F162" s="40"/>
      <c r="G162" s="40"/>
      <c r="H162" s="40"/>
      <c r="I162" s="40"/>
      <c r="J162" s="40"/>
      <c r="K162" s="55"/>
      <c r="L162" s="55"/>
    </row>
    <row r="163" spans="1:12" ht="12.75" customHeight="1" x14ac:dyDescent="0.25">
      <c r="A163" s="40"/>
      <c r="B163" s="40"/>
      <c r="C163" s="40"/>
      <c r="D163" s="80"/>
      <c r="E163" s="40"/>
      <c r="F163" s="40"/>
      <c r="G163" s="40"/>
      <c r="H163" s="40"/>
      <c r="I163" s="40"/>
      <c r="J163" s="40"/>
      <c r="K163" s="55"/>
      <c r="L163" s="55"/>
    </row>
    <row r="164" spans="1:12" ht="12.75" customHeight="1" x14ac:dyDescent="0.25">
      <c r="A164" s="40"/>
      <c r="B164" s="36"/>
      <c r="C164" s="36"/>
      <c r="D164" s="80"/>
      <c r="E164" s="40"/>
      <c r="F164" s="40"/>
      <c r="G164" s="40"/>
      <c r="H164" s="40"/>
      <c r="I164" s="40"/>
      <c r="J164" s="40"/>
      <c r="K164" s="55"/>
      <c r="L164" s="55"/>
    </row>
    <row r="165" spans="1:12" ht="12.75" customHeight="1" x14ac:dyDescent="0.25">
      <c r="A165" s="40"/>
      <c r="B165" s="36"/>
      <c r="C165" s="36"/>
      <c r="D165" s="80"/>
      <c r="E165" s="40"/>
      <c r="F165" s="40"/>
      <c r="G165" s="40"/>
      <c r="H165" s="40"/>
      <c r="I165" s="40"/>
      <c r="J165" s="40"/>
      <c r="K165" s="55"/>
      <c r="L165" s="55"/>
    </row>
    <row r="166" spans="1:12" ht="12.75" customHeight="1" x14ac:dyDescent="0.25">
      <c r="A166" s="40"/>
      <c r="B166" s="36"/>
      <c r="C166" s="36"/>
      <c r="D166" s="80"/>
      <c r="E166" s="40"/>
      <c r="F166" s="40"/>
      <c r="G166" s="40"/>
      <c r="H166" s="40"/>
      <c r="I166" s="40"/>
      <c r="J166" s="40"/>
      <c r="K166" s="55"/>
      <c r="L166" s="55"/>
    </row>
    <row r="167" spans="1:12" ht="12.75" customHeight="1" x14ac:dyDescent="0.25">
      <c r="A167" s="40"/>
      <c r="B167" s="36"/>
      <c r="C167" s="36"/>
      <c r="D167" s="80"/>
      <c r="E167" s="40"/>
      <c r="F167" s="40"/>
      <c r="G167" s="40"/>
      <c r="H167" s="40"/>
      <c r="I167" s="40"/>
      <c r="J167" s="40"/>
      <c r="K167" s="55"/>
      <c r="L167" s="55"/>
    </row>
    <row r="168" spans="1:12" ht="12.75" customHeight="1" x14ac:dyDescent="0.25">
      <c r="A168" s="40"/>
      <c r="B168" s="36"/>
      <c r="C168" s="36"/>
      <c r="D168" s="80"/>
      <c r="E168" s="40"/>
      <c r="F168" s="40"/>
      <c r="G168" s="40"/>
      <c r="H168" s="40"/>
      <c r="I168" s="40"/>
      <c r="J168" s="40"/>
      <c r="K168" s="55"/>
      <c r="L168" s="55"/>
    </row>
    <row r="169" spans="1:12" ht="12.75" customHeight="1" x14ac:dyDescent="0.25">
      <c r="A169" s="40"/>
      <c r="B169" s="36"/>
      <c r="C169" s="36"/>
      <c r="D169" s="80"/>
      <c r="E169" s="40"/>
      <c r="F169" s="40"/>
      <c r="G169" s="40"/>
      <c r="H169" s="40"/>
      <c r="I169" s="40"/>
      <c r="J169" s="40"/>
      <c r="K169" s="55"/>
      <c r="L169" s="55"/>
    </row>
    <row r="170" spans="1:12" ht="12.75" customHeight="1" x14ac:dyDescent="0.25">
      <c r="A170" s="40"/>
      <c r="B170" s="36"/>
      <c r="C170" s="36"/>
      <c r="D170" s="80"/>
      <c r="E170" s="40"/>
      <c r="F170" s="40"/>
      <c r="G170" s="40"/>
      <c r="H170" s="40"/>
      <c r="I170" s="40"/>
      <c r="J170" s="40"/>
      <c r="K170" s="55"/>
      <c r="L170" s="55"/>
    </row>
    <row r="171" spans="1:12" ht="12.75" customHeight="1" x14ac:dyDescent="0.25">
      <c r="A171" s="40"/>
      <c r="B171" s="36"/>
      <c r="C171" s="36"/>
      <c r="D171" s="80"/>
      <c r="E171" s="40"/>
      <c r="F171" s="40"/>
      <c r="G171" s="40"/>
      <c r="H171" s="40"/>
      <c r="I171" s="40"/>
      <c r="J171" s="40"/>
      <c r="K171" s="55"/>
      <c r="L171" s="55"/>
    </row>
    <row r="172" spans="1:12" x14ac:dyDescent="0.25">
      <c r="A172" s="40"/>
      <c r="B172" s="36"/>
      <c r="C172" s="36"/>
      <c r="D172" s="80"/>
      <c r="E172" s="40"/>
      <c r="F172" s="40"/>
      <c r="G172" s="40"/>
      <c r="H172" s="40"/>
      <c r="I172" s="40"/>
      <c r="J172" s="40"/>
      <c r="K172" s="55"/>
      <c r="L172" s="55"/>
    </row>
    <row r="173" spans="1:12" x14ac:dyDescent="0.25">
      <c r="A173" s="40"/>
      <c r="B173" s="36"/>
      <c r="C173" s="36"/>
      <c r="D173" s="80"/>
      <c r="E173" s="40"/>
      <c r="F173" s="40"/>
      <c r="G173" s="40"/>
      <c r="H173" s="40"/>
      <c r="I173" s="40"/>
      <c r="J173" s="40"/>
      <c r="K173" s="55"/>
      <c r="L173" s="55"/>
    </row>
    <row r="174" spans="1:12" ht="12.75" customHeight="1" x14ac:dyDescent="0.25">
      <c r="A174" s="40"/>
      <c r="B174" s="36"/>
      <c r="C174" s="36"/>
      <c r="D174" s="80"/>
      <c r="E174" s="40"/>
      <c r="F174" s="40"/>
      <c r="G174" s="40"/>
      <c r="H174" s="40"/>
      <c r="I174" s="40"/>
      <c r="J174" s="40"/>
      <c r="K174" s="55"/>
      <c r="L174" s="55"/>
    </row>
    <row r="175" spans="1:12" ht="12.75" customHeight="1" x14ac:dyDescent="0.25">
      <c r="A175" s="40"/>
      <c r="B175" s="36"/>
      <c r="C175" s="36"/>
      <c r="D175" s="80"/>
      <c r="E175" s="40"/>
      <c r="F175" s="40"/>
      <c r="G175" s="40"/>
      <c r="H175" s="40"/>
      <c r="I175" s="40"/>
      <c r="J175" s="40"/>
      <c r="K175" s="55"/>
      <c r="L175" s="55"/>
    </row>
    <row r="176" spans="1:12" ht="12.75" customHeight="1" x14ac:dyDescent="0.25">
      <c r="A176" s="40"/>
      <c r="B176" s="36"/>
      <c r="C176" s="36"/>
      <c r="D176" s="80"/>
      <c r="E176" s="40"/>
      <c r="F176" s="40"/>
      <c r="G176" s="40"/>
      <c r="H176" s="40"/>
      <c r="I176" s="40"/>
      <c r="J176" s="40"/>
      <c r="K176" s="55"/>
      <c r="L176" s="55"/>
    </row>
    <row r="177" spans="1:12" ht="12.75" customHeight="1" x14ac:dyDescent="0.25">
      <c r="A177" s="40"/>
      <c r="B177" s="36"/>
      <c r="C177" s="36"/>
      <c r="D177" s="80"/>
      <c r="E177" s="40"/>
      <c r="F177" s="40"/>
      <c r="G177" s="40"/>
      <c r="H177" s="40"/>
      <c r="I177" s="40"/>
      <c r="J177" s="40"/>
      <c r="K177" s="55"/>
      <c r="L177" s="55"/>
    </row>
    <row r="178" spans="1:12" ht="12.75" customHeight="1" x14ac:dyDescent="0.25">
      <c r="A178" s="40"/>
      <c r="B178" s="40"/>
      <c r="C178" s="40"/>
      <c r="D178" s="80"/>
      <c r="E178" s="40"/>
      <c r="F178" s="40"/>
      <c r="G178" s="40"/>
      <c r="H178" s="40"/>
      <c r="I178" s="40"/>
      <c r="J178" s="40"/>
      <c r="K178" s="55"/>
      <c r="L178" s="55"/>
    </row>
    <row r="179" spans="1:12" ht="12.75" customHeight="1" x14ac:dyDescent="0.25">
      <c r="A179" s="40"/>
      <c r="B179" s="40"/>
      <c r="C179" s="40"/>
      <c r="D179" s="80"/>
      <c r="E179" s="40"/>
      <c r="F179" s="40"/>
      <c r="G179" s="40"/>
      <c r="H179" s="40"/>
      <c r="I179" s="40"/>
      <c r="J179" s="40"/>
      <c r="K179" s="55"/>
      <c r="L179" s="55"/>
    </row>
    <row r="180" spans="1:12" ht="12.75" customHeight="1" x14ac:dyDescent="0.25">
      <c r="A180" s="40"/>
      <c r="B180" s="36"/>
      <c r="C180" s="36"/>
      <c r="D180" s="80"/>
      <c r="E180" s="40"/>
      <c r="F180" s="40"/>
      <c r="G180" s="40"/>
      <c r="H180" s="40"/>
      <c r="I180" s="40"/>
      <c r="J180" s="40"/>
      <c r="K180" s="55"/>
      <c r="L180" s="55"/>
    </row>
    <row r="181" spans="1:12" ht="12.75" customHeight="1" x14ac:dyDescent="0.25">
      <c r="A181" s="40"/>
      <c r="B181" s="36"/>
      <c r="C181" s="36"/>
      <c r="D181" s="80"/>
      <c r="E181" s="40"/>
      <c r="F181" s="40"/>
      <c r="G181" s="40"/>
      <c r="H181" s="40"/>
      <c r="I181" s="40"/>
      <c r="J181" s="40"/>
      <c r="K181" s="55"/>
      <c r="L181" s="55"/>
    </row>
    <row r="182" spans="1:12" ht="12.75" customHeight="1" x14ac:dyDescent="0.25">
      <c r="A182" s="40"/>
      <c r="B182" s="36"/>
      <c r="C182" s="36"/>
      <c r="D182" s="80"/>
      <c r="E182" s="40"/>
      <c r="F182" s="40"/>
      <c r="G182" s="40"/>
      <c r="H182" s="40"/>
      <c r="I182" s="40"/>
      <c r="J182" s="40"/>
      <c r="K182" s="55"/>
      <c r="L182" s="55"/>
    </row>
    <row r="183" spans="1:12" ht="12.75" customHeight="1" x14ac:dyDescent="0.25">
      <c r="A183" s="40"/>
      <c r="B183" s="36"/>
      <c r="C183" s="36"/>
      <c r="D183" s="80"/>
      <c r="E183" s="40"/>
      <c r="F183" s="40"/>
      <c r="G183" s="40"/>
      <c r="H183" s="40"/>
      <c r="I183" s="40"/>
      <c r="J183" s="40"/>
      <c r="K183" s="55"/>
      <c r="L183" s="55"/>
    </row>
    <row r="184" spans="1:12" ht="12.75" customHeight="1" x14ac:dyDescent="0.25">
      <c r="A184" s="40"/>
      <c r="B184" s="36"/>
      <c r="C184" s="36"/>
      <c r="D184" s="80"/>
      <c r="E184" s="40"/>
      <c r="F184" s="40"/>
      <c r="G184" s="40"/>
      <c r="H184" s="40"/>
      <c r="I184" s="40"/>
      <c r="J184" s="40"/>
      <c r="K184" s="55"/>
      <c r="L184" s="55"/>
    </row>
    <row r="185" spans="1:12" ht="12.75" customHeight="1" x14ac:dyDescent="0.25">
      <c r="A185" s="40"/>
      <c r="B185" s="36"/>
      <c r="C185" s="36"/>
      <c r="D185" s="80"/>
      <c r="E185" s="40"/>
      <c r="F185" s="40"/>
      <c r="G185" s="40"/>
      <c r="H185" s="40"/>
      <c r="I185" s="40"/>
      <c r="J185" s="40"/>
      <c r="K185" s="55"/>
      <c r="L185" s="55"/>
    </row>
    <row r="186" spans="1:12" ht="12.75" customHeight="1" x14ac:dyDescent="0.25">
      <c r="A186" s="40"/>
      <c r="B186" s="36"/>
      <c r="C186" s="36"/>
      <c r="D186" s="80"/>
      <c r="E186" s="40"/>
      <c r="F186" s="40"/>
      <c r="G186" s="40"/>
      <c r="H186" s="40"/>
      <c r="I186" s="40"/>
      <c r="J186" s="40"/>
      <c r="K186" s="55"/>
      <c r="L186" s="55"/>
    </row>
    <row r="187" spans="1:12" ht="12.75" customHeight="1" x14ac:dyDescent="0.25">
      <c r="A187" s="40"/>
      <c r="B187" s="36"/>
      <c r="C187" s="36"/>
      <c r="D187" s="80"/>
      <c r="E187" s="40"/>
      <c r="F187" s="40"/>
      <c r="G187" s="40"/>
      <c r="H187" s="40"/>
      <c r="I187" s="40"/>
      <c r="J187" s="40"/>
      <c r="K187" s="55"/>
      <c r="L187" s="55"/>
    </row>
    <row r="188" spans="1:12" ht="12.75" customHeight="1" x14ac:dyDescent="0.25">
      <c r="A188" s="40"/>
      <c r="B188" s="36"/>
      <c r="C188" s="36"/>
      <c r="D188" s="80"/>
      <c r="E188" s="40"/>
      <c r="F188" s="40"/>
      <c r="G188" s="40"/>
      <c r="H188" s="40"/>
      <c r="I188" s="40"/>
      <c r="J188" s="40"/>
      <c r="K188" s="55"/>
      <c r="L188" s="55"/>
    </row>
    <row r="189" spans="1:12" ht="12.75" customHeight="1" x14ac:dyDescent="0.25">
      <c r="A189" s="40"/>
      <c r="B189" s="36"/>
      <c r="C189" s="36"/>
      <c r="D189" s="80"/>
      <c r="E189" s="40"/>
      <c r="F189" s="40"/>
      <c r="G189" s="40"/>
      <c r="H189" s="40"/>
      <c r="I189" s="40"/>
      <c r="J189" s="40"/>
      <c r="K189" s="55"/>
      <c r="L189" s="55"/>
    </row>
    <row r="190" spans="1:12" ht="12.75" customHeight="1" x14ac:dyDescent="0.25">
      <c r="A190" s="40"/>
      <c r="B190" s="36"/>
      <c r="C190" s="36"/>
      <c r="D190" s="80"/>
      <c r="E190" s="40"/>
      <c r="F190" s="40"/>
      <c r="G190" s="40"/>
      <c r="H190" s="40"/>
      <c r="I190" s="40"/>
      <c r="J190" s="40"/>
      <c r="K190" s="55"/>
      <c r="L190" s="55"/>
    </row>
    <row r="191" spans="1:12" ht="12.75" customHeight="1" x14ac:dyDescent="0.25">
      <c r="A191" s="40"/>
      <c r="B191" s="36"/>
      <c r="C191" s="36"/>
      <c r="D191" s="80"/>
      <c r="E191" s="40"/>
      <c r="F191" s="40"/>
      <c r="G191" s="40"/>
      <c r="H191" s="40"/>
      <c r="I191" s="40"/>
      <c r="J191" s="40"/>
      <c r="K191" s="55"/>
      <c r="L191" s="55"/>
    </row>
    <row r="192" spans="1:12" ht="12.75" customHeight="1" x14ac:dyDescent="0.25">
      <c r="A192" s="40"/>
      <c r="B192" s="36"/>
      <c r="C192" s="36"/>
      <c r="D192" s="80"/>
      <c r="E192" s="40"/>
      <c r="F192" s="40"/>
      <c r="G192" s="40"/>
      <c r="H192" s="40"/>
      <c r="I192" s="40"/>
      <c r="J192" s="40"/>
      <c r="K192" s="55"/>
      <c r="L192" s="55"/>
    </row>
    <row r="193" spans="1:12" ht="12.75" customHeight="1" x14ac:dyDescent="0.25">
      <c r="A193" s="40"/>
      <c r="B193" s="36"/>
      <c r="C193" s="36"/>
      <c r="D193" s="80"/>
      <c r="E193" s="40"/>
      <c r="F193" s="40"/>
      <c r="G193" s="40"/>
      <c r="H193" s="40"/>
      <c r="I193" s="40"/>
      <c r="J193" s="40"/>
      <c r="K193" s="55"/>
      <c r="L193" s="55"/>
    </row>
    <row r="194" spans="1:12" ht="12.75" customHeight="1" x14ac:dyDescent="0.25">
      <c r="A194" s="40"/>
      <c r="B194" s="36"/>
      <c r="C194" s="36"/>
      <c r="D194" s="80"/>
      <c r="E194" s="40"/>
      <c r="F194" s="40"/>
      <c r="G194" s="40"/>
      <c r="H194" s="40"/>
      <c r="I194" s="40"/>
      <c r="J194" s="40"/>
      <c r="K194" s="55"/>
      <c r="L194" s="55"/>
    </row>
    <row r="195" spans="1:12" ht="12.75" customHeight="1" x14ac:dyDescent="0.25">
      <c r="A195" s="40"/>
      <c r="B195" s="36"/>
      <c r="C195" s="36"/>
      <c r="D195" s="80"/>
      <c r="E195" s="40"/>
      <c r="F195" s="40"/>
      <c r="G195" s="40"/>
      <c r="H195" s="40"/>
      <c r="I195" s="40"/>
      <c r="J195" s="40"/>
      <c r="K195" s="55"/>
      <c r="L195" s="55"/>
    </row>
    <row r="196" spans="1:12" ht="12.75" customHeight="1" x14ac:dyDescent="0.25">
      <c r="A196" s="40"/>
      <c r="B196" s="36"/>
      <c r="C196" s="36"/>
      <c r="D196" s="80"/>
      <c r="E196" s="40"/>
      <c r="F196" s="40"/>
      <c r="G196" s="40"/>
      <c r="H196" s="40"/>
      <c r="I196" s="40"/>
      <c r="J196" s="40"/>
      <c r="K196" s="55"/>
      <c r="L196" s="55"/>
    </row>
    <row r="197" spans="1:12" ht="12.75" customHeight="1" x14ac:dyDescent="0.25">
      <c r="A197" s="40"/>
      <c r="B197" s="36"/>
      <c r="C197" s="36"/>
      <c r="D197" s="80"/>
      <c r="E197" s="40"/>
      <c r="F197" s="40"/>
      <c r="G197" s="40"/>
      <c r="H197" s="40"/>
      <c r="I197" s="40"/>
      <c r="J197" s="40"/>
      <c r="K197" s="55"/>
      <c r="L197" s="55"/>
    </row>
    <row r="198" spans="1:12" x14ac:dyDescent="0.25">
      <c r="A198" s="40"/>
      <c r="B198" s="36"/>
      <c r="C198" s="36"/>
      <c r="D198" s="80"/>
      <c r="E198" s="40"/>
      <c r="F198" s="40"/>
      <c r="G198" s="40"/>
      <c r="H198" s="40"/>
      <c r="I198" s="40"/>
      <c r="J198" s="40"/>
      <c r="K198" s="55"/>
      <c r="L198" s="55"/>
    </row>
    <row r="199" spans="1:12" x14ac:dyDescent="0.25">
      <c r="A199" s="40"/>
      <c r="B199" s="36"/>
      <c r="C199" s="36"/>
      <c r="D199" s="80"/>
      <c r="E199" s="40"/>
      <c r="F199" s="40"/>
      <c r="G199" s="40"/>
      <c r="H199" s="40"/>
      <c r="I199" s="40"/>
      <c r="J199" s="40"/>
      <c r="K199" s="55"/>
      <c r="L199" s="55"/>
    </row>
    <row r="200" spans="1:12" ht="12.75" customHeight="1" x14ac:dyDescent="0.25">
      <c r="A200" s="40"/>
      <c r="B200" s="36"/>
      <c r="C200" s="36"/>
      <c r="D200" s="80"/>
      <c r="E200" s="40"/>
      <c r="F200" s="40"/>
      <c r="G200" s="40"/>
      <c r="H200" s="40"/>
      <c r="I200" s="40"/>
      <c r="J200" s="40"/>
      <c r="K200" s="55"/>
      <c r="L200" s="55"/>
    </row>
    <row r="201" spans="1:12" ht="12.75" customHeight="1" x14ac:dyDescent="0.25">
      <c r="A201" s="40"/>
      <c r="B201" s="36"/>
      <c r="C201" s="36"/>
      <c r="D201" s="80"/>
      <c r="E201" s="40"/>
      <c r="F201" s="40"/>
      <c r="G201" s="40"/>
      <c r="H201" s="40"/>
      <c r="I201" s="40"/>
      <c r="J201" s="40"/>
      <c r="K201" s="55"/>
      <c r="L201" s="55"/>
    </row>
    <row r="202" spans="1:12" ht="12.75" customHeight="1" x14ac:dyDescent="0.25">
      <c r="A202" s="40"/>
      <c r="B202" s="36"/>
      <c r="C202" s="36"/>
      <c r="D202" s="80"/>
      <c r="E202" s="40"/>
      <c r="F202" s="40"/>
      <c r="G202" s="40"/>
      <c r="H202" s="40"/>
      <c r="I202" s="40"/>
      <c r="J202" s="40"/>
      <c r="K202" s="55"/>
      <c r="L202" s="55"/>
    </row>
    <row r="203" spans="1:12" ht="12.75" customHeight="1" x14ac:dyDescent="0.25">
      <c r="A203" s="40"/>
      <c r="B203" s="36"/>
      <c r="C203" s="36"/>
      <c r="D203" s="80"/>
      <c r="E203" s="40"/>
      <c r="F203" s="40"/>
      <c r="G203" s="40"/>
      <c r="H203" s="40"/>
      <c r="I203" s="40"/>
      <c r="J203" s="40"/>
      <c r="K203" s="55"/>
      <c r="L203" s="55"/>
    </row>
    <row r="204" spans="1:12" ht="12.75" customHeight="1" x14ac:dyDescent="0.25">
      <c r="A204" s="40"/>
      <c r="B204" s="40"/>
      <c r="C204" s="40"/>
      <c r="D204" s="80"/>
      <c r="E204" s="40"/>
      <c r="F204" s="40"/>
      <c r="G204" s="40"/>
      <c r="H204" s="40"/>
      <c r="I204" s="40"/>
      <c r="J204" s="40"/>
      <c r="K204" s="55"/>
      <c r="L204" s="55"/>
    </row>
    <row r="205" spans="1:12" ht="12.75" customHeight="1" x14ac:dyDescent="0.25">
      <c r="A205" s="40"/>
      <c r="B205" s="40"/>
      <c r="C205" s="40"/>
      <c r="D205" s="80"/>
      <c r="E205" s="40"/>
      <c r="F205" s="40"/>
      <c r="G205" s="40"/>
      <c r="H205" s="40"/>
      <c r="I205" s="40"/>
      <c r="J205" s="40"/>
      <c r="K205" s="55"/>
      <c r="L205" s="55"/>
    </row>
    <row r="206" spans="1:12" ht="12.75" customHeight="1" x14ac:dyDescent="0.25">
      <c r="A206" s="40"/>
      <c r="B206" s="36"/>
      <c r="C206" s="36"/>
      <c r="D206" s="80"/>
      <c r="E206" s="40"/>
      <c r="F206" s="40"/>
      <c r="G206" s="40"/>
      <c r="H206" s="40"/>
      <c r="I206" s="40"/>
      <c r="J206" s="40"/>
      <c r="K206" s="55"/>
      <c r="L206" s="55"/>
    </row>
    <row r="207" spans="1:12" ht="12.75" customHeight="1" x14ac:dyDescent="0.25">
      <c r="A207" s="40"/>
      <c r="B207" s="36"/>
      <c r="C207" s="36"/>
      <c r="D207" s="80"/>
      <c r="E207" s="40"/>
      <c r="F207" s="40"/>
      <c r="G207" s="40"/>
      <c r="H207" s="40"/>
      <c r="I207" s="40"/>
      <c r="J207" s="40"/>
      <c r="K207" s="55"/>
      <c r="L207" s="55"/>
    </row>
    <row r="208" spans="1:12" ht="12.75" customHeight="1" x14ac:dyDescent="0.25">
      <c r="A208" s="40"/>
      <c r="B208" s="36"/>
      <c r="C208" s="36"/>
      <c r="D208" s="80"/>
      <c r="E208" s="40"/>
      <c r="F208" s="40"/>
      <c r="G208" s="40"/>
      <c r="H208" s="40"/>
      <c r="I208" s="40"/>
      <c r="J208" s="40"/>
      <c r="K208" s="55"/>
      <c r="L208" s="55"/>
    </row>
    <row r="209" spans="1:12" ht="12.75" customHeight="1" x14ac:dyDescent="0.25">
      <c r="A209" s="40"/>
      <c r="B209" s="36"/>
      <c r="C209" s="36"/>
      <c r="D209" s="80"/>
      <c r="E209" s="40"/>
      <c r="F209" s="40"/>
      <c r="G209" s="40"/>
      <c r="H209" s="40"/>
      <c r="I209" s="40"/>
      <c r="J209" s="40"/>
      <c r="K209" s="55"/>
      <c r="L209" s="55"/>
    </row>
    <row r="210" spans="1:12" ht="12.75" customHeight="1" x14ac:dyDescent="0.25">
      <c r="A210" s="40"/>
      <c r="B210" s="36"/>
      <c r="C210" s="36"/>
      <c r="D210" s="80"/>
      <c r="E210" s="40"/>
      <c r="F210" s="40"/>
      <c r="G210" s="40"/>
      <c r="H210" s="40"/>
      <c r="I210" s="40"/>
      <c r="J210" s="40"/>
      <c r="K210" s="55"/>
      <c r="L210" s="55"/>
    </row>
    <row r="211" spans="1:12" ht="12.75" customHeight="1" x14ac:dyDescent="0.25">
      <c r="A211" s="40"/>
      <c r="B211" s="36"/>
      <c r="C211" s="36"/>
      <c r="D211" s="80"/>
      <c r="E211" s="40"/>
      <c r="F211" s="40"/>
      <c r="G211" s="40"/>
      <c r="H211" s="40"/>
      <c r="I211" s="40"/>
      <c r="J211" s="40"/>
      <c r="K211" s="55"/>
      <c r="L211" s="55"/>
    </row>
    <row r="212" spans="1:12" ht="12.75" customHeight="1" x14ac:dyDescent="0.25">
      <c r="A212" s="40"/>
      <c r="B212" s="36"/>
      <c r="C212" s="36"/>
      <c r="D212" s="80"/>
      <c r="E212" s="40"/>
      <c r="F212" s="40"/>
      <c r="G212" s="40"/>
      <c r="H212" s="40"/>
      <c r="I212" s="40"/>
      <c r="J212" s="40"/>
      <c r="K212" s="55"/>
      <c r="L212" s="55"/>
    </row>
    <row r="213" spans="1:12" ht="12.75" customHeight="1" x14ac:dyDescent="0.25">
      <c r="A213" s="40"/>
      <c r="B213" s="36"/>
      <c r="C213" s="36"/>
      <c r="D213" s="80"/>
      <c r="E213" s="40"/>
      <c r="F213" s="40"/>
      <c r="G213" s="40"/>
      <c r="H213" s="40"/>
      <c r="I213" s="40"/>
      <c r="J213" s="40"/>
      <c r="K213" s="55"/>
      <c r="L213" s="55"/>
    </row>
    <row r="214" spans="1:12" ht="12.75" customHeight="1" x14ac:dyDescent="0.25">
      <c r="A214" s="40"/>
      <c r="B214" s="36"/>
      <c r="C214" s="36"/>
      <c r="D214" s="80"/>
      <c r="E214" s="40"/>
      <c r="F214" s="40"/>
      <c r="G214" s="40"/>
      <c r="H214" s="40"/>
      <c r="I214" s="40"/>
      <c r="J214" s="40"/>
      <c r="K214" s="55"/>
      <c r="L214" s="55"/>
    </row>
    <row r="215" spans="1:12" ht="12.75" customHeight="1" x14ac:dyDescent="0.25">
      <c r="A215" s="40"/>
      <c r="B215" s="36"/>
      <c r="C215" s="36"/>
      <c r="D215" s="80"/>
      <c r="E215" s="40"/>
      <c r="F215" s="40"/>
      <c r="G215" s="40"/>
      <c r="H215" s="40"/>
      <c r="I215" s="40"/>
      <c r="J215" s="40"/>
      <c r="K215" s="55"/>
      <c r="L215" s="55"/>
    </row>
    <row r="216" spans="1:12" ht="12.75" customHeight="1" x14ac:dyDescent="0.25">
      <c r="A216" s="40"/>
      <c r="B216" s="36"/>
      <c r="C216" s="36"/>
      <c r="D216" s="80"/>
      <c r="E216" s="40"/>
      <c r="F216" s="40"/>
      <c r="G216" s="40"/>
      <c r="H216" s="40"/>
      <c r="I216" s="40"/>
      <c r="J216" s="40"/>
      <c r="K216" s="55"/>
      <c r="L216" s="55"/>
    </row>
    <row r="217" spans="1:12" ht="12.75" customHeight="1" x14ac:dyDescent="0.25">
      <c r="A217" s="40"/>
      <c r="B217" s="36"/>
      <c r="C217" s="36"/>
      <c r="D217" s="80"/>
      <c r="E217" s="40"/>
      <c r="F217" s="40"/>
      <c r="G217" s="40"/>
      <c r="H217" s="40"/>
      <c r="I217" s="40"/>
      <c r="J217" s="40"/>
      <c r="K217" s="55"/>
      <c r="L217" s="55"/>
    </row>
    <row r="218" spans="1:12" ht="12.75" customHeight="1" x14ac:dyDescent="0.25">
      <c r="A218" s="40"/>
      <c r="B218" s="36"/>
      <c r="C218" s="36"/>
      <c r="D218" s="80"/>
      <c r="E218" s="40"/>
      <c r="F218" s="40"/>
      <c r="G218" s="40"/>
      <c r="H218" s="40"/>
      <c r="I218" s="40"/>
      <c r="J218" s="40"/>
      <c r="K218" s="55"/>
      <c r="L218" s="55"/>
    </row>
    <row r="219" spans="1:12" ht="12.75" customHeight="1" x14ac:dyDescent="0.25">
      <c r="A219" s="40"/>
      <c r="B219" s="36"/>
      <c r="C219" s="36"/>
      <c r="D219" s="80"/>
      <c r="E219" s="40"/>
      <c r="F219" s="40"/>
      <c r="G219" s="40"/>
      <c r="H219" s="40"/>
      <c r="I219" s="40"/>
      <c r="J219" s="40"/>
      <c r="K219" s="55"/>
      <c r="L219" s="55"/>
    </row>
    <row r="220" spans="1:12" ht="12.75" customHeight="1" x14ac:dyDescent="0.25">
      <c r="A220" s="40"/>
      <c r="B220" s="36"/>
      <c r="C220" s="36"/>
      <c r="D220" s="80"/>
      <c r="E220" s="40"/>
      <c r="F220" s="40"/>
      <c r="G220" s="40"/>
      <c r="H220" s="40"/>
      <c r="I220" s="40"/>
      <c r="J220" s="40"/>
      <c r="K220" s="55"/>
      <c r="L220" s="55"/>
    </row>
    <row r="221" spans="1:12" ht="12.75" customHeight="1" x14ac:dyDescent="0.25">
      <c r="A221" s="40"/>
      <c r="B221" s="36"/>
      <c r="C221" s="36"/>
      <c r="D221" s="80"/>
      <c r="E221" s="40"/>
      <c r="F221" s="40"/>
      <c r="G221" s="40"/>
      <c r="H221" s="40"/>
      <c r="I221" s="40"/>
      <c r="J221" s="40"/>
      <c r="K221" s="55"/>
      <c r="L221" s="55"/>
    </row>
    <row r="222" spans="1:12" ht="12.75" customHeight="1" x14ac:dyDescent="0.25">
      <c r="A222" s="40"/>
      <c r="B222" s="36"/>
      <c r="C222" s="36"/>
      <c r="D222" s="80"/>
      <c r="E222" s="40"/>
      <c r="F222" s="40"/>
      <c r="G222" s="40"/>
      <c r="H222" s="40"/>
      <c r="I222" s="40"/>
      <c r="J222" s="40"/>
      <c r="K222" s="55"/>
      <c r="L222" s="55"/>
    </row>
    <row r="223" spans="1:12" ht="12.75" customHeight="1" x14ac:dyDescent="0.25">
      <c r="A223" s="40"/>
      <c r="B223" s="36"/>
      <c r="C223" s="36"/>
      <c r="D223" s="80"/>
      <c r="E223" s="40"/>
      <c r="F223" s="40"/>
      <c r="G223" s="40"/>
      <c r="H223" s="40"/>
      <c r="I223" s="40"/>
      <c r="J223" s="40"/>
      <c r="K223" s="55"/>
      <c r="L223" s="55"/>
    </row>
    <row r="224" spans="1:12" ht="12.75" customHeight="1" x14ac:dyDescent="0.25">
      <c r="A224" s="40"/>
      <c r="B224" s="36"/>
      <c r="C224" s="36"/>
      <c r="D224" s="80"/>
      <c r="E224" s="40"/>
      <c r="F224" s="40"/>
      <c r="G224" s="40"/>
      <c r="H224" s="40"/>
      <c r="I224" s="40"/>
      <c r="J224" s="40"/>
      <c r="K224" s="55"/>
      <c r="L224" s="55"/>
    </row>
    <row r="225" spans="1:12" ht="12.75" customHeight="1" x14ac:dyDescent="0.25">
      <c r="A225" s="40"/>
      <c r="B225" s="36"/>
      <c r="C225" s="36"/>
      <c r="D225" s="80"/>
      <c r="E225" s="40"/>
      <c r="F225" s="40"/>
      <c r="G225" s="40"/>
      <c r="H225" s="40"/>
      <c r="I225" s="40"/>
      <c r="J225" s="40"/>
      <c r="K225" s="55"/>
      <c r="L225" s="55"/>
    </row>
    <row r="226" spans="1:12" ht="12.75" customHeight="1" x14ac:dyDescent="0.25">
      <c r="A226" s="40"/>
      <c r="B226" s="36"/>
      <c r="C226" s="36"/>
      <c r="D226" s="80"/>
      <c r="E226" s="40"/>
      <c r="F226" s="40"/>
      <c r="G226" s="40"/>
      <c r="H226" s="40"/>
      <c r="I226" s="40"/>
      <c r="J226" s="40"/>
      <c r="K226" s="55"/>
      <c r="L226" s="55"/>
    </row>
    <row r="227" spans="1:12" ht="12.75" customHeight="1" x14ac:dyDescent="0.25">
      <c r="A227" s="40"/>
      <c r="B227" s="36"/>
      <c r="C227" s="36"/>
      <c r="D227" s="80"/>
      <c r="E227" s="40"/>
      <c r="F227" s="40"/>
      <c r="G227" s="40"/>
      <c r="H227" s="40"/>
      <c r="I227" s="40"/>
      <c r="J227" s="40"/>
      <c r="K227" s="55"/>
      <c r="L227" s="55"/>
    </row>
    <row r="228" spans="1:12" ht="12.75" customHeight="1" x14ac:dyDescent="0.25">
      <c r="A228" s="40"/>
      <c r="B228" s="36"/>
      <c r="C228" s="36"/>
      <c r="D228" s="80"/>
      <c r="E228" s="40"/>
      <c r="F228" s="40"/>
      <c r="G228" s="40"/>
      <c r="H228" s="40"/>
      <c r="I228" s="40"/>
      <c r="J228" s="40"/>
      <c r="K228" s="55"/>
      <c r="L228" s="55"/>
    </row>
    <row r="229" spans="1:12" ht="12.75" customHeight="1" x14ac:dyDescent="0.25">
      <c r="A229" s="40"/>
      <c r="B229" s="36"/>
      <c r="C229" s="36"/>
      <c r="D229" s="80"/>
      <c r="E229" s="40"/>
      <c r="F229" s="40"/>
      <c r="G229" s="40"/>
      <c r="H229" s="40"/>
      <c r="I229" s="40"/>
      <c r="J229" s="40"/>
      <c r="K229" s="55"/>
      <c r="L229" s="55"/>
    </row>
    <row r="230" spans="1:12" ht="12.75" customHeight="1" x14ac:dyDescent="0.25">
      <c r="A230" s="40"/>
      <c r="B230" s="36"/>
      <c r="C230" s="36"/>
      <c r="D230" s="80"/>
      <c r="E230" s="40"/>
      <c r="F230" s="40"/>
      <c r="G230" s="40"/>
      <c r="H230" s="40"/>
      <c r="I230" s="40"/>
      <c r="J230" s="40"/>
      <c r="K230" s="55"/>
      <c r="L230" s="55"/>
    </row>
    <row r="231" spans="1:12" ht="12.75" customHeight="1" x14ac:dyDescent="0.25">
      <c r="A231" s="40"/>
      <c r="B231" s="36"/>
      <c r="C231" s="36"/>
      <c r="D231" s="80"/>
      <c r="E231" s="40"/>
      <c r="F231" s="40"/>
      <c r="G231" s="40"/>
      <c r="H231" s="40"/>
      <c r="I231" s="40"/>
      <c r="J231" s="40"/>
      <c r="K231" s="55"/>
      <c r="L231" s="55"/>
    </row>
    <row r="232" spans="1:12" ht="12.75" customHeight="1" x14ac:dyDescent="0.25">
      <c r="A232" s="40"/>
      <c r="B232" s="36"/>
      <c r="C232" s="36"/>
      <c r="D232" s="80"/>
      <c r="E232" s="40"/>
      <c r="F232" s="40"/>
      <c r="G232" s="40"/>
      <c r="H232" s="40"/>
      <c r="I232" s="40"/>
      <c r="J232" s="40"/>
      <c r="K232" s="55"/>
      <c r="L232" s="55"/>
    </row>
    <row r="233" spans="1:12" ht="12.75" customHeight="1" x14ac:dyDescent="0.25">
      <c r="A233" s="40"/>
      <c r="B233" s="36"/>
      <c r="C233" s="36"/>
      <c r="D233" s="80"/>
      <c r="E233" s="40"/>
      <c r="F233" s="40"/>
      <c r="G233" s="40"/>
      <c r="H233" s="40"/>
      <c r="I233" s="40"/>
      <c r="J233" s="40"/>
      <c r="K233" s="55"/>
      <c r="L233" s="55"/>
    </row>
    <row r="234" spans="1:12" x14ac:dyDescent="0.25">
      <c r="A234" s="40"/>
      <c r="B234" s="36"/>
      <c r="C234" s="36"/>
      <c r="D234" s="80"/>
      <c r="E234" s="40"/>
      <c r="F234" s="40"/>
      <c r="G234" s="40"/>
      <c r="H234" s="40"/>
      <c r="I234" s="40"/>
      <c r="J234" s="40"/>
      <c r="K234" s="55"/>
      <c r="L234" s="55"/>
    </row>
    <row r="235" spans="1:12" x14ac:dyDescent="0.25">
      <c r="A235" s="40"/>
      <c r="B235" s="36"/>
      <c r="C235" s="36"/>
      <c r="D235" s="80"/>
      <c r="E235" s="40"/>
      <c r="F235" s="40"/>
      <c r="G235" s="40"/>
      <c r="H235" s="40"/>
      <c r="I235" s="40"/>
      <c r="J235" s="40"/>
      <c r="K235" s="55"/>
      <c r="L235" s="55"/>
    </row>
    <row r="236" spans="1:12" x14ac:dyDescent="0.25">
      <c r="A236" s="40"/>
      <c r="B236" s="36"/>
      <c r="C236" s="36"/>
      <c r="D236" s="80"/>
      <c r="E236" s="40"/>
      <c r="F236" s="40"/>
      <c r="G236" s="40"/>
      <c r="H236" s="40"/>
      <c r="I236" s="40"/>
      <c r="J236" s="40"/>
      <c r="K236" s="55"/>
      <c r="L236" s="55"/>
    </row>
    <row r="237" spans="1:12" x14ac:dyDescent="0.25">
      <c r="A237" s="40"/>
      <c r="B237" s="36"/>
      <c r="C237" s="36"/>
      <c r="D237" s="80"/>
      <c r="E237" s="40"/>
      <c r="F237" s="40"/>
      <c r="G237" s="40"/>
      <c r="H237" s="40"/>
      <c r="I237" s="40"/>
      <c r="J237" s="40"/>
      <c r="K237" s="55"/>
      <c r="L237" s="55"/>
    </row>
    <row r="238" spans="1:12" x14ac:dyDescent="0.25">
      <c r="A238" s="40"/>
      <c r="B238" s="36"/>
      <c r="C238" s="36"/>
      <c r="D238" s="80"/>
      <c r="E238" s="40"/>
      <c r="F238" s="40"/>
      <c r="G238" s="40"/>
      <c r="H238" s="40"/>
      <c r="I238" s="40"/>
      <c r="J238" s="40"/>
      <c r="K238" s="55"/>
      <c r="L238" s="55"/>
    </row>
    <row r="239" spans="1:12" x14ac:dyDescent="0.25">
      <c r="A239" s="40"/>
      <c r="B239" s="36"/>
      <c r="C239" s="36"/>
      <c r="D239" s="80"/>
      <c r="E239" s="40"/>
      <c r="F239" s="40"/>
      <c r="G239" s="40"/>
      <c r="H239" s="40"/>
      <c r="I239" s="40"/>
      <c r="J239" s="40"/>
      <c r="K239" s="55"/>
      <c r="L239" s="55"/>
    </row>
    <row r="240" spans="1:12" x14ac:dyDescent="0.25">
      <c r="A240" s="40"/>
      <c r="B240" s="40"/>
      <c r="C240" s="40"/>
      <c r="D240" s="80"/>
      <c r="E240" s="40"/>
      <c r="F240" s="40"/>
      <c r="G240" s="40"/>
      <c r="H240" s="40"/>
      <c r="I240" s="40"/>
      <c r="J240" s="40"/>
      <c r="K240" s="55"/>
      <c r="L240" s="55"/>
    </row>
    <row r="245" spans="1:12" ht="12.75" customHeight="1" x14ac:dyDescent="0.25"/>
    <row r="246" spans="1:12" ht="12.75" customHeight="1" x14ac:dyDescent="0.25"/>
    <row r="247" spans="1:12" ht="12.75" customHeight="1" x14ac:dyDescent="0.25"/>
    <row r="248" spans="1:12" ht="12.75" customHeight="1" x14ac:dyDescent="0.25"/>
    <row r="249" spans="1:12" ht="12.75" customHeight="1" x14ac:dyDescent="0.25">
      <c r="A249" s="40"/>
      <c r="B249" s="40"/>
      <c r="C249" s="40"/>
      <c r="D249" s="80"/>
      <c r="E249" s="40"/>
      <c r="F249" s="40"/>
      <c r="G249" s="40"/>
      <c r="H249" s="40"/>
      <c r="I249" s="40"/>
      <c r="J249" s="40"/>
      <c r="K249" s="55"/>
      <c r="L249" s="55"/>
    </row>
    <row r="250" spans="1:12" ht="12.75" customHeight="1" x14ac:dyDescent="0.25">
      <c r="A250" s="40"/>
      <c r="B250" s="40"/>
      <c r="C250" s="40"/>
      <c r="D250" s="80"/>
      <c r="E250" s="40"/>
      <c r="F250" s="40"/>
      <c r="G250" s="40"/>
      <c r="H250" s="40"/>
      <c r="I250" s="40"/>
      <c r="J250" s="40"/>
      <c r="K250" s="55"/>
      <c r="L250" s="55"/>
    </row>
    <row r="251" spans="1:12" ht="12.75" customHeight="1" x14ac:dyDescent="0.25">
      <c r="A251" s="55"/>
      <c r="B251" s="36"/>
      <c r="C251" s="36"/>
      <c r="D251" s="80"/>
      <c r="E251" s="40"/>
      <c r="F251" s="40"/>
      <c r="G251" s="40"/>
      <c r="H251" s="40"/>
      <c r="I251" s="40"/>
      <c r="J251" s="40"/>
      <c r="K251" s="55"/>
      <c r="L251" s="55"/>
    </row>
    <row r="252" spans="1:12" ht="12.75" customHeight="1" x14ac:dyDescent="0.25">
      <c r="A252" s="55"/>
      <c r="B252" s="36"/>
      <c r="C252" s="36"/>
      <c r="D252" s="80"/>
      <c r="E252" s="40"/>
      <c r="F252" s="40"/>
      <c r="G252" s="40"/>
      <c r="H252" s="40"/>
      <c r="I252" s="40"/>
      <c r="J252" s="40"/>
      <c r="K252" s="55"/>
      <c r="L252" s="55"/>
    </row>
    <row r="253" spans="1:12" ht="12.75" customHeight="1" x14ac:dyDescent="0.25">
      <c r="A253" s="55"/>
      <c r="B253" s="36"/>
      <c r="C253" s="36"/>
      <c r="D253" s="80"/>
      <c r="E253" s="40"/>
      <c r="F253" s="40"/>
      <c r="G253" s="40"/>
      <c r="H253" s="40"/>
      <c r="I253" s="40"/>
      <c r="J253" s="40"/>
      <c r="K253" s="55"/>
      <c r="L253" s="55"/>
    </row>
    <row r="254" spans="1:12" ht="12.75" customHeight="1" x14ac:dyDescent="0.25">
      <c r="A254" s="55"/>
      <c r="B254" s="36"/>
      <c r="C254" s="36"/>
      <c r="D254" s="80"/>
      <c r="E254" s="40"/>
      <c r="F254" s="40"/>
      <c r="G254" s="40"/>
      <c r="H254" s="40"/>
      <c r="I254" s="40"/>
      <c r="J254" s="40"/>
      <c r="K254" s="55"/>
      <c r="L254" s="55"/>
    </row>
    <row r="255" spans="1:12" ht="12.75" customHeight="1" x14ac:dyDescent="0.25">
      <c r="A255" s="55"/>
      <c r="B255" s="36"/>
      <c r="C255" s="36"/>
      <c r="D255" s="80"/>
      <c r="E255" s="40"/>
      <c r="F255" s="40"/>
      <c r="G255" s="40"/>
      <c r="H255" s="40"/>
      <c r="I255" s="40"/>
      <c r="J255" s="40"/>
      <c r="K255" s="55"/>
      <c r="L255" s="55"/>
    </row>
    <row r="256" spans="1:12" ht="12.75" customHeight="1" x14ac:dyDescent="0.25">
      <c r="A256" s="55"/>
      <c r="B256" s="36"/>
      <c r="C256" s="36"/>
      <c r="D256" s="80"/>
      <c r="E256" s="40"/>
      <c r="F256" s="40"/>
      <c r="G256" s="40"/>
      <c r="H256" s="40"/>
      <c r="I256" s="40"/>
      <c r="J256" s="40"/>
      <c r="K256" s="55"/>
      <c r="L256" s="55"/>
    </row>
    <row r="257" spans="1:12" ht="12.75" customHeight="1" x14ac:dyDescent="0.25">
      <c r="A257" s="55"/>
      <c r="B257" s="36"/>
      <c r="C257" s="36"/>
      <c r="D257" s="80"/>
      <c r="E257" s="40"/>
      <c r="F257" s="40"/>
      <c r="G257" s="40"/>
      <c r="H257" s="40"/>
      <c r="I257" s="40"/>
      <c r="J257" s="40"/>
      <c r="K257" s="55"/>
      <c r="L257" s="55"/>
    </row>
    <row r="258" spans="1:12" ht="12.75" customHeight="1" x14ac:dyDescent="0.25">
      <c r="A258" s="55"/>
      <c r="B258" s="36"/>
      <c r="C258" s="36"/>
      <c r="D258" s="80"/>
      <c r="E258" s="40"/>
      <c r="F258" s="40"/>
      <c r="G258" s="40"/>
      <c r="H258" s="40"/>
      <c r="I258" s="40"/>
      <c r="J258" s="40"/>
      <c r="K258" s="55"/>
      <c r="L258" s="55"/>
    </row>
    <row r="259" spans="1:12" ht="12.75" customHeight="1" x14ac:dyDescent="0.25">
      <c r="A259" s="55"/>
      <c r="B259" s="36"/>
      <c r="C259" s="36"/>
      <c r="D259" s="80"/>
      <c r="E259" s="40"/>
      <c r="F259" s="40"/>
      <c r="G259" s="40"/>
      <c r="H259" s="40"/>
      <c r="I259" s="40"/>
      <c r="J259" s="40"/>
      <c r="K259" s="55"/>
      <c r="L259" s="55"/>
    </row>
    <row r="260" spans="1:12" ht="12.75" customHeight="1" x14ac:dyDescent="0.25">
      <c r="A260" s="55"/>
      <c r="B260" s="36"/>
      <c r="C260" s="36"/>
      <c r="D260" s="80"/>
      <c r="E260" s="40"/>
      <c r="F260" s="40"/>
      <c r="G260" s="40"/>
      <c r="H260" s="40"/>
      <c r="I260" s="40"/>
      <c r="J260" s="40"/>
      <c r="K260" s="55"/>
      <c r="L260" s="55"/>
    </row>
    <row r="261" spans="1:12" ht="12.75" customHeight="1" x14ac:dyDescent="0.25">
      <c r="A261" s="55"/>
      <c r="B261" s="36"/>
      <c r="C261" s="36"/>
      <c r="D261" s="80"/>
      <c r="E261" s="40"/>
      <c r="F261" s="40"/>
      <c r="G261" s="40"/>
      <c r="H261" s="40"/>
      <c r="I261" s="40"/>
      <c r="J261" s="40"/>
      <c r="K261" s="55"/>
      <c r="L261" s="55"/>
    </row>
    <row r="262" spans="1:12" ht="12.75" customHeight="1" x14ac:dyDescent="0.25">
      <c r="A262" s="55"/>
      <c r="B262" s="36"/>
      <c r="C262" s="36"/>
      <c r="D262" s="80"/>
      <c r="E262" s="40"/>
      <c r="F262" s="40"/>
      <c r="G262" s="40"/>
      <c r="H262" s="40"/>
      <c r="I262" s="40"/>
      <c r="J262" s="40"/>
      <c r="K262" s="55"/>
      <c r="L262" s="55"/>
    </row>
    <row r="263" spans="1:12" ht="12.75" customHeight="1" x14ac:dyDescent="0.25">
      <c r="A263" s="55"/>
      <c r="B263" s="36"/>
      <c r="C263" s="36"/>
      <c r="D263" s="80"/>
      <c r="E263" s="40"/>
      <c r="F263" s="40"/>
      <c r="G263" s="40"/>
      <c r="H263" s="40"/>
      <c r="I263" s="40"/>
      <c r="J263" s="40"/>
      <c r="K263" s="55"/>
      <c r="L263" s="55"/>
    </row>
    <row r="264" spans="1:12" ht="12.75" customHeight="1" x14ac:dyDescent="0.25">
      <c r="A264" s="55"/>
      <c r="B264" s="36"/>
      <c r="C264" s="36"/>
      <c r="D264" s="80"/>
      <c r="E264" s="40"/>
      <c r="F264" s="40"/>
      <c r="G264" s="40"/>
      <c r="H264" s="40"/>
      <c r="I264" s="40"/>
      <c r="J264" s="40"/>
      <c r="K264" s="55"/>
      <c r="L264" s="55"/>
    </row>
    <row r="265" spans="1:12" ht="12.75" customHeight="1" x14ac:dyDescent="0.25">
      <c r="A265" s="55"/>
      <c r="B265" s="36"/>
      <c r="C265" s="36"/>
      <c r="D265" s="80"/>
      <c r="E265" s="40"/>
      <c r="F265" s="40"/>
      <c r="G265" s="40"/>
      <c r="H265" s="40"/>
      <c r="I265" s="40"/>
      <c r="J265" s="40"/>
      <c r="K265" s="55"/>
      <c r="L265" s="55"/>
    </row>
    <row r="266" spans="1:12" ht="12.75" customHeight="1" x14ac:dyDescent="0.25">
      <c r="A266" s="55"/>
      <c r="B266" s="36"/>
      <c r="C266" s="36"/>
      <c r="D266" s="80"/>
      <c r="E266" s="40"/>
      <c r="F266" s="40"/>
      <c r="G266" s="40"/>
      <c r="H266" s="40"/>
      <c r="I266" s="40"/>
      <c r="J266" s="40"/>
      <c r="K266" s="55"/>
      <c r="L266" s="55"/>
    </row>
    <row r="267" spans="1:12" ht="12.75" customHeight="1" x14ac:dyDescent="0.25">
      <c r="A267" s="55"/>
      <c r="B267" s="36"/>
      <c r="C267" s="36"/>
      <c r="D267" s="80"/>
      <c r="E267" s="40"/>
      <c r="F267" s="40"/>
      <c r="G267" s="40"/>
      <c r="H267" s="40"/>
      <c r="I267" s="40"/>
      <c r="J267" s="40"/>
      <c r="K267" s="55"/>
      <c r="L267" s="55"/>
    </row>
    <row r="268" spans="1:12" ht="12.75" customHeight="1" x14ac:dyDescent="0.25">
      <c r="A268" s="55"/>
      <c r="B268" s="36"/>
      <c r="C268" s="36"/>
      <c r="D268" s="80"/>
      <c r="E268" s="40"/>
      <c r="F268" s="40"/>
      <c r="G268" s="40"/>
      <c r="H268" s="40"/>
      <c r="I268" s="40"/>
      <c r="J268" s="40"/>
      <c r="K268" s="55"/>
      <c r="L268" s="55"/>
    </row>
    <row r="269" spans="1:12" x14ac:dyDescent="0.25">
      <c r="A269" s="55"/>
      <c r="B269" s="36"/>
      <c r="C269" s="36"/>
      <c r="D269" s="80"/>
      <c r="E269" s="40"/>
      <c r="F269" s="40"/>
      <c r="G269" s="40"/>
      <c r="H269" s="40"/>
      <c r="I269" s="40"/>
      <c r="J269" s="40"/>
      <c r="K269" s="55"/>
      <c r="L269" s="55"/>
    </row>
    <row r="270" spans="1:12" x14ac:dyDescent="0.25">
      <c r="A270" s="55"/>
      <c r="B270" s="36"/>
      <c r="C270" s="36"/>
      <c r="D270" s="80"/>
      <c r="E270" s="40"/>
      <c r="F270" s="40"/>
      <c r="G270" s="40"/>
      <c r="H270" s="40"/>
      <c r="I270" s="40"/>
      <c r="J270" s="40"/>
      <c r="K270" s="55"/>
      <c r="L270" s="55"/>
    </row>
    <row r="271" spans="1:12" x14ac:dyDescent="0.25">
      <c r="A271" s="55"/>
      <c r="B271" s="36"/>
      <c r="C271" s="36"/>
      <c r="D271" s="80"/>
      <c r="E271" s="40"/>
      <c r="F271" s="40"/>
      <c r="G271" s="40"/>
      <c r="H271" s="40"/>
      <c r="I271" s="40"/>
      <c r="J271" s="40"/>
      <c r="K271" s="55"/>
      <c r="L271" s="55"/>
    </row>
    <row r="272" spans="1:12" x14ac:dyDescent="0.25">
      <c r="A272" s="55"/>
      <c r="B272" s="36"/>
      <c r="C272" s="36"/>
      <c r="D272" s="80"/>
      <c r="E272" s="40"/>
      <c r="F272" s="40"/>
      <c r="G272" s="40"/>
      <c r="H272" s="40"/>
      <c r="I272" s="40"/>
      <c r="J272" s="40"/>
      <c r="K272" s="55"/>
      <c r="L272" s="55"/>
    </row>
    <row r="273" spans="1:12" x14ac:dyDescent="0.25">
      <c r="A273" s="55"/>
      <c r="B273" s="36"/>
      <c r="C273" s="36"/>
      <c r="D273" s="80"/>
      <c r="E273" s="40"/>
      <c r="F273" s="40"/>
      <c r="G273" s="40"/>
      <c r="H273" s="40"/>
      <c r="I273" s="40"/>
      <c r="J273" s="40"/>
      <c r="K273" s="55"/>
      <c r="L273" s="55"/>
    </row>
    <row r="274" spans="1:12" x14ac:dyDescent="0.25">
      <c r="A274" s="55"/>
      <c r="B274" s="36"/>
      <c r="C274" s="36"/>
      <c r="D274" s="80"/>
      <c r="E274" s="40"/>
      <c r="F274" s="40"/>
      <c r="G274" s="40"/>
      <c r="H274" s="40"/>
      <c r="I274" s="40"/>
      <c r="J274" s="40"/>
      <c r="K274" s="55"/>
      <c r="L274" s="55"/>
    </row>
  </sheetData>
  <mergeCells count="20">
    <mergeCell ref="K9:L10"/>
    <mergeCell ref="D10:D11"/>
    <mergeCell ref="A69:K69"/>
    <mergeCell ref="A78:K78"/>
    <mergeCell ref="E10:E11"/>
    <mergeCell ref="G10:G11"/>
    <mergeCell ref="A65:L65"/>
    <mergeCell ref="A66:K66"/>
    <mergeCell ref="A68:L68"/>
    <mergeCell ref="A9:A11"/>
    <mergeCell ref="B9:C11"/>
    <mergeCell ref="D9:E9"/>
    <mergeCell ref="H9:H11"/>
    <mergeCell ref="I9:I11"/>
    <mergeCell ref="J9:J11"/>
    <mergeCell ref="A1:C1"/>
    <mergeCell ref="A2:L2"/>
    <mergeCell ref="A3:H3"/>
    <mergeCell ref="I3:L3"/>
    <mergeCell ref="M3:O3"/>
  </mergeCells>
  <printOptions horizontalCentered="1"/>
  <pageMargins left="0.39370078740157483" right="0.59055118110236227" top="0.59055118110236227" bottom="0.59055118110236227" header="0.19685039370078741" footer="0"/>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AV FIS-FIN</vt:lpstr>
      <vt:lpstr>FN INV DIR OPER</vt:lpstr>
      <vt:lpstr>FN INV CON OPER</vt:lpstr>
      <vt:lpstr>COMP INV DIR OPER</vt:lpstr>
      <vt:lpstr>COMP DIR COND COST TOT</vt:lpstr>
      <vt:lpstr>VPN INV FIN DIR</vt:lpstr>
      <vt:lpstr>VPN INV FIN COND</vt:lpstr>
      <vt:lpstr>'AV FIS-FIN'!Área_de_impresión</vt:lpstr>
      <vt:lpstr>'COMP DIR COND COST TOT'!Área_de_impresión</vt:lpstr>
      <vt:lpstr>'COMP INV DIR OPER'!Área_de_impresión</vt:lpstr>
      <vt:lpstr>'FN INV DIR OPER'!Área_de_impresión</vt:lpstr>
      <vt:lpstr>'VPN INV FIN COND'!Área_de_impresión</vt:lpstr>
      <vt:lpstr>'VPN INV FIN DIR'!Área_de_impresión</vt:lpstr>
      <vt:lpstr>'AV FIS-FIN'!Títulos_a_imprimir</vt:lpstr>
      <vt:lpstr>'COMP DIR COND COST TOT'!Títulos_a_imprimir</vt:lpstr>
      <vt:lpstr>'COMP INV DIR OPER'!Títulos_a_imprimir</vt:lpstr>
      <vt:lpstr>'FN INV DIR OPER'!Títulos_a_imprimir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prueba</cp:lastModifiedBy>
  <dcterms:created xsi:type="dcterms:W3CDTF">2022-01-21T21:19:04Z</dcterms:created>
  <dcterms:modified xsi:type="dcterms:W3CDTF">2022-01-27T18:59:26Z</dcterms:modified>
</cp:coreProperties>
</file>