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IRENIA TRABAJO 2020\Informes Trimestrales 2020\Enero-septiembre\Pidiregas\"/>
    </mc:Choice>
  </mc:AlternateContent>
  <bookViews>
    <workbookView xWindow="0" yWindow="0" windowWidth="25200" windowHeight="11385"/>
  </bookViews>
  <sheets>
    <sheet name="Avance Fis Fin" sheetId="1" r:id="rId1"/>
    <sheet name="FN Inv Dir Oper" sheetId="2" r:id="rId2"/>
    <sheet name="FN Inv Con Oper" sheetId="3" r:id="rId3"/>
    <sheet name="Comp Inv Dir Oper" sheetId="4" r:id="rId4"/>
    <sheet name="Comp Dir Cond Cto Tot" sheetId="5" r:id="rId5"/>
    <sheet name="VPN Inv Fin Dir " sheetId="7" r:id="rId6"/>
    <sheet name="VPN Inv Fin Cond" sheetId="8"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A">[1]FORMATO!#REF!</definedName>
    <definedName name="\B">#REF!</definedName>
    <definedName name="\C">#REF!</definedName>
    <definedName name="\G">#REF!</definedName>
    <definedName name="___TDC2001">'[2]Tipos de Cambio'!$C$4</definedName>
    <definedName name="___tdc20012">'[2]Tipos de Cambio'!$C$4</definedName>
    <definedName name="_Ene2001" localSheetId="4">#REF!</definedName>
    <definedName name="_Ene2001" localSheetId="3">#REF!</definedName>
    <definedName name="_Ene2001" localSheetId="2">#REF!</definedName>
    <definedName name="_Ene2001" localSheetId="6">#REF!</definedName>
    <definedName name="_Ene2001" localSheetId="5">#REF!</definedName>
    <definedName name="_Ene2001">#REF!</definedName>
    <definedName name="_Fill" hidden="1">#REF!</definedName>
    <definedName name="_xlnm._FilterDatabase" localSheetId="0" hidden="1">'Avance Fis Fin'!$C$17:$Q$80</definedName>
    <definedName name="_xlnm._FilterDatabase" localSheetId="4" hidden="1">'Comp Dir Cond Cto Tot'!$A$16:$L$247</definedName>
    <definedName name="_xlnm._FilterDatabase">#REF!</definedName>
    <definedName name="_Key1" hidden="1">#REF!</definedName>
    <definedName name="_Key2" hidden="1">#REF!</definedName>
    <definedName name="_Order1" hidden="1">255</definedName>
    <definedName name="_Order2" hidden="1">0</definedName>
    <definedName name="_Parse_In" hidden="1">#REF!</definedName>
    <definedName name="_Sort" hidden="1">#REF!</definedName>
    <definedName name="_TC2001" localSheetId="4">#REF!</definedName>
    <definedName name="_TC2001" localSheetId="3">#REF!</definedName>
    <definedName name="_TC2001" localSheetId="2">#REF!</definedName>
    <definedName name="_TC2001" localSheetId="6">#REF!</definedName>
    <definedName name="_TC2001" localSheetId="5">#REF!</definedName>
    <definedName name="_TC2001">#REF!</definedName>
    <definedName name="_TDC2001" localSheetId="2">'[2]Tipos de Cambio'!$C$4</definedName>
    <definedName name="_TDC2001" localSheetId="6">'[3]Tipos de Cambio'!$C$4</definedName>
    <definedName name="_TDC2001" localSheetId="5">'[3]Tipos de Cambio'!$C$4</definedName>
    <definedName name="_TDC2001">'[4]Tipos de Cambio'!$C$4</definedName>
    <definedName name="_tdc20012" localSheetId="2">'[2]Tipos de Cambio'!$C$4</definedName>
    <definedName name="_tdc20012">'[4]Tipos de Cambio'!$C$4</definedName>
    <definedName name="a">#REF!</definedName>
    <definedName name="A_01_SEN">'[5]DGBSEN 03'!#REF!</definedName>
    <definedName name="A_02_CFE">'[5]DGBSEN 03'!#REF!</definedName>
    <definedName name="A_03_CLYF">'[5]DGBSEN 03'!#REF!</definedName>
    <definedName name="A_04_ADC">'[5]DGBSEN 03'!#REF!</definedName>
    <definedName name="A_05_VAPMAY">'[5]DGBSEN 03'!#REF!</definedName>
    <definedName name="A_06_VAPMEN">'[5]DGBSEN 03'!#REF!</definedName>
    <definedName name="A_07_TGASa">'[5]DGBSEN 03'!#REF!</definedName>
    <definedName name="A_08_TGASb">'[5]DGBSEN 03'!#REF!</definedName>
    <definedName name="A_09_CCOMB">'[5]DGBSEN 03'!#REF!</definedName>
    <definedName name="A_10_CINT">'[5]DGBSEN 03'!#REF!</definedName>
    <definedName name="A_11_PAISLADAS">'[5]DGBSEN 03'!#REF!</definedName>
    <definedName name="A_12_HIDROMAY">'[5]DGBSEN 03'!#REF!</definedName>
    <definedName name="A_13_HIDROMENa">'[5]DGBSEN 03'!#REF!</definedName>
    <definedName name="A_14_HIDROMENb">'[5]DGBSEN 03'!#REF!</definedName>
    <definedName name="A_15_HIDROMENc">'[5]DGBSEN 03'!#REF!</definedName>
    <definedName name="A_16_CARBONUCLEAR">'[5]DGBSEN 03'!#REF!</definedName>
    <definedName name="A_18_GEOEOLO">'[5]DGBSEN 03'!#REF!</definedName>
    <definedName name="Acum_2014_Condicionada">#REF!</definedName>
    <definedName name="Acum_2014_Directa" localSheetId="4">#REF!</definedName>
    <definedName name="Acum_2014_Directa" localSheetId="3">#REF!</definedName>
    <definedName name="Acum_2014_Directa">'[6]AFF Dólares'!#REF!</definedName>
    <definedName name="Acum_2014_Total">#REF!</definedName>
    <definedName name="Acum_2016_Total" localSheetId="4">#REF!</definedName>
    <definedName name="Acum_2016_Total" localSheetId="3">#REF!</definedName>
    <definedName name="Acum_2016_Total">'[6]AFF Dólares'!#REF!</definedName>
    <definedName name="Ahorros_OP">'[7]EVA 00'!$F$14</definedName>
    <definedName name="Anyo_de_referencia">[8]Oculta!$B$8</definedName>
    <definedName name="Anyo_fin_PEM">'[7]EVA 00'!$A$54</definedName>
    <definedName name="Anyo_inicio_PEM">'[7]EVA 00'!$A$22</definedName>
    <definedName name="AREA_DE_IMPRESI">#REF!</definedName>
    <definedName name="_xlnm.Print_Area" localSheetId="4">'Comp Dir Cond Cto Tot'!$A$4:$L$315</definedName>
    <definedName name="_xlnm.Print_Area" localSheetId="3">'Comp Inv Dir Oper'!$A$4:$M$275</definedName>
    <definedName name="_xlnm.Print_Area" localSheetId="1">'FN Inv Dir Oper'!$A$4:$O$284</definedName>
    <definedName name="_xlnm.Print_Area" localSheetId="6">'VPN Inv Fin Cond'!$A$4:$K$69</definedName>
    <definedName name="_xlnm.Print_Area" localSheetId="5">'VPN Inv Fin Dir '!$A$4:$L$320</definedName>
    <definedName name="asadasd">#REF!</definedName>
    <definedName name="B_01_SEN">'[5]DGBSEN 03'!#REF!</definedName>
    <definedName name="B_02_CFE">'[5]DGBSEN 03'!#REF!</definedName>
    <definedName name="B_03_CLYF">'[5]DGBSEN 03'!#REF!</definedName>
    <definedName name="B_04_ADC">'[5]DGBSEN 03'!#REF!</definedName>
    <definedName name="B_05_VAPMAY">'[5]DGBSEN 03'!#REF!</definedName>
    <definedName name="B_06_VAPMEN">'[5]DGBSEN 03'!#REF!</definedName>
    <definedName name="B_07_TGASa">'[5]DGBSEN 03'!#REF!</definedName>
    <definedName name="B_08_TGASb">'[5]DGBSEN 03'!#REF!</definedName>
    <definedName name="B_09_CCOMB">'[5]DGBSEN 03'!#REF!</definedName>
    <definedName name="B_10_CINT">'[5]DGBSEN 03'!#REF!</definedName>
    <definedName name="B_11_PAISLADAS">'[5]DGBSEN 03'!#REF!</definedName>
    <definedName name="B_12_HIDROMAY">'[5]DGBSEN 03'!#REF!</definedName>
    <definedName name="B_13_HIDROMENa">'[5]DGBSEN 03'!#REF!</definedName>
    <definedName name="B_14_HIDROMENb">'[5]DGBSEN 03'!#REF!</definedName>
    <definedName name="B_15_HIDROMENc">'[5]DGBSEN 03'!#REF!</definedName>
    <definedName name="B_16_CARBONUCLEAR">'[5]DGBSEN 03'!#REF!</definedName>
    <definedName name="B_18_GEOEOLO">'[5]DGBSEN 03'!#REF!</definedName>
    <definedName name="Benef_Costo">'[7]EVA 00'!$I$11</definedName>
    <definedName name="CA_CARBON">'[5]DGBSEN 03'!#REF!</definedName>
    <definedName name="CA_EOLO">'[5]DGBSEN 03'!#REF!</definedName>
    <definedName name="CA_GEOTERM">'[5]DGBSEN 03'!#REF!</definedName>
    <definedName name="CA_HCARBUROS">'[5]DGBSEN 03'!#REF!</definedName>
    <definedName name="CA_HIDRO">'[5]DGBSEN 03'!#REF!</definedName>
    <definedName name="CA_NUCLEAR">'[5]DGBSEN 03'!#REF!</definedName>
    <definedName name="CA_RESUMENES">'[5]DGBSEN 03'!#REF!</definedName>
    <definedName name="CA_TIPO">'[5]DGBSEN 03'!#REF!</definedName>
    <definedName name="CA_TODO">'[5]DGBSEN 03'!#REF!</definedName>
    <definedName name="can" localSheetId="4" hidden="1">{"Bruto",#N/A,FALSE,"CONV3T.XLS";"Neto",#N/A,FALSE,"CONV3T.XLS";"UnoB",#N/A,FALSE,"CONV3T.XLS";"Bruto",#N/A,FALSE,"CONV4T.XLS";"Neto",#N/A,FALSE,"CONV4T.XLS";"UnoB",#N/A,FALSE,"CONV4T.XLS"}</definedName>
    <definedName name="can" hidden="1">{"Bruto",#N/A,FALSE,"CONV3T.XLS";"Neto",#N/A,FALSE,"CONV3T.XLS";"UnoB",#N/A,FALSE,"CONV3T.XLS";"Bruto",#N/A,FALSE,"CONV4T.XLS";"Neto",#N/A,FALSE,"CONV4T.XLS";"UnoB",#N/A,FALSE,"CONV4T.XLS"}</definedName>
    <definedName name="Capacidad_obra">[7]PEM!$H$1</definedName>
    <definedName name="cccc">#REF!</definedName>
    <definedName name="CFLL_EVA">'[7]EVA 00'!$S$18</definedName>
    <definedName name="Clase_obra">[7]PEM!$L$1</definedName>
    <definedName name="CMAA_EVA">'[7]EVA 00'!$S$13</definedName>
    <definedName name="CMAB_EVA">'[7]EVA 00'!$S$14</definedName>
    <definedName name="CMGN_EVA">'[7]EVA 00'!$S$16</definedName>
    <definedName name="CMPE_EVA">'[7]EVA 00'!$S$15</definedName>
    <definedName name="CMPM_EVA">'[7]EVA 00'!$S$17</definedName>
    <definedName name="Col_duracion">[7]PEM!$F$1</definedName>
    <definedName name="compromisos">#REF!</definedName>
    <definedName name="CONTIN">#REF!</definedName>
    <definedName name="cor" localSheetId="4" hidden="1">{"Bruto",#N/A,FALSE,"CONV3T.XLS";"Neto",#N/A,FALSE,"CONV3T.XLS";"UnoB",#N/A,FALSE,"CONV3T.XLS";"Bruto",#N/A,FALSE,"CONV4T.XLS";"Neto",#N/A,FALSE,"CONV4T.XLS";"UnoB",#N/A,FALSE,"CONV4T.XLS"}</definedName>
    <definedName name="cor" hidden="1">{"Bruto",#N/A,FALSE,"CONV3T.XLS";"Neto",#N/A,FALSE,"CONV3T.XLS";"UnoB",#N/A,FALSE,"CONV3T.XLS";"Bruto",#N/A,FALSE,"CONV4T.XLS";"Neto",#N/A,FALSE,"CONV4T.XLS";"UnoB",#N/A,FALSE,"CONV4T.XLS"}</definedName>
    <definedName name="cos" localSheetId="4" hidden="1">{"Bruto",#N/A,FALSE,"CONV3T.XLS";"Neto",#N/A,FALSE,"CONV3T.XLS";"UnoB",#N/A,FALSE,"CONV3T.XLS";"Bruto",#N/A,FALSE,"CONV4T.XLS";"Neto",#N/A,FALSE,"CONV4T.XLS";"UnoB",#N/A,FALSE,"CONV4T.XLS"}</definedName>
    <definedName name="cos" hidden="1">{"Bruto",#N/A,FALSE,"CONV3T.XLS";"Neto",#N/A,FALSE,"CONV3T.XLS";"UnoB",#N/A,FALSE,"CONV3T.XLS";"Bruto",#N/A,FALSE,"CONV4T.XLS";"Neto",#N/A,FALSE,"CONV4T.XLS";"UnoB",#N/A,FALSE,"CONV4T.XLS"}</definedName>
    <definedName name="Costo_preObra">[7]PEM!$C$1</definedName>
    <definedName name="Costo_Total_Obra">[7]PEM!$D$1</definedName>
    <definedName name="cpnting">#REF!</definedName>
    <definedName name="CUADRO2">#REF!</definedName>
    <definedName name="cuah">#REF!</definedName>
    <definedName name="DAIN">#REF!</definedName>
    <definedName name="DAINA">#REF!</definedName>
    <definedName name="ddddd">#REF!</definedName>
    <definedName name="ddddde">#REF!</definedName>
    <definedName name="dec.fp.cp">'[9]Datos Base'!$E$34</definedName>
    <definedName name="dec.fp4">'[10]datos base'!$H$33</definedName>
    <definedName name="DGF">#REF!</definedName>
    <definedName name="DIFPROD">#REF!</definedName>
    <definedName name="DIFPRODAJE">#REF!</definedName>
    <definedName name="e3e">#REF!</definedName>
    <definedName name="edos">#REF!</definedName>
    <definedName name="esc" localSheetId="4" hidden="1">{"Bruto",#N/A,FALSE,"CONV3T.XLS";"Neto",#N/A,FALSE,"CONV3T.XLS";"UnoB",#N/A,FALSE,"CONV3T.XLS";"Bruto",#N/A,FALSE,"CONV4T.XLS";"Neto",#N/A,FALSE,"CONV4T.XLS";"UnoB",#N/A,FALSE,"CONV4T.XLS"}</definedName>
    <definedName name="esc" hidden="1">{"Bruto",#N/A,FALSE,"CONV3T.XLS";"Neto",#N/A,FALSE,"CONV3T.XLS";"UnoB",#N/A,FALSE,"CONV3T.XLS";"Bruto",#N/A,FALSE,"CONV4T.XLS";"Neto",#N/A,FALSE,"CONV4T.XLS";"UnoB",#N/A,FALSE,"CONV4T.XLS"}</definedName>
    <definedName name="EssAliasTable">"Default"</definedName>
    <definedName name="EssAliasTable_1">"Default"</definedName>
    <definedName name="EssAliasTable_2">"Default"</definedName>
    <definedName name="EssAliasTable_3">"Default"</definedName>
    <definedName name="EssLatest">"198401"</definedName>
    <definedName name="EssLatest_1">"198401"</definedName>
    <definedName name="EssLatest_2">"198401"</definedName>
    <definedName name="EssLatest_3">"198401"</definedName>
    <definedName name="EssOptions">"1100000000110000_01000"</definedName>
    <definedName name="EssOptions_1">"1100000000110000_01000"</definedName>
    <definedName name="EssOptions_2">"A1001001100030110000111100030_010010"</definedName>
    <definedName name="EssOptions_3">"A1000001100130100000101100020_010010"</definedName>
    <definedName name="estados">#REF!</definedName>
    <definedName name="estadosok">#REF!</definedName>
    <definedName name="fecha.inicio">'[9]Datos Base'!$E$47</definedName>
    <definedName name="FEOF">[8]Oculta!$B$7</definedName>
    <definedName name="FORM">#REF!</definedName>
    <definedName name="FORMATO">#REF!</definedName>
    <definedName name="fp.1">'[11]datos base'!$E$22</definedName>
    <definedName name="fp.2">'[9]Datos Base'!$F$22</definedName>
    <definedName name="fp.4">'[9]Datos Base'!$H$22</definedName>
    <definedName name="fpr.2">'[12]datos base'!$F$23</definedName>
    <definedName name="fpr.4">'[9]Datos Base'!$H$23</definedName>
    <definedName name="GB_CARBON">'[5]DGBSEN 03'!#REF!</definedName>
    <definedName name="GB_EOLO">'[5]DGBSEN 03'!#REF!</definedName>
    <definedName name="GB_GEOTERM">'[5]DGBSEN 03'!#REF!</definedName>
    <definedName name="GB_HCARBUROS">'[5]DGBSEN 03'!#REF!</definedName>
    <definedName name="GB_HIDRO">'[5]DGBSEN 03'!#REF!</definedName>
    <definedName name="GB_NUCLEAR">'[5]DGBSEN 03'!#REF!</definedName>
    <definedName name="GB_RESUMENES">'[5]DGBSEN 03'!#REF!</definedName>
    <definedName name="GB_TIPO">'[5]DGBSEN 03'!#REF!</definedName>
    <definedName name="GB_TODO">'[5]DGBSEN 03'!#REF!</definedName>
    <definedName name="GN_CARBON">'[5]DGBSEN 03'!#REF!</definedName>
    <definedName name="GN_EOLO">'[5]DGBSEN 03'!#REF!</definedName>
    <definedName name="GN_GEOTERM">'[5]DGBSEN 03'!#REF!</definedName>
    <definedName name="GN_HCARBUROS">'[5]DGBSEN 03'!#REF!</definedName>
    <definedName name="GN_HIDRO">'[5]DGBSEN 03'!#REF!</definedName>
    <definedName name="GN_NUCLEAR">'[5]DGBSEN 03'!#REF!</definedName>
    <definedName name="GN_RESUMENES">'[5]DGBSEN 03'!#REF!</definedName>
    <definedName name="GN_TIPO">'[5]DGBSEN 03'!#REF!</definedName>
    <definedName name="GN_TODO">'[5]DGBSEN 03'!#REF!</definedName>
    <definedName name="graficos">'[5]DGBSEN 03'!#REF!</definedName>
    <definedName name="Hasta_2015_Condicionada">#REF!</definedName>
    <definedName name="Hasta_2015_Directa" localSheetId="4">#REF!</definedName>
    <definedName name="Hasta_2015_Directa" localSheetId="3">#REF!</definedName>
    <definedName name="Hasta_2015_Directa">'[6]AFF Dólares'!#REF!</definedName>
    <definedName name="Hasta_2015_Total" localSheetId="4">#REF!</definedName>
    <definedName name="Hasta_2015_Total" localSheetId="3">#REF!</definedName>
    <definedName name="Hasta_2015_Total">'[6]AFF Dólares'!#REF!</definedName>
    <definedName name="iiiiiiiiii" localSheetId="4">#REF!</definedName>
    <definedName name="iiiiiiiiii" localSheetId="3">#REF!</definedName>
    <definedName name="iiiiiiiiii">#REF!</definedName>
    <definedName name="Imprimir_área_IM">#REF!</definedName>
    <definedName name="Inv_anyo_ref">'[7]EVA 00'!$H$22</definedName>
    <definedName name="JSGT" localSheetId="4" xml:space="preserve"> salida6</definedName>
    <definedName name="JSGT" xml:space="preserve"> salida6</definedName>
    <definedName name="kkkk" localSheetId="4" hidden="1">{#N/A,#N/A,FALSE,"TOT";#N/A,#N/A,FALSE,"PEP";#N/A,#N/A,FALSE,"REF";#N/A,#N/A,FALSE,"GAS";#N/A,#N/A,FALSE,"PET";#N/A,#N/A,FALSE,"COR"}</definedName>
    <definedName name="kkkk" hidden="1">{#N/A,#N/A,FALSE,"TOT";#N/A,#N/A,FALSE,"PEP";#N/A,#N/A,FALSE,"REF";#N/A,#N/A,FALSE,"GAS";#N/A,#N/A,FALSE,"PET";#N/A,#N/A,FALSE,"COR"}</definedName>
    <definedName name="liga" hidden="1">#REF!</definedName>
    <definedName name="liga1" hidden="1">#REF!</definedName>
    <definedName name="Longitud_obra">[7]PEM!$K$1</definedName>
    <definedName name="m">#REF!</definedName>
    <definedName name="moneda.de">'[9]Datos Base'!$E$10</definedName>
    <definedName name="mor" localSheetId="4" hidden="1">{"Bruto",#N/A,FALSE,"CONV3T.XLS";"Neto",#N/A,FALSE,"CONV3T.XLS";"UnoB",#N/A,FALSE,"CONV3T.XLS";"Bruto",#N/A,FALSE,"CONV4T.XLS";"Neto",#N/A,FALSE,"CONV4T.XLS";"UnoB",#N/A,FALSE,"CONV4T.XLS"}</definedName>
    <definedName name="mor" hidden="1">{"Bruto",#N/A,FALSE,"CONV3T.XLS";"Neto",#N/A,FALSE,"CONV3T.XLS";"UnoB",#N/A,FALSE,"CONV3T.XLS";"Bruto",#N/A,FALSE,"CONV4T.XLS";"Neto",#N/A,FALSE,"CONV4T.XLS";"UnoB",#N/A,FALSE,"CONV4T.XLS"}</definedName>
    <definedName name="N_01_SEN">'[5]DGBSEN 03'!#REF!</definedName>
    <definedName name="N_02_CFE">'[5]DGBSEN 03'!#REF!</definedName>
    <definedName name="N_03_CLYF">'[5]DGBSEN 03'!#REF!</definedName>
    <definedName name="N_04_ADC">'[5]DGBSEN 03'!#REF!</definedName>
    <definedName name="N_05_VAPMAY">'[5]DGBSEN 03'!#REF!</definedName>
    <definedName name="N_06_VAPMEN">'[5]DGBSEN 03'!#REF!</definedName>
    <definedName name="N_07_TGASa">'[5]DGBSEN 03'!#REF!</definedName>
    <definedName name="N_08_TGASb">'[5]DGBSEN 03'!#REF!</definedName>
    <definedName name="N_09_CCOMB">'[5]DGBSEN 03'!#REF!</definedName>
    <definedName name="N_10_CINT">'[5]DGBSEN 03'!#REF!</definedName>
    <definedName name="N_11_PAISLADAS">'[5]DGBSEN 03'!#REF!</definedName>
    <definedName name="N_12_HIDROMAY">'[5]DGBSEN 03'!#REF!</definedName>
    <definedName name="N_13_HIDROMENa">'[5]DGBSEN 03'!#REF!</definedName>
    <definedName name="N_14_HIDROMENb">'[5]DGBSEN 03'!#REF!</definedName>
    <definedName name="N_15_HIDROMENc">'[5]DGBSEN 03'!#REF!</definedName>
    <definedName name="N_16_CARBONUCLEAR">'[5]DGBSEN 03'!#REF!</definedName>
    <definedName name="N_18_GEOEOLO">'[5]DGBSEN 03'!#REF!</definedName>
    <definedName name="nada">[13]PEM!$C$1</definedName>
    <definedName name="nombre">'[14]datos base'!$I$2</definedName>
    <definedName name="Nombre_OP">[7]PEM!$A$1</definedName>
    <definedName name="Num_circuitos">[7]PEM!$J$1</definedName>
    <definedName name="paj" localSheetId="4" hidden="1">{"Bruto",#N/A,FALSE,"CONV3T.XLS";"Neto",#N/A,FALSE,"CONV3T.XLS";"UnoB",#N/A,FALSE,"CONV3T.XLS";"Bruto",#N/A,FALSE,"CONV4T.XLS";"Neto",#N/A,FALSE,"CONV4T.XLS";"UnoB",#N/A,FALSE,"CONV4T.XLS"}</definedName>
    <definedName name="paj" hidden="1">{"Bruto",#N/A,FALSE,"CONV3T.XLS";"Neto",#N/A,FALSE,"CONV3T.XLS";"UnoB",#N/A,FALSE,"CONV3T.XLS";"Bruto",#N/A,FALSE,"CONV4T.XLS";"Neto",#N/A,FALSE,"CONV4T.XLS";"UnoB",#N/A,FALSE,"CONV4T.XLS"}</definedName>
    <definedName name="pass">#REF!</definedName>
    <definedName name="PATTY" hidden="1">#REF!</definedName>
    <definedName name="pesos" localSheetId="4">#REF!</definedName>
    <definedName name="pesos" localSheetId="3">#REF!</definedName>
    <definedName name="pesos">#REF!</definedName>
    <definedName name="PESOS2013">#REF!</definedName>
    <definedName name="pesssos">#REF!</definedName>
    <definedName name="piso">#REF!</definedName>
    <definedName name="PRODUCTOS" hidden="1">#REF!</definedName>
    <definedName name="rango">'[15]REPOMO 2007 4502 NOROESTE PCGA'!$B$1:$O$56,'[15]REPOMO 2007 4502 NOROESTE PCGA'!#REF!</definedName>
    <definedName name="RCA_ADC">'[5]DGBSEN 03'!#REF!</definedName>
    <definedName name="RCA_CFE">'[5]DGBSEN 03'!#REF!</definedName>
    <definedName name="RCA_LFC">'[5]DGBSEN 03'!#REF!</definedName>
    <definedName name="RCA_SEN">'[5]DGBSEN 03'!#REF!</definedName>
    <definedName name="Realizada_2015_Total" localSheetId="4">#REF!</definedName>
    <definedName name="Realizada_2015_Total" localSheetId="3">#REF!</definedName>
    <definedName name="Realizada_2015_Total">'[6]AFF Dólares'!#REF!</definedName>
    <definedName name="Realizada_Condicionada_2015">#REF!</definedName>
    <definedName name="Realizada_Directa_2015" localSheetId="4">#REF!</definedName>
    <definedName name="Realizada_Directa_2015" localSheetId="3">#REF!</definedName>
    <definedName name="Realizada_Directa_2015">'[6]AFF Dólares'!#REF!</definedName>
    <definedName name="Realizada_Total_2015" localSheetId="4">#REF!</definedName>
    <definedName name="Realizada_Total_2015" localSheetId="3">#REF!</definedName>
    <definedName name="Realizada_Total_2015">'[6]AFF Dólares'!#REF!</definedName>
    <definedName name="Region_PEM">[8]Oculta!$B$5</definedName>
    <definedName name="relac" localSheetId="4" hidden="1">{"Bruto",#N/A,FALSE,"CONV3T.XLS";"Neto",#N/A,FALSE,"CONV3T.XLS";"UnoB",#N/A,FALSE,"CONV3T.XLS";"Bruto",#N/A,FALSE,"CONV4T.XLS";"Neto",#N/A,FALSE,"CONV4T.XLS";"UnoB",#N/A,FALSE,"CONV4T.XLS"}</definedName>
    <definedName name="relac" hidden="1">{"Bruto",#N/A,FALSE,"CONV3T.XLS";"Neto",#N/A,FALSE,"CONV3T.XLS";"UnoB",#N/A,FALSE,"CONV3T.XLS";"Bruto",#N/A,FALSE,"CONV4T.XLS";"Neto",#N/A,FALSE,"CONV4T.XLS";"UnoB",#N/A,FALSE,"CONV4T.XLS"}</definedName>
    <definedName name="Relacion_transf">[7]PEM!$I$1</definedName>
    <definedName name="RGB_ADC">'[5]DGBSEN 03'!#REF!</definedName>
    <definedName name="RGB_CFE">'[5]DGBSEN 03'!#REF!</definedName>
    <definedName name="RGB_LFC">'[5]DGBSEN 03'!#REF!</definedName>
    <definedName name="RGB_SEN">'[5]DGBSEN 03'!#REF!</definedName>
    <definedName name="RGN_ADC">'[5]DGBSEN 03'!#REF!</definedName>
    <definedName name="RGN_CFE">'[5]DGBSEN 03'!#REF!</definedName>
    <definedName name="RGN_LFC">'[5]DGBSEN 03'!#REF!</definedName>
    <definedName name="RGN_SEN">'[5]DGBSEN 03'!#REF!</definedName>
    <definedName name="S">#REF!</definedName>
    <definedName name="salida" localSheetId="4" xml:space="preserve"> salida6</definedName>
    <definedName name="salida" xml:space="preserve"> salida6</definedName>
    <definedName name="sdesdewaad">#REF!</definedName>
    <definedName name="ssss">#REF!</definedName>
    <definedName name="TABLA">#REF!</definedName>
    <definedName name="tasa.real">'[9]Datos Base'!$E$12</definedName>
    <definedName name="Tension_Obra">[7]PEM!$E$1</definedName>
    <definedName name="Tipo_const_obra">[7]PEM!$G$1</definedName>
    <definedName name="Tipo_obra">[7]PEM!$M$1</definedName>
    <definedName name="TIR">'[7]EVA 00'!$M$11</definedName>
    <definedName name="_xlnm.Print_Titles" localSheetId="0">'Avance Fis Fin'!$4:$12</definedName>
    <definedName name="_xlnm.Print_Titles" localSheetId="4">'Comp Dir Cond Cto Tot'!$4:$13</definedName>
    <definedName name="_xlnm.Print_Titles" localSheetId="3">'Comp Inv Dir Oper'!$4:$13</definedName>
    <definedName name="_xlnm.Print_Titles" localSheetId="1">'FN Inv Dir Oper'!$4:$15</definedName>
    <definedName name="_xlnm.Print_Titles" localSheetId="6">'VPN Inv Fin Cond'!$4:$11</definedName>
    <definedName name="_xlnm.Print_Titles" localSheetId="5">'VPN Inv Fin Dir '!$4:$11</definedName>
    <definedName name="Total_PEM">[7]PEM!$D$11</definedName>
    <definedName name="Total_presup">[7]PEM!$C$11</definedName>
    <definedName name="tul" localSheetId="4" hidden="1">{"Bruto",#N/A,FALSE,"CONV3T.XLS";"Neto",#N/A,FALSE,"CONV3T.XLS";"UnoB",#N/A,FALSE,"CONV3T.XLS";"Bruto",#N/A,FALSE,"CONV4T.XLS";"Neto",#N/A,FALSE,"CONV4T.XLS";"UnoB",#N/A,FALSE,"CONV4T.XLS"}</definedName>
    <definedName name="tul" hidden="1">{"Bruto",#N/A,FALSE,"CONV3T.XLS";"Neto",#N/A,FALSE,"CONV3T.XLS";"UnoB",#N/A,FALSE,"CONV3T.XLS";"Bruto",#N/A,FALSE,"CONV4T.XLS";"Neto",#N/A,FALSE,"CONV4T.XLS";"UnoB",#N/A,FALSE,"CONV4T.XLS"}</definedName>
    <definedName name="VPN">'[7]EVA 00'!$K$11</definedName>
    <definedName name="VVVV">#REF!</definedName>
    <definedName name="vvvvvvvv">#REF!</definedName>
    <definedName name="wrn.econv2s." localSheetId="4" hidden="1">{"Bruto",#N/A,FALSE,"CONV3T.XLS";"Neto",#N/A,FALSE,"CONV3T.XLS";"UnoB",#N/A,FALSE,"CONV3T.XLS";"Bruto",#N/A,FALSE,"CONV4T.XLS";"Neto",#N/A,FALSE,"CONV4T.XLS";"UnoB",#N/A,FALSE,"CONV4T.XLS"}</definedName>
    <definedName name="wrn.econv2s." hidden="1">{"Bruto",#N/A,FALSE,"CONV3T.XLS";"Neto",#N/A,FALSE,"CONV3T.XLS";"UnoB",#N/A,FALSE,"CONV3T.XLS";"Bruto",#N/A,FALSE,"CONV4T.XLS";"Neto",#N/A,FALSE,"CONV4T.XLS";"UnoB",#N/A,FALSE,"CONV4T.XLS"}</definedName>
    <definedName name="wrn.gst1tajuorg." localSheetId="4" hidden="1">{#N/A,#N/A,FALSE,"TOT";#N/A,#N/A,FALSE,"PEP";#N/A,#N/A,FALSE,"REF";#N/A,#N/A,FALSE,"GAS";#N/A,#N/A,FALSE,"PET";#N/A,#N/A,FALSE,"COR"}</definedName>
    <definedName name="wrn.gst1tajuorg." hidden="1">{#N/A,#N/A,FALSE,"TOT";#N/A,#N/A,FALSE,"PEP";#N/A,#N/A,FALSE,"REF";#N/A,#N/A,FALSE,"GAS";#N/A,#N/A,FALSE,"PET";#N/A,#N/A,FALSE,"COR"}</definedName>
    <definedName name="www">#REF!</definedName>
    <definedName name="wwwww">#REF!</definedName>
    <definedName name="Yuri">#REF!</definedName>
    <definedName name="zzzzz">#REF!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7" i="2" l="1"/>
  <c r="F62" i="8" l="1"/>
  <c r="E62" i="8"/>
  <c r="D62" i="8"/>
  <c r="F59" i="8"/>
  <c r="E59" i="8"/>
  <c r="D59" i="8"/>
  <c r="F56" i="8"/>
  <c r="E56" i="8"/>
  <c r="D56" i="8"/>
  <c r="F53" i="8"/>
  <c r="E53" i="8"/>
  <c r="D53" i="8"/>
  <c r="F50" i="8"/>
  <c r="E50" i="8"/>
  <c r="D50" i="8"/>
  <c r="F48" i="8"/>
  <c r="E48" i="8"/>
  <c r="D48" i="8"/>
  <c r="F46" i="8"/>
  <c r="E46" i="8"/>
  <c r="D46" i="8"/>
  <c r="F43" i="8"/>
  <c r="E43" i="8"/>
  <c r="D43" i="8"/>
  <c r="F41" i="8"/>
  <c r="E41" i="8"/>
  <c r="D41" i="8"/>
  <c r="F38" i="8"/>
  <c r="E38" i="8"/>
  <c r="D38" i="8"/>
  <c r="F35" i="8"/>
  <c r="E35" i="8"/>
  <c r="D35" i="8"/>
  <c r="F29" i="8"/>
  <c r="E29" i="8"/>
  <c r="D29" i="8"/>
  <c r="F16" i="8"/>
  <c r="E16" i="8"/>
  <c r="D16" i="8"/>
  <c r="F14" i="8"/>
  <c r="E14" i="8"/>
  <c r="D14" i="8"/>
  <c r="G313" i="7"/>
  <c r="E313" i="7"/>
  <c r="D313" i="7"/>
  <c r="G301" i="7"/>
  <c r="E301" i="7"/>
  <c r="D301" i="7"/>
  <c r="G287" i="7"/>
  <c r="E287" i="7"/>
  <c r="D287" i="7"/>
  <c r="G277" i="7"/>
  <c r="E277" i="7"/>
  <c r="D277" i="7"/>
  <c r="G263" i="7"/>
  <c r="E263" i="7"/>
  <c r="D263" i="7"/>
  <c r="G248" i="7"/>
  <c r="E248" i="7"/>
  <c r="D248" i="7"/>
  <c r="G238" i="7"/>
  <c r="E238" i="7"/>
  <c r="D238" i="7"/>
  <c r="G234" i="7"/>
  <c r="E234" i="7"/>
  <c r="D234" i="7"/>
  <c r="G224" i="7"/>
  <c r="E224" i="7"/>
  <c r="D224" i="7"/>
  <c r="G213" i="7"/>
  <c r="E213" i="7"/>
  <c r="D213" i="7"/>
  <c r="G191" i="7"/>
  <c r="E191" i="7"/>
  <c r="D191" i="7"/>
  <c r="G166" i="7"/>
  <c r="E166" i="7"/>
  <c r="D166" i="7"/>
  <c r="G144" i="7"/>
  <c r="E144" i="7"/>
  <c r="D144" i="7"/>
  <c r="G134" i="7"/>
  <c r="E134" i="7"/>
  <c r="D134" i="7"/>
  <c r="G116" i="7"/>
  <c r="E116" i="7"/>
  <c r="D116" i="7"/>
  <c r="G77" i="7"/>
  <c r="E77" i="7"/>
  <c r="D77" i="7"/>
  <c r="G64" i="7"/>
  <c r="E64" i="7"/>
  <c r="D64" i="7"/>
  <c r="G53" i="7"/>
  <c r="E53" i="7"/>
  <c r="D53" i="7"/>
  <c r="G39" i="7"/>
  <c r="E39" i="7"/>
  <c r="D39" i="7"/>
  <c r="G30" i="7"/>
  <c r="E30" i="7"/>
  <c r="D30" i="7"/>
  <c r="G14" i="7"/>
  <c r="E14" i="7"/>
  <c r="D14" i="7"/>
  <c r="D13" i="8" l="1"/>
  <c r="F13" i="8"/>
  <c r="E13" i="8"/>
  <c r="E13" i="7"/>
  <c r="G13" i="7"/>
  <c r="D13" i="7"/>
  <c r="H312" i="5" l="1"/>
  <c r="I312" i="5" s="1"/>
  <c r="F312" i="5"/>
  <c r="H311" i="5"/>
  <c r="I311" i="5" s="1"/>
  <c r="F311" i="5"/>
  <c r="H310" i="5"/>
  <c r="I310" i="5" s="1"/>
  <c r="F310" i="5"/>
  <c r="H309" i="5"/>
  <c r="I309" i="5" s="1"/>
  <c r="F309" i="5"/>
  <c r="H308" i="5"/>
  <c r="I308" i="5" s="1"/>
  <c r="F308" i="5"/>
  <c r="H307" i="5"/>
  <c r="I307" i="5" s="1"/>
  <c r="F307" i="5"/>
  <c r="H306" i="5"/>
  <c r="I306" i="5" s="1"/>
  <c r="F306" i="5"/>
  <c r="H305" i="5"/>
  <c r="I305" i="5" s="1"/>
  <c r="F305" i="5"/>
  <c r="H304" i="5"/>
  <c r="I304" i="5" s="1"/>
  <c r="F304" i="5"/>
  <c r="H303" i="5"/>
  <c r="I303" i="5" s="1"/>
  <c r="F303" i="5"/>
  <c r="H302" i="5"/>
  <c r="I302" i="5" s="1"/>
  <c r="F302" i="5"/>
  <c r="H301" i="5"/>
  <c r="I301" i="5" s="1"/>
  <c r="F301" i="5"/>
  <c r="H300" i="5"/>
  <c r="I300" i="5" s="1"/>
  <c r="F300" i="5"/>
  <c r="H299" i="5"/>
  <c r="I299" i="5" s="1"/>
  <c r="F299" i="5"/>
  <c r="H298" i="5"/>
  <c r="I298" i="5" s="1"/>
  <c r="F298" i="5"/>
  <c r="H297" i="5"/>
  <c r="I297" i="5" s="1"/>
  <c r="F297" i="5"/>
  <c r="H296" i="5"/>
  <c r="I296" i="5" s="1"/>
  <c r="F296" i="5"/>
  <c r="I295" i="5"/>
  <c r="H295" i="5"/>
  <c r="F295" i="5"/>
  <c r="H294" i="5"/>
  <c r="I294" i="5" s="1"/>
  <c r="F294" i="5"/>
  <c r="H293" i="5"/>
  <c r="I293" i="5" s="1"/>
  <c r="F293" i="5"/>
  <c r="H292" i="5"/>
  <c r="I292" i="5" s="1"/>
  <c r="F292" i="5"/>
  <c r="H291" i="5"/>
  <c r="I291" i="5" s="1"/>
  <c r="F291" i="5"/>
  <c r="H290" i="5"/>
  <c r="I290" i="5" s="1"/>
  <c r="F290" i="5"/>
  <c r="H289" i="5"/>
  <c r="I289" i="5" s="1"/>
  <c r="F289" i="5"/>
  <c r="H288" i="5"/>
  <c r="I288" i="5" s="1"/>
  <c r="F288" i="5"/>
  <c r="H287" i="5"/>
  <c r="I287" i="5" s="1"/>
  <c r="F287" i="5"/>
  <c r="H286" i="5"/>
  <c r="F286" i="5"/>
  <c r="H285" i="5"/>
  <c r="I285" i="5" s="1"/>
  <c r="F285" i="5"/>
  <c r="H284" i="5"/>
  <c r="I284" i="5" s="1"/>
  <c r="F284" i="5"/>
  <c r="H283" i="5"/>
  <c r="I283" i="5" s="1"/>
  <c r="F283" i="5"/>
  <c r="H282" i="5"/>
  <c r="I282" i="5" s="1"/>
  <c r="F282" i="5"/>
  <c r="H281" i="5"/>
  <c r="I281" i="5" s="1"/>
  <c r="F281" i="5"/>
  <c r="H280" i="5"/>
  <c r="I280" i="5" s="1"/>
  <c r="F280" i="5"/>
  <c r="H279" i="5"/>
  <c r="I279" i="5" s="1"/>
  <c r="F279" i="5"/>
  <c r="L278" i="5"/>
  <c r="K278" i="5"/>
  <c r="G278" i="5"/>
  <c r="E278" i="5"/>
  <c r="D278" i="5"/>
  <c r="H277" i="5"/>
  <c r="I277" i="5" s="1"/>
  <c r="F277" i="5"/>
  <c r="H276" i="5"/>
  <c r="I276" i="5" s="1"/>
  <c r="F276" i="5"/>
  <c r="H275" i="5"/>
  <c r="I275" i="5" s="1"/>
  <c r="F275" i="5"/>
  <c r="H274" i="5"/>
  <c r="I274" i="5" s="1"/>
  <c r="F274" i="5"/>
  <c r="H273" i="5"/>
  <c r="I273" i="5" s="1"/>
  <c r="F273" i="5"/>
  <c r="H272" i="5"/>
  <c r="I272" i="5" s="1"/>
  <c r="F272" i="5"/>
  <c r="H271" i="5"/>
  <c r="I271" i="5" s="1"/>
  <c r="F271" i="5"/>
  <c r="H270" i="5"/>
  <c r="I270" i="5" s="1"/>
  <c r="F270" i="5"/>
  <c r="H269" i="5"/>
  <c r="I269" i="5" s="1"/>
  <c r="F269" i="5"/>
  <c r="H268" i="5"/>
  <c r="I268" i="5" s="1"/>
  <c r="F268" i="5"/>
  <c r="H267" i="5"/>
  <c r="I267" i="5" s="1"/>
  <c r="F267" i="5"/>
  <c r="I266" i="5"/>
  <c r="H266" i="5"/>
  <c r="F266" i="5"/>
  <c r="H265" i="5"/>
  <c r="I265" i="5" s="1"/>
  <c r="F265" i="5"/>
  <c r="H264" i="5"/>
  <c r="I264" i="5" s="1"/>
  <c r="F264" i="5"/>
  <c r="H263" i="5"/>
  <c r="I263" i="5" s="1"/>
  <c r="F263" i="5"/>
  <c r="H262" i="5"/>
  <c r="I262" i="5" s="1"/>
  <c r="F262" i="5"/>
  <c r="H261" i="5"/>
  <c r="I261" i="5" s="1"/>
  <c r="F261" i="5"/>
  <c r="H260" i="5"/>
  <c r="I260" i="5" s="1"/>
  <c r="F260" i="5"/>
  <c r="H259" i="5"/>
  <c r="I259" i="5" s="1"/>
  <c r="F259" i="5"/>
  <c r="H258" i="5"/>
  <c r="I258" i="5" s="1"/>
  <c r="F258" i="5"/>
  <c r="H257" i="5"/>
  <c r="I257" i="5" s="1"/>
  <c r="F257" i="5"/>
  <c r="H256" i="5"/>
  <c r="I256" i="5" s="1"/>
  <c r="F256" i="5"/>
  <c r="H255" i="5"/>
  <c r="I255" i="5" s="1"/>
  <c r="F255" i="5"/>
  <c r="H254" i="5"/>
  <c r="I254" i="5" s="1"/>
  <c r="F254" i="5"/>
  <c r="H253" i="5"/>
  <c r="I253" i="5" s="1"/>
  <c r="F253" i="5"/>
  <c r="H252" i="5"/>
  <c r="I252" i="5" s="1"/>
  <c r="F252" i="5"/>
  <c r="H251" i="5"/>
  <c r="I251" i="5" s="1"/>
  <c r="F251" i="5"/>
  <c r="H250" i="5"/>
  <c r="I250" i="5" s="1"/>
  <c r="F250" i="5"/>
  <c r="H249" i="5"/>
  <c r="I249" i="5" s="1"/>
  <c r="F249" i="5"/>
  <c r="H248" i="5"/>
  <c r="I248" i="5" s="1"/>
  <c r="F248" i="5"/>
  <c r="H247" i="5"/>
  <c r="I247" i="5" s="1"/>
  <c r="F247" i="5"/>
  <c r="H246" i="5"/>
  <c r="I246" i="5" s="1"/>
  <c r="F246" i="5"/>
  <c r="H245" i="5"/>
  <c r="I245" i="5" s="1"/>
  <c r="F245" i="5"/>
  <c r="H244" i="5"/>
  <c r="I244" i="5" s="1"/>
  <c r="F244" i="5"/>
  <c r="H243" i="5"/>
  <c r="I243" i="5" s="1"/>
  <c r="F243" i="5"/>
  <c r="H242" i="5"/>
  <c r="I242" i="5" s="1"/>
  <c r="F242" i="5"/>
  <c r="H241" i="5"/>
  <c r="I241" i="5" s="1"/>
  <c r="F241" i="5"/>
  <c r="H240" i="5"/>
  <c r="I240" i="5" s="1"/>
  <c r="F240" i="5"/>
  <c r="H239" i="5"/>
  <c r="I239" i="5" s="1"/>
  <c r="F239" i="5"/>
  <c r="H238" i="5"/>
  <c r="I238" i="5" s="1"/>
  <c r="F238" i="5"/>
  <c r="H237" i="5"/>
  <c r="I237" i="5" s="1"/>
  <c r="F237" i="5"/>
  <c r="H236" i="5"/>
  <c r="I236" i="5" s="1"/>
  <c r="F236" i="5"/>
  <c r="H235" i="5"/>
  <c r="I235" i="5" s="1"/>
  <c r="F235" i="5"/>
  <c r="H234" i="5"/>
  <c r="I234" i="5" s="1"/>
  <c r="F234" i="5"/>
  <c r="H233" i="5"/>
  <c r="I233" i="5" s="1"/>
  <c r="F233" i="5"/>
  <c r="H232" i="5"/>
  <c r="I232" i="5" s="1"/>
  <c r="F232" i="5"/>
  <c r="H231" i="5"/>
  <c r="I231" i="5" s="1"/>
  <c r="F231" i="5"/>
  <c r="H230" i="5"/>
  <c r="I230" i="5" s="1"/>
  <c r="F230" i="5"/>
  <c r="H229" i="5"/>
  <c r="I229" i="5" s="1"/>
  <c r="F229" i="5"/>
  <c r="H228" i="5"/>
  <c r="I228" i="5" s="1"/>
  <c r="F228" i="5"/>
  <c r="H227" i="5"/>
  <c r="I227" i="5" s="1"/>
  <c r="F227" i="5"/>
  <c r="H226" i="5"/>
  <c r="I226" i="5" s="1"/>
  <c r="F226" i="5"/>
  <c r="H225" i="5"/>
  <c r="I225" i="5" s="1"/>
  <c r="F225" i="5"/>
  <c r="H224" i="5"/>
  <c r="I224" i="5" s="1"/>
  <c r="F224" i="5"/>
  <c r="H223" i="5"/>
  <c r="I223" i="5" s="1"/>
  <c r="F223" i="5"/>
  <c r="H222" i="5"/>
  <c r="I222" i="5" s="1"/>
  <c r="F222" i="5"/>
  <c r="H221" i="5"/>
  <c r="I221" i="5" s="1"/>
  <c r="F221" i="5"/>
  <c r="H220" i="5"/>
  <c r="I220" i="5" s="1"/>
  <c r="F220" i="5"/>
  <c r="H219" i="5"/>
  <c r="I219" i="5" s="1"/>
  <c r="F219" i="5"/>
  <c r="H218" i="5"/>
  <c r="I218" i="5" s="1"/>
  <c r="F218" i="5"/>
  <c r="H217" i="5"/>
  <c r="I217" i="5" s="1"/>
  <c r="F217" i="5"/>
  <c r="H216" i="5"/>
  <c r="I216" i="5" s="1"/>
  <c r="F216" i="5"/>
  <c r="H215" i="5"/>
  <c r="I215" i="5" s="1"/>
  <c r="F215" i="5"/>
  <c r="H214" i="5"/>
  <c r="I214" i="5" s="1"/>
  <c r="F214" i="5"/>
  <c r="H213" i="5"/>
  <c r="I213" i="5" s="1"/>
  <c r="F213" i="5"/>
  <c r="H212" i="5"/>
  <c r="I212" i="5" s="1"/>
  <c r="F212" i="5"/>
  <c r="H211" i="5"/>
  <c r="I211" i="5" s="1"/>
  <c r="F211" i="5"/>
  <c r="H210" i="5"/>
  <c r="I210" i="5" s="1"/>
  <c r="F210" i="5"/>
  <c r="H209" i="5"/>
  <c r="I209" i="5" s="1"/>
  <c r="F209" i="5"/>
  <c r="H208" i="5"/>
  <c r="I208" i="5" s="1"/>
  <c r="F208" i="5"/>
  <c r="H207" i="5"/>
  <c r="I207" i="5" s="1"/>
  <c r="F207" i="5"/>
  <c r="H206" i="5"/>
  <c r="I206" i="5" s="1"/>
  <c r="F206" i="5"/>
  <c r="H205" i="5"/>
  <c r="I205" i="5" s="1"/>
  <c r="F205" i="5"/>
  <c r="H204" i="5"/>
  <c r="I204" i="5" s="1"/>
  <c r="F204" i="5"/>
  <c r="H203" i="5"/>
  <c r="I203" i="5" s="1"/>
  <c r="F203" i="5"/>
  <c r="H202" i="5"/>
  <c r="I202" i="5" s="1"/>
  <c r="F202" i="5"/>
  <c r="H201" i="5"/>
  <c r="I201" i="5" s="1"/>
  <c r="F201" i="5"/>
  <c r="H200" i="5"/>
  <c r="I200" i="5" s="1"/>
  <c r="F200" i="5"/>
  <c r="H199" i="5"/>
  <c r="I199" i="5" s="1"/>
  <c r="F199" i="5"/>
  <c r="H198" i="5"/>
  <c r="I198" i="5" s="1"/>
  <c r="F198" i="5"/>
  <c r="H197" i="5"/>
  <c r="I197" i="5" s="1"/>
  <c r="F197" i="5"/>
  <c r="H196" i="5"/>
  <c r="I196" i="5" s="1"/>
  <c r="F196" i="5"/>
  <c r="H195" i="5"/>
  <c r="I195" i="5" s="1"/>
  <c r="F195" i="5"/>
  <c r="I194" i="5"/>
  <c r="H194" i="5"/>
  <c r="F194" i="5"/>
  <c r="H193" i="5"/>
  <c r="I193" i="5" s="1"/>
  <c r="F193" i="5"/>
  <c r="H192" i="5"/>
  <c r="I192" i="5" s="1"/>
  <c r="F192" i="5"/>
  <c r="H191" i="5"/>
  <c r="I191" i="5" s="1"/>
  <c r="F191" i="5"/>
  <c r="H190" i="5"/>
  <c r="I190" i="5" s="1"/>
  <c r="F190" i="5"/>
  <c r="H189" i="5"/>
  <c r="I189" i="5" s="1"/>
  <c r="F189" i="5"/>
  <c r="H188" i="5"/>
  <c r="I188" i="5" s="1"/>
  <c r="F188" i="5"/>
  <c r="H187" i="5"/>
  <c r="I187" i="5" s="1"/>
  <c r="F187" i="5"/>
  <c r="H186" i="5"/>
  <c r="I186" i="5" s="1"/>
  <c r="F186" i="5"/>
  <c r="H185" i="5"/>
  <c r="I185" i="5" s="1"/>
  <c r="F185" i="5"/>
  <c r="H184" i="5"/>
  <c r="I184" i="5" s="1"/>
  <c r="F184" i="5"/>
  <c r="H183" i="5"/>
  <c r="I183" i="5" s="1"/>
  <c r="F183" i="5"/>
  <c r="H182" i="5"/>
  <c r="I182" i="5" s="1"/>
  <c r="F182" i="5"/>
  <c r="H181" i="5"/>
  <c r="I181" i="5" s="1"/>
  <c r="F181" i="5"/>
  <c r="H180" i="5"/>
  <c r="I180" i="5" s="1"/>
  <c r="F180" i="5"/>
  <c r="H179" i="5"/>
  <c r="I179" i="5" s="1"/>
  <c r="F179" i="5"/>
  <c r="H178" i="5"/>
  <c r="I178" i="5" s="1"/>
  <c r="F178" i="5"/>
  <c r="H177" i="5"/>
  <c r="I177" i="5" s="1"/>
  <c r="F177" i="5"/>
  <c r="H176" i="5"/>
  <c r="I176" i="5" s="1"/>
  <c r="F176" i="5"/>
  <c r="H175" i="5"/>
  <c r="I175" i="5" s="1"/>
  <c r="F175" i="5"/>
  <c r="H174" i="5"/>
  <c r="I174" i="5" s="1"/>
  <c r="F174" i="5"/>
  <c r="H173" i="5"/>
  <c r="I173" i="5" s="1"/>
  <c r="F173" i="5"/>
  <c r="H172" i="5"/>
  <c r="I172" i="5" s="1"/>
  <c r="F172" i="5"/>
  <c r="H171" i="5"/>
  <c r="I171" i="5" s="1"/>
  <c r="F171" i="5"/>
  <c r="H170" i="5"/>
  <c r="I170" i="5" s="1"/>
  <c r="F170" i="5"/>
  <c r="H169" i="5"/>
  <c r="I169" i="5" s="1"/>
  <c r="F169" i="5"/>
  <c r="H168" i="5"/>
  <c r="I168" i="5" s="1"/>
  <c r="F168" i="5"/>
  <c r="H167" i="5"/>
  <c r="I167" i="5" s="1"/>
  <c r="F167" i="5"/>
  <c r="H166" i="5"/>
  <c r="I166" i="5" s="1"/>
  <c r="F166" i="5"/>
  <c r="H165" i="5"/>
  <c r="I165" i="5" s="1"/>
  <c r="F165" i="5"/>
  <c r="H164" i="5"/>
  <c r="I164" i="5" s="1"/>
  <c r="F164" i="5"/>
  <c r="H163" i="5"/>
  <c r="I163" i="5" s="1"/>
  <c r="F163" i="5"/>
  <c r="H162" i="5"/>
  <c r="I162" i="5" s="1"/>
  <c r="F162" i="5"/>
  <c r="H161" i="5"/>
  <c r="I161" i="5" s="1"/>
  <c r="F161" i="5"/>
  <c r="H160" i="5"/>
  <c r="I160" i="5" s="1"/>
  <c r="F160" i="5"/>
  <c r="H159" i="5"/>
  <c r="I159" i="5" s="1"/>
  <c r="F159" i="5"/>
  <c r="H158" i="5"/>
  <c r="I158" i="5" s="1"/>
  <c r="F158" i="5"/>
  <c r="H157" i="5"/>
  <c r="I157" i="5" s="1"/>
  <c r="F157" i="5"/>
  <c r="H156" i="5"/>
  <c r="I156" i="5" s="1"/>
  <c r="F156" i="5"/>
  <c r="H155" i="5"/>
  <c r="I155" i="5" s="1"/>
  <c r="F155" i="5"/>
  <c r="H154" i="5"/>
  <c r="I154" i="5" s="1"/>
  <c r="F154" i="5"/>
  <c r="H153" i="5"/>
  <c r="I153" i="5" s="1"/>
  <c r="F153" i="5"/>
  <c r="H152" i="5"/>
  <c r="I152" i="5" s="1"/>
  <c r="F152" i="5"/>
  <c r="H151" i="5"/>
  <c r="I151" i="5" s="1"/>
  <c r="F151" i="5"/>
  <c r="H150" i="5"/>
  <c r="I150" i="5" s="1"/>
  <c r="F150" i="5"/>
  <c r="H149" i="5"/>
  <c r="I149" i="5" s="1"/>
  <c r="F149" i="5"/>
  <c r="H148" i="5"/>
  <c r="I148" i="5" s="1"/>
  <c r="F148" i="5"/>
  <c r="H147" i="5"/>
  <c r="I147" i="5" s="1"/>
  <c r="F147" i="5"/>
  <c r="H146" i="5"/>
  <c r="I146" i="5" s="1"/>
  <c r="F146" i="5"/>
  <c r="H145" i="5"/>
  <c r="I145" i="5" s="1"/>
  <c r="F145" i="5"/>
  <c r="H144" i="5"/>
  <c r="I144" i="5" s="1"/>
  <c r="F144" i="5"/>
  <c r="H143" i="5"/>
  <c r="I143" i="5" s="1"/>
  <c r="F143" i="5"/>
  <c r="H142" i="5"/>
  <c r="I142" i="5" s="1"/>
  <c r="F142" i="5"/>
  <c r="H141" i="5"/>
  <c r="I141" i="5" s="1"/>
  <c r="F141" i="5"/>
  <c r="H140" i="5"/>
  <c r="I140" i="5" s="1"/>
  <c r="F140" i="5"/>
  <c r="H139" i="5"/>
  <c r="I139" i="5" s="1"/>
  <c r="F139" i="5"/>
  <c r="H138" i="5"/>
  <c r="I138" i="5" s="1"/>
  <c r="F138" i="5"/>
  <c r="H137" i="5"/>
  <c r="I137" i="5" s="1"/>
  <c r="F137" i="5"/>
  <c r="H136" i="5"/>
  <c r="I136" i="5" s="1"/>
  <c r="F136" i="5"/>
  <c r="H135" i="5"/>
  <c r="I135" i="5" s="1"/>
  <c r="F135" i="5"/>
  <c r="H134" i="5"/>
  <c r="I134" i="5" s="1"/>
  <c r="F134" i="5"/>
  <c r="H133" i="5"/>
  <c r="I133" i="5" s="1"/>
  <c r="F133" i="5"/>
  <c r="H132" i="5"/>
  <c r="I132" i="5" s="1"/>
  <c r="F132" i="5"/>
  <c r="H131" i="5"/>
  <c r="I131" i="5" s="1"/>
  <c r="F131" i="5"/>
  <c r="H130" i="5"/>
  <c r="I130" i="5" s="1"/>
  <c r="F130" i="5"/>
  <c r="H129" i="5"/>
  <c r="I129" i="5" s="1"/>
  <c r="F129" i="5"/>
  <c r="H128" i="5"/>
  <c r="I128" i="5" s="1"/>
  <c r="F128" i="5"/>
  <c r="H127" i="5"/>
  <c r="I127" i="5" s="1"/>
  <c r="F127" i="5"/>
  <c r="H126" i="5"/>
  <c r="I126" i="5" s="1"/>
  <c r="F126" i="5"/>
  <c r="H125" i="5"/>
  <c r="I125" i="5" s="1"/>
  <c r="F125" i="5"/>
  <c r="H124" i="5"/>
  <c r="I124" i="5" s="1"/>
  <c r="F124" i="5"/>
  <c r="H123" i="5"/>
  <c r="I123" i="5" s="1"/>
  <c r="F123" i="5"/>
  <c r="H122" i="5"/>
  <c r="I122" i="5" s="1"/>
  <c r="F122" i="5"/>
  <c r="H121" i="5"/>
  <c r="I121" i="5" s="1"/>
  <c r="F121" i="5"/>
  <c r="H120" i="5"/>
  <c r="I120" i="5" s="1"/>
  <c r="F120" i="5"/>
  <c r="H119" i="5"/>
  <c r="I119" i="5" s="1"/>
  <c r="F119" i="5"/>
  <c r="H118" i="5"/>
  <c r="I118" i="5" s="1"/>
  <c r="F118" i="5"/>
  <c r="H117" i="5"/>
  <c r="I117" i="5" s="1"/>
  <c r="F117" i="5"/>
  <c r="H116" i="5"/>
  <c r="I116" i="5" s="1"/>
  <c r="F116" i="5"/>
  <c r="H115" i="5"/>
  <c r="I115" i="5" s="1"/>
  <c r="F115" i="5"/>
  <c r="H114" i="5"/>
  <c r="I114" i="5" s="1"/>
  <c r="F114" i="5"/>
  <c r="H113" i="5"/>
  <c r="I113" i="5" s="1"/>
  <c r="F113" i="5"/>
  <c r="H112" i="5"/>
  <c r="I112" i="5" s="1"/>
  <c r="F112" i="5"/>
  <c r="H111" i="5"/>
  <c r="I111" i="5" s="1"/>
  <c r="F111" i="5"/>
  <c r="H110" i="5"/>
  <c r="I110" i="5" s="1"/>
  <c r="F110" i="5"/>
  <c r="H109" i="5"/>
  <c r="I109" i="5" s="1"/>
  <c r="F109" i="5"/>
  <c r="H108" i="5"/>
  <c r="I108" i="5" s="1"/>
  <c r="F108" i="5"/>
  <c r="H107" i="5"/>
  <c r="I107" i="5" s="1"/>
  <c r="F107" i="5"/>
  <c r="H106" i="5"/>
  <c r="I106" i="5" s="1"/>
  <c r="F106" i="5"/>
  <c r="H105" i="5"/>
  <c r="I105" i="5" s="1"/>
  <c r="F105" i="5"/>
  <c r="H104" i="5"/>
  <c r="I104" i="5" s="1"/>
  <c r="F104" i="5"/>
  <c r="H103" i="5"/>
  <c r="I103" i="5" s="1"/>
  <c r="F103" i="5"/>
  <c r="H102" i="5"/>
  <c r="I102" i="5" s="1"/>
  <c r="F102" i="5"/>
  <c r="H101" i="5"/>
  <c r="I101" i="5" s="1"/>
  <c r="F101" i="5"/>
  <c r="H100" i="5"/>
  <c r="I100" i="5" s="1"/>
  <c r="F100" i="5"/>
  <c r="H99" i="5"/>
  <c r="I99" i="5" s="1"/>
  <c r="F99" i="5"/>
  <c r="H98" i="5"/>
  <c r="I98" i="5" s="1"/>
  <c r="F98" i="5"/>
  <c r="H97" i="5"/>
  <c r="I97" i="5" s="1"/>
  <c r="F97" i="5"/>
  <c r="H96" i="5"/>
  <c r="I96" i="5" s="1"/>
  <c r="F96" i="5"/>
  <c r="H95" i="5"/>
  <c r="I95" i="5" s="1"/>
  <c r="F95" i="5"/>
  <c r="H94" i="5"/>
  <c r="I94" i="5" s="1"/>
  <c r="F94" i="5"/>
  <c r="H93" i="5"/>
  <c r="I93" i="5" s="1"/>
  <c r="F93" i="5"/>
  <c r="H92" i="5"/>
  <c r="I92" i="5" s="1"/>
  <c r="F92" i="5"/>
  <c r="H91" i="5"/>
  <c r="I91" i="5" s="1"/>
  <c r="F91" i="5"/>
  <c r="H90" i="5"/>
  <c r="I90" i="5" s="1"/>
  <c r="F90" i="5"/>
  <c r="H89" i="5"/>
  <c r="I89" i="5" s="1"/>
  <c r="F89" i="5"/>
  <c r="H88" i="5"/>
  <c r="I88" i="5" s="1"/>
  <c r="F88" i="5"/>
  <c r="H87" i="5"/>
  <c r="I87" i="5" s="1"/>
  <c r="F87" i="5"/>
  <c r="H86" i="5"/>
  <c r="I86" i="5" s="1"/>
  <c r="F86" i="5"/>
  <c r="H85" i="5"/>
  <c r="I85" i="5" s="1"/>
  <c r="F85" i="5"/>
  <c r="H84" i="5"/>
  <c r="I84" i="5" s="1"/>
  <c r="F84" i="5"/>
  <c r="H83" i="5"/>
  <c r="I83" i="5" s="1"/>
  <c r="F83" i="5"/>
  <c r="H82" i="5"/>
  <c r="I82" i="5" s="1"/>
  <c r="F82" i="5"/>
  <c r="H81" i="5"/>
  <c r="I81" i="5" s="1"/>
  <c r="F81" i="5"/>
  <c r="H80" i="5"/>
  <c r="I80" i="5" s="1"/>
  <c r="F80" i="5"/>
  <c r="H79" i="5"/>
  <c r="I79" i="5" s="1"/>
  <c r="F79" i="5"/>
  <c r="H78" i="5"/>
  <c r="I78" i="5" s="1"/>
  <c r="F78" i="5"/>
  <c r="H77" i="5"/>
  <c r="I77" i="5" s="1"/>
  <c r="F77" i="5"/>
  <c r="H76" i="5"/>
  <c r="I76" i="5" s="1"/>
  <c r="F76" i="5"/>
  <c r="H75" i="5"/>
  <c r="I75" i="5" s="1"/>
  <c r="F75" i="5"/>
  <c r="H74" i="5"/>
  <c r="I74" i="5" s="1"/>
  <c r="F74" i="5"/>
  <c r="H73" i="5"/>
  <c r="I73" i="5" s="1"/>
  <c r="F73" i="5"/>
  <c r="H72" i="5"/>
  <c r="I72" i="5" s="1"/>
  <c r="F72" i="5"/>
  <c r="H71" i="5"/>
  <c r="I71" i="5" s="1"/>
  <c r="F71" i="5"/>
  <c r="H70" i="5"/>
  <c r="I70" i="5" s="1"/>
  <c r="F70" i="5"/>
  <c r="H69" i="5"/>
  <c r="I69" i="5" s="1"/>
  <c r="F69" i="5"/>
  <c r="H68" i="5"/>
  <c r="I68" i="5" s="1"/>
  <c r="F68" i="5"/>
  <c r="H67" i="5"/>
  <c r="I67" i="5" s="1"/>
  <c r="F67" i="5"/>
  <c r="H66" i="5"/>
  <c r="I66" i="5" s="1"/>
  <c r="F66" i="5"/>
  <c r="H65" i="5"/>
  <c r="I65" i="5" s="1"/>
  <c r="F65" i="5"/>
  <c r="H64" i="5"/>
  <c r="I64" i="5" s="1"/>
  <c r="F64" i="5"/>
  <c r="H63" i="5"/>
  <c r="I63" i="5" s="1"/>
  <c r="F63" i="5"/>
  <c r="H62" i="5"/>
  <c r="I62" i="5" s="1"/>
  <c r="F62" i="5"/>
  <c r="H61" i="5"/>
  <c r="I61" i="5" s="1"/>
  <c r="F61" i="5"/>
  <c r="H60" i="5"/>
  <c r="I60" i="5" s="1"/>
  <c r="F60" i="5"/>
  <c r="H59" i="5"/>
  <c r="I59" i="5" s="1"/>
  <c r="F59" i="5"/>
  <c r="H58" i="5"/>
  <c r="I58" i="5" s="1"/>
  <c r="F58" i="5"/>
  <c r="H57" i="5"/>
  <c r="I57" i="5" s="1"/>
  <c r="F57" i="5"/>
  <c r="H56" i="5"/>
  <c r="I56" i="5" s="1"/>
  <c r="F56" i="5"/>
  <c r="H55" i="5"/>
  <c r="I55" i="5" s="1"/>
  <c r="F55" i="5"/>
  <c r="H54" i="5"/>
  <c r="I54" i="5" s="1"/>
  <c r="F54" i="5"/>
  <c r="H53" i="5"/>
  <c r="I53" i="5" s="1"/>
  <c r="F53" i="5"/>
  <c r="H52" i="5"/>
  <c r="I52" i="5" s="1"/>
  <c r="F52" i="5"/>
  <c r="H51" i="5"/>
  <c r="I51" i="5" s="1"/>
  <c r="F51" i="5"/>
  <c r="H50" i="5"/>
  <c r="I50" i="5" s="1"/>
  <c r="F50" i="5"/>
  <c r="H49" i="5"/>
  <c r="I49" i="5" s="1"/>
  <c r="F49" i="5"/>
  <c r="H48" i="5"/>
  <c r="I48" i="5" s="1"/>
  <c r="F48" i="5"/>
  <c r="H47" i="5"/>
  <c r="I47" i="5" s="1"/>
  <c r="F47" i="5"/>
  <c r="H46" i="5"/>
  <c r="I46" i="5" s="1"/>
  <c r="F46" i="5"/>
  <c r="H45" i="5"/>
  <c r="I45" i="5" s="1"/>
  <c r="F45" i="5"/>
  <c r="H44" i="5"/>
  <c r="I44" i="5" s="1"/>
  <c r="F44" i="5"/>
  <c r="H43" i="5"/>
  <c r="I43" i="5" s="1"/>
  <c r="F43" i="5"/>
  <c r="H42" i="5"/>
  <c r="I42" i="5" s="1"/>
  <c r="F42" i="5"/>
  <c r="H41" i="5"/>
  <c r="I41" i="5" s="1"/>
  <c r="F41" i="5"/>
  <c r="H40" i="5"/>
  <c r="I40" i="5" s="1"/>
  <c r="F40" i="5"/>
  <c r="H39" i="5"/>
  <c r="I39" i="5" s="1"/>
  <c r="F39" i="5"/>
  <c r="H38" i="5"/>
  <c r="I38" i="5" s="1"/>
  <c r="F38" i="5"/>
  <c r="H37" i="5"/>
  <c r="I37" i="5" s="1"/>
  <c r="F37" i="5"/>
  <c r="H36" i="5"/>
  <c r="I36" i="5" s="1"/>
  <c r="F36" i="5"/>
  <c r="H35" i="5"/>
  <c r="I35" i="5" s="1"/>
  <c r="F35" i="5"/>
  <c r="H34" i="5"/>
  <c r="I34" i="5" s="1"/>
  <c r="F34" i="5"/>
  <c r="H33" i="5"/>
  <c r="I33" i="5" s="1"/>
  <c r="F33" i="5"/>
  <c r="H32" i="5"/>
  <c r="I32" i="5" s="1"/>
  <c r="F32" i="5"/>
  <c r="H31" i="5"/>
  <c r="I31" i="5" s="1"/>
  <c r="F31" i="5"/>
  <c r="H30" i="5"/>
  <c r="I30" i="5" s="1"/>
  <c r="F30" i="5"/>
  <c r="H29" i="5"/>
  <c r="I29" i="5" s="1"/>
  <c r="F29" i="5"/>
  <c r="H28" i="5"/>
  <c r="I28" i="5" s="1"/>
  <c r="F28" i="5"/>
  <c r="H27" i="5"/>
  <c r="I27" i="5" s="1"/>
  <c r="F27" i="5"/>
  <c r="H26" i="5"/>
  <c r="I26" i="5" s="1"/>
  <c r="F26" i="5"/>
  <c r="H25" i="5"/>
  <c r="I25" i="5" s="1"/>
  <c r="F25" i="5"/>
  <c r="H24" i="5"/>
  <c r="I24" i="5" s="1"/>
  <c r="F24" i="5"/>
  <c r="H23" i="5"/>
  <c r="I23" i="5" s="1"/>
  <c r="F23" i="5"/>
  <c r="H22" i="5"/>
  <c r="I22" i="5" s="1"/>
  <c r="F22" i="5"/>
  <c r="H21" i="5"/>
  <c r="I21" i="5" s="1"/>
  <c r="F21" i="5"/>
  <c r="H20" i="5"/>
  <c r="I20" i="5" s="1"/>
  <c r="F20" i="5"/>
  <c r="H19" i="5"/>
  <c r="I19" i="5" s="1"/>
  <c r="F19" i="5"/>
  <c r="H18" i="5"/>
  <c r="I18" i="5" s="1"/>
  <c r="F18" i="5"/>
  <c r="H17" i="5"/>
  <c r="I17" i="5" s="1"/>
  <c r="F17" i="5"/>
  <c r="Q16" i="5"/>
  <c r="P16" i="5"/>
  <c r="H16" i="5"/>
  <c r="F16" i="5"/>
  <c r="L14" i="5"/>
  <c r="K14" i="5"/>
  <c r="G14" i="5"/>
  <c r="E14" i="5"/>
  <c r="D14" i="5"/>
  <c r="D13" i="5" s="1"/>
  <c r="I10" i="5"/>
  <c r="D10" i="5"/>
  <c r="J271" i="4"/>
  <c r="F271" i="4"/>
  <c r="J270" i="4"/>
  <c r="F270" i="4"/>
  <c r="L270" i="4" s="1"/>
  <c r="M270" i="4" s="1"/>
  <c r="J269" i="4"/>
  <c r="F269" i="4"/>
  <c r="J268" i="4"/>
  <c r="F268" i="4"/>
  <c r="J267" i="4"/>
  <c r="F267" i="4"/>
  <c r="J266" i="4"/>
  <c r="F266" i="4"/>
  <c r="L266" i="4" s="1"/>
  <c r="M266" i="4" s="1"/>
  <c r="J265" i="4"/>
  <c r="F265" i="4"/>
  <c r="J264" i="4"/>
  <c r="F264" i="4"/>
  <c r="J263" i="4"/>
  <c r="F263" i="4"/>
  <c r="J262" i="4"/>
  <c r="F262" i="4"/>
  <c r="L262" i="4" s="1"/>
  <c r="M262" i="4" s="1"/>
  <c r="J261" i="4"/>
  <c r="F261" i="4"/>
  <c r="J260" i="4"/>
  <c r="F260" i="4"/>
  <c r="J259" i="4"/>
  <c r="F259" i="4"/>
  <c r="J258" i="4"/>
  <c r="F258" i="4"/>
  <c r="L258" i="4" s="1"/>
  <c r="M258" i="4" s="1"/>
  <c r="J257" i="4"/>
  <c r="F257" i="4"/>
  <c r="J256" i="4"/>
  <c r="F256" i="4"/>
  <c r="J255" i="4"/>
  <c r="F255" i="4"/>
  <c r="J254" i="4"/>
  <c r="F254" i="4"/>
  <c r="L254" i="4" s="1"/>
  <c r="M254" i="4" s="1"/>
  <c r="J253" i="4"/>
  <c r="F253" i="4"/>
  <c r="J252" i="4"/>
  <c r="F252" i="4"/>
  <c r="J251" i="4"/>
  <c r="F251" i="4"/>
  <c r="J250" i="4"/>
  <c r="F250" i="4"/>
  <c r="L250" i="4" s="1"/>
  <c r="M250" i="4" s="1"/>
  <c r="J249" i="4"/>
  <c r="F249" i="4"/>
  <c r="J248" i="4"/>
  <c r="F248" i="4"/>
  <c r="J247" i="4"/>
  <c r="F247" i="4"/>
  <c r="J246" i="4"/>
  <c r="F246" i="4"/>
  <c r="L246" i="4" s="1"/>
  <c r="M246" i="4" s="1"/>
  <c r="J245" i="4"/>
  <c r="F245" i="4"/>
  <c r="J244" i="4"/>
  <c r="F244" i="4"/>
  <c r="K243" i="4"/>
  <c r="I243" i="4"/>
  <c r="H243" i="4"/>
  <c r="E243" i="4"/>
  <c r="D243" i="4"/>
  <c r="C243" i="4"/>
  <c r="J242" i="4"/>
  <c r="F242" i="4"/>
  <c r="L242" i="4" s="1"/>
  <c r="J241" i="4"/>
  <c r="F241" i="4"/>
  <c r="J240" i="4"/>
  <c r="F240" i="4"/>
  <c r="J239" i="4"/>
  <c r="F239" i="4"/>
  <c r="J238" i="4"/>
  <c r="F238" i="4"/>
  <c r="L238" i="4" s="1"/>
  <c r="J237" i="4"/>
  <c r="F237" i="4"/>
  <c r="J236" i="4"/>
  <c r="F236" i="4"/>
  <c r="J235" i="4"/>
  <c r="F235" i="4"/>
  <c r="J234" i="4"/>
  <c r="F234" i="4"/>
  <c r="L234" i="4" s="1"/>
  <c r="J233" i="4"/>
  <c r="F233" i="4"/>
  <c r="J232" i="4"/>
  <c r="F232" i="4"/>
  <c r="J231" i="4"/>
  <c r="F231" i="4"/>
  <c r="J230" i="4"/>
  <c r="F230" i="4"/>
  <c r="J229" i="4"/>
  <c r="F229" i="4"/>
  <c r="J228" i="4"/>
  <c r="F228" i="4"/>
  <c r="L228" i="4" s="1"/>
  <c r="J227" i="4"/>
  <c r="F227" i="4"/>
  <c r="J226" i="4"/>
  <c r="F226" i="4"/>
  <c r="L226" i="4" s="1"/>
  <c r="J225" i="4"/>
  <c r="F225" i="4"/>
  <c r="J224" i="4"/>
  <c r="F224" i="4"/>
  <c r="J223" i="4"/>
  <c r="F223" i="4"/>
  <c r="J222" i="4"/>
  <c r="F222" i="4"/>
  <c r="J221" i="4"/>
  <c r="F221" i="4"/>
  <c r="J220" i="4"/>
  <c r="F220" i="4"/>
  <c r="L220" i="4" s="1"/>
  <c r="J219" i="4"/>
  <c r="F219" i="4"/>
  <c r="J218" i="4"/>
  <c r="F218" i="4"/>
  <c r="J217" i="4"/>
  <c r="F217" i="4"/>
  <c r="J216" i="4"/>
  <c r="F216" i="4"/>
  <c r="J215" i="4"/>
  <c r="F215" i="4"/>
  <c r="J214" i="4"/>
  <c r="F214" i="4"/>
  <c r="J213" i="4"/>
  <c r="F213" i="4"/>
  <c r="L213" i="4" s="1"/>
  <c r="J212" i="4"/>
  <c r="F212" i="4"/>
  <c r="J211" i="4"/>
  <c r="F211" i="4"/>
  <c r="J210" i="4"/>
  <c r="F210" i="4"/>
  <c r="J209" i="4"/>
  <c r="F209" i="4"/>
  <c r="J208" i="4"/>
  <c r="F208" i="4"/>
  <c r="J207" i="4"/>
  <c r="F207" i="4"/>
  <c r="J206" i="4"/>
  <c r="F206" i="4"/>
  <c r="J205" i="4"/>
  <c r="F205" i="4"/>
  <c r="J204" i="4"/>
  <c r="F204" i="4"/>
  <c r="J203" i="4"/>
  <c r="F203" i="4"/>
  <c r="J202" i="4"/>
  <c r="F202" i="4"/>
  <c r="J201" i="4"/>
  <c r="F201" i="4"/>
  <c r="J200" i="4"/>
  <c r="F200" i="4"/>
  <c r="J199" i="4"/>
  <c r="F199" i="4"/>
  <c r="J198" i="4"/>
  <c r="F198" i="4"/>
  <c r="L198" i="4" s="1"/>
  <c r="J197" i="4"/>
  <c r="F197" i="4"/>
  <c r="J196" i="4"/>
  <c r="F196" i="4"/>
  <c r="J195" i="4"/>
  <c r="F195" i="4"/>
  <c r="J194" i="4"/>
  <c r="F194" i="4"/>
  <c r="L194" i="4" s="1"/>
  <c r="J193" i="4"/>
  <c r="F193" i="4"/>
  <c r="J192" i="4"/>
  <c r="F192" i="4"/>
  <c r="J191" i="4"/>
  <c r="F191" i="4"/>
  <c r="J190" i="4"/>
  <c r="F190" i="4"/>
  <c r="J189" i="4"/>
  <c r="F189" i="4"/>
  <c r="J188" i="4"/>
  <c r="F188" i="4"/>
  <c r="J187" i="4"/>
  <c r="F187" i="4"/>
  <c r="J186" i="4"/>
  <c r="F186" i="4"/>
  <c r="J185" i="4"/>
  <c r="F185" i="4"/>
  <c r="J184" i="4"/>
  <c r="F184" i="4"/>
  <c r="J183" i="4"/>
  <c r="F183" i="4"/>
  <c r="J182" i="4"/>
  <c r="F182" i="4"/>
  <c r="J181" i="4"/>
  <c r="F181" i="4"/>
  <c r="J180" i="4"/>
  <c r="F180" i="4"/>
  <c r="J179" i="4"/>
  <c r="F179" i="4"/>
  <c r="J178" i="4"/>
  <c r="F178" i="4"/>
  <c r="J177" i="4"/>
  <c r="F177" i="4"/>
  <c r="J176" i="4"/>
  <c r="F176" i="4"/>
  <c r="J175" i="4"/>
  <c r="F175" i="4"/>
  <c r="J174" i="4"/>
  <c r="F174" i="4"/>
  <c r="J173" i="4"/>
  <c r="F173" i="4"/>
  <c r="J172" i="4"/>
  <c r="F172" i="4"/>
  <c r="J171" i="4"/>
  <c r="F171" i="4"/>
  <c r="J170" i="4"/>
  <c r="F170" i="4"/>
  <c r="J169" i="4"/>
  <c r="F169" i="4"/>
  <c r="J168" i="4"/>
  <c r="F168" i="4"/>
  <c r="J167" i="4"/>
  <c r="F167" i="4"/>
  <c r="J166" i="4"/>
  <c r="F166" i="4"/>
  <c r="J165" i="4"/>
  <c r="F165" i="4"/>
  <c r="J164" i="4"/>
  <c r="F164" i="4"/>
  <c r="J163" i="4"/>
  <c r="F163" i="4"/>
  <c r="J162" i="4"/>
  <c r="F162" i="4"/>
  <c r="J161" i="4"/>
  <c r="F161" i="4"/>
  <c r="J160" i="4"/>
  <c r="F160" i="4"/>
  <c r="J159" i="4"/>
  <c r="F159" i="4"/>
  <c r="J158" i="4"/>
  <c r="F158" i="4"/>
  <c r="J157" i="4"/>
  <c r="F157" i="4"/>
  <c r="J156" i="4"/>
  <c r="F156" i="4"/>
  <c r="J155" i="4"/>
  <c r="F155" i="4"/>
  <c r="J154" i="4"/>
  <c r="F154" i="4"/>
  <c r="J153" i="4"/>
  <c r="F153" i="4"/>
  <c r="J152" i="4"/>
  <c r="F152" i="4"/>
  <c r="J151" i="4"/>
  <c r="F151" i="4"/>
  <c r="J150" i="4"/>
  <c r="F150" i="4"/>
  <c r="J149" i="4"/>
  <c r="F149" i="4"/>
  <c r="J148" i="4"/>
  <c r="F148" i="4"/>
  <c r="J147" i="4"/>
  <c r="F147" i="4"/>
  <c r="J146" i="4"/>
  <c r="F146" i="4"/>
  <c r="L146" i="4" s="1"/>
  <c r="J145" i="4"/>
  <c r="F145" i="4"/>
  <c r="J144" i="4"/>
  <c r="F144" i="4"/>
  <c r="J143" i="4"/>
  <c r="F143" i="4"/>
  <c r="J142" i="4"/>
  <c r="F142" i="4"/>
  <c r="J141" i="4"/>
  <c r="F141" i="4"/>
  <c r="J140" i="4"/>
  <c r="F140" i="4"/>
  <c r="L140" i="4" s="1"/>
  <c r="J139" i="4"/>
  <c r="F139" i="4"/>
  <c r="J138" i="4"/>
  <c r="F138" i="4"/>
  <c r="J137" i="4"/>
  <c r="F137" i="4"/>
  <c r="J136" i="4"/>
  <c r="F136" i="4"/>
  <c r="L136" i="4" s="1"/>
  <c r="J135" i="4"/>
  <c r="F135" i="4"/>
  <c r="J134" i="4"/>
  <c r="F134" i="4"/>
  <c r="J133" i="4"/>
  <c r="F133" i="4"/>
  <c r="J132" i="4"/>
  <c r="F132" i="4"/>
  <c r="L132" i="4" s="1"/>
  <c r="J131" i="4"/>
  <c r="F131" i="4"/>
  <c r="J130" i="4"/>
  <c r="F130" i="4"/>
  <c r="J129" i="4"/>
  <c r="F129" i="4"/>
  <c r="J128" i="4"/>
  <c r="F128" i="4"/>
  <c r="L128" i="4" s="1"/>
  <c r="J127" i="4"/>
  <c r="F127" i="4"/>
  <c r="J126" i="4"/>
  <c r="F126" i="4"/>
  <c r="J125" i="4"/>
  <c r="F125" i="4"/>
  <c r="J124" i="4"/>
  <c r="F124" i="4"/>
  <c r="L124" i="4" s="1"/>
  <c r="J123" i="4"/>
  <c r="F123" i="4"/>
  <c r="J122" i="4"/>
  <c r="F122" i="4"/>
  <c r="J121" i="4"/>
  <c r="F121" i="4"/>
  <c r="J120" i="4"/>
  <c r="F120" i="4"/>
  <c r="J119" i="4"/>
  <c r="F119" i="4"/>
  <c r="J118" i="4"/>
  <c r="F118" i="4"/>
  <c r="J117" i="4"/>
  <c r="F117" i="4"/>
  <c r="J116" i="4"/>
  <c r="F116" i="4"/>
  <c r="J115" i="4"/>
  <c r="F115" i="4"/>
  <c r="J114" i="4"/>
  <c r="F114" i="4"/>
  <c r="J113" i="4"/>
  <c r="F113" i="4"/>
  <c r="J112" i="4"/>
  <c r="F112" i="4"/>
  <c r="J111" i="4"/>
  <c r="F111" i="4"/>
  <c r="J110" i="4"/>
  <c r="F110" i="4"/>
  <c r="J109" i="4"/>
  <c r="F109" i="4"/>
  <c r="J108" i="4"/>
  <c r="F108" i="4"/>
  <c r="J107" i="4"/>
  <c r="F107" i="4"/>
  <c r="J106" i="4"/>
  <c r="F106" i="4"/>
  <c r="J105" i="4"/>
  <c r="F105" i="4"/>
  <c r="J104" i="4"/>
  <c r="F104" i="4"/>
  <c r="J103" i="4"/>
  <c r="F103" i="4"/>
  <c r="J102" i="4"/>
  <c r="F102" i="4"/>
  <c r="J101" i="4"/>
  <c r="F101" i="4"/>
  <c r="J100" i="4"/>
  <c r="F100" i="4"/>
  <c r="J99" i="4"/>
  <c r="F99" i="4"/>
  <c r="J98" i="4"/>
  <c r="F98" i="4"/>
  <c r="J97" i="4"/>
  <c r="F97" i="4"/>
  <c r="J96" i="4"/>
  <c r="F96" i="4"/>
  <c r="J95" i="4"/>
  <c r="F95" i="4"/>
  <c r="J94" i="4"/>
  <c r="F94" i="4"/>
  <c r="J93" i="4"/>
  <c r="F93" i="4"/>
  <c r="J92" i="4"/>
  <c r="F92" i="4"/>
  <c r="J91" i="4"/>
  <c r="F91" i="4"/>
  <c r="J90" i="4"/>
  <c r="F90" i="4"/>
  <c r="J89" i="4"/>
  <c r="F89" i="4"/>
  <c r="J88" i="4"/>
  <c r="F88" i="4"/>
  <c r="L88" i="4" s="1"/>
  <c r="J87" i="4"/>
  <c r="F87" i="4"/>
  <c r="J86" i="4"/>
  <c r="F86" i="4"/>
  <c r="J85" i="4"/>
  <c r="F85" i="4"/>
  <c r="J84" i="4"/>
  <c r="F84" i="4"/>
  <c r="L84" i="4" s="1"/>
  <c r="J83" i="4"/>
  <c r="F83" i="4"/>
  <c r="J82" i="4"/>
  <c r="F82" i="4"/>
  <c r="J81" i="4"/>
  <c r="F81" i="4"/>
  <c r="J80" i="4"/>
  <c r="F80" i="4"/>
  <c r="J79" i="4"/>
  <c r="F79" i="4"/>
  <c r="J78" i="4"/>
  <c r="F78" i="4"/>
  <c r="J77" i="4"/>
  <c r="F77" i="4"/>
  <c r="J76" i="4"/>
  <c r="F76" i="4"/>
  <c r="J75" i="4"/>
  <c r="F75" i="4"/>
  <c r="J74" i="4"/>
  <c r="F74" i="4"/>
  <c r="J73" i="4"/>
  <c r="F73" i="4"/>
  <c r="J72" i="4"/>
  <c r="F72" i="4"/>
  <c r="L72" i="4" s="1"/>
  <c r="J71" i="4"/>
  <c r="F71" i="4"/>
  <c r="J70" i="4"/>
  <c r="F70" i="4"/>
  <c r="J69" i="4"/>
  <c r="F69" i="4"/>
  <c r="J68" i="4"/>
  <c r="F68" i="4"/>
  <c r="L68" i="4" s="1"/>
  <c r="J67" i="4"/>
  <c r="F67" i="4"/>
  <c r="J66" i="4"/>
  <c r="F66" i="4"/>
  <c r="J65" i="4"/>
  <c r="F65" i="4"/>
  <c r="J64" i="4"/>
  <c r="F64" i="4"/>
  <c r="J63" i="4"/>
  <c r="F63" i="4"/>
  <c r="J62" i="4"/>
  <c r="F62" i="4"/>
  <c r="J61" i="4"/>
  <c r="F61" i="4"/>
  <c r="J60" i="4"/>
  <c r="F60" i="4"/>
  <c r="J59" i="4"/>
  <c r="F59" i="4"/>
  <c r="J58" i="4"/>
  <c r="F58" i="4"/>
  <c r="J57" i="4"/>
  <c r="F57" i="4"/>
  <c r="J56" i="4"/>
  <c r="F56" i="4"/>
  <c r="J55" i="4"/>
  <c r="F55" i="4"/>
  <c r="J54" i="4"/>
  <c r="F54" i="4"/>
  <c r="J53" i="4"/>
  <c r="F53" i="4"/>
  <c r="J52" i="4"/>
  <c r="F52" i="4"/>
  <c r="J51" i="4"/>
  <c r="F51" i="4"/>
  <c r="J50" i="4"/>
  <c r="F50" i="4"/>
  <c r="J49" i="4"/>
  <c r="F49" i="4"/>
  <c r="J48" i="4"/>
  <c r="F48" i="4"/>
  <c r="J47" i="4"/>
  <c r="F47" i="4"/>
  <c r="J46" i="4"/>
  <c r="F46" i="4"/>
  <c r="J45" i="4"/>
  <c r="F45" i="4"/>
  <c r="J44" i="4"/>
  <c r="F44" i="4"/>
  <c r="J43" i="4"/>
  <c r="F43" i="4"/>
  <c r="J42" i="4"/>
  <c r="F42" i="4"/>
  <c r="J41" i="4"/>
  <c r="F41" i="4"/>
  <c r="J40" i="4"/>
  <c r="F40" i="4"/>
  <c r="L40" i="4" s="1"/>
  <c r="J39" i="4"/>
  <c r="F39" i="4"/>
  <c r="J38" i="4"/>
  <c r="F38" i="4"/>
  <c r="J37" i="4"/>
  <c r="F37" i="4"/>
  <c r="J36" i="4"/>
  <c r="F36" i="4"/>
  <c r="J35" i="4"/>
  <c r="F35" i="4"/>
  <c r="J34" i="4"/>
  <c r="F34" i="4"/>
  <c r="J33" i="4"/>
  <c r="F33" i="4"/>
  <c r="J32" i="4"/>
  <c r="F32" i="4"/>
  <c r="L32" i="4" s="1"/>
  <c r="J31" i="4"/>
  <c r="F31" i="4"/>
  <c r="J30" i="4"/>
  <c r="F30" i="4"/>
  <c r="J29" i="4"/>
  <c r="F29" i="4"/>
  <c r="J28" i="4"/>
  <c r="F28" i="4"/>
  <c r="J27" i="4"/>
  <c r="F27" i="4"/>
  <c r="J26" i="4"/>
  <c r="F26" i="4"/>
  <c r="J25" i="4"/>
  <c r="F25" i="4"/>
  <c r="J24" i="4"/>
  <c r="F24" i="4"/>
  <c r="L24" i="4" s="1"/>
  <c r="J23" i="4"/>
  <c r="F23" i="4"/>
  <c r="J22" i="4"/>
  <c r="F22" i="4"/>
  <c r="J21" i="4"/>
  <c r="F21" i="4"/>
  <c r="J20" i="4"/>
  <c r="F20" i="4"/>
  <c r="L20" i="4" s="1"/>
  <c r="J19" i="4"/>
  <c r="F19" i="4"/>
  <c r="J18" i="4"/>
  <c r="F18" i="4"/>
  <c r="J17" i="4"/>
  <c r="F17" i="4"/>
  <c r="J16" i="4"/>
  <c r="F16" i="4"/>
  <c r="J15" i="4"/>
  <c r="F15" i="4"/>
  <c r="I14" i="4"/>
  <c r="I13" i="4" s="1"/>
  <c r="H14" i="4"/>
  <c r="H13" i="4" s="1"/>
  <c r="E14" i="4"/>
  <c r="D14" i="4"/>
  <c r="D13" i="4" s="1"/>
  <c r="C14" i="4"/>
  <c r="E10" i="4"/>
  <c r="D10" i="4"/>
  <c r="F14" i="5" l="1"/>
  <c r="F278" i="5"/>
  <c r="G13" i="5"/>
  <c r="L13" i="5"/>
  <c r="K13" i="5"/>
  <c r="E13" i="5"/>
  <c r="H14" i="5"/>
  <c r="I14" i="5" s="1"/>
  <c r="F13" i="5"/>
  <c r="I16" i="5"/>
  <c r="H278" i="5"/>
  <c r="I278" i="5" s="1"/>
  <c r="L180" i="4"/>
  <c r="L150" i="4"/>
  <c r="L147" i="4"/>
  <c r="L151" i="4"/>
  <c r="L155" i="4"/>
  <c r="L163" i="4"/>
  <c r="L26" i="4"/>
  <c r="L54" i="4"/>
  <c r="M54" i="4" s="1"/>
  <c r="L58" i="4"/>
  <c r="L62" i="4"/>
  <c r="L66" i="4"/>
  <c r="L82" i="4"/>
  <c r="M82" i="4" s="1"/>
  <c r="L94" i="4"/>
  <c r="L98" i="4"/>
  <c r="L122" i="4"/>
  <c r="L126" i="4"/>
  <c r="M126" i="4" s="1"/>
  <c r="L130" i="4"/>
  <c r="L169" i="4"/>
  <c r="L173" i="4"/>
  <c r="L181" i="4"/>
  <c r="M181" i="4" s="1"/>
  <c r="L185" i="4"/>
  <c r="L193" i="4"/>
  <c r="M193" i="4" s="1"/>
  <c r="L202" i="4"/>
  <c r="L187" i="4"/>
  <c r="M187" i="4" s="1"/>
  <c r="L196" i="4"/>
  <c r="L18" i="4"/>
  <c r="M18" i="4" s="1"/>
  <c r="L19" i="4"/>
  <c r="L35" i="4"/>
  <c r="M35" i="4" s="1"/>
  <c r="L197" i="4"/>
  <c r="L205" i="4"/>
  <c r="M205" i="4" s="1"/>
  <c r="L209" i="4"/>
  <c r="L232" i="4"/>
  <c r="L83" i="4"/>
  <c r="M83" i="4" s="1"/>
  <c r="L87" i="4"/>
  <c r="M87" i="4" s="1"/>
  <c r="L91" i="4"/>
  <c r="L99" i="4"/>
  <c r="M99" i="4" s="1"/>
  <c r="L103" i="4"/>
  <c r="L107" i="4"/>
  <c r="M107" i="4" s="1"/>
  <c r="L158" i="4"/>
  <c r="L162" i="4"/>
  <c r="L221" i="4"/>
  <c r="L229" i="4"/>
  <c r="L237" i="4"/>
  <c r="L241" i="4"/>
  <c r="M241" i="4" s="1"/>
  <c r="L41" i="4"/>
  <c r="L45" i="4"/>
  <c r="M45" i="4" s="1"/>
  <c r="L76" i="4"/>
  <c r="M76" i="4" s="1"/>
  <c r="L108" i="4"/>
  <c r="L203" i="4"/>
  <c r="M203" i="4" s="1"/>
  <c r="L207" i="4"/>
  <c r="M207" i="4" s="1"/>
  <c r="L218" i="4"/>
  <c r="L73" i="4"/>
  <c r="M73" i="4" s="1"/>
  <c r="L148" i="4"/>
  <c r="L152" i="4"/>
  <c r="M152" i="4" s="1"/>
  <c r="L156" i="4"/>
  <c r="L160" i="4"/>
  <c r="L168" i="4"/>
  <c r="M168" i="4" s="1"/>
  <c r="L176" i="4"/>
  <c r="M176" i="4" s="1"/>
  <c r="L223" i="4"/>
  <c r="L235" i="4"/>
  <c r="L17" i="4"/>
  <c r="L56" i="4"/>
  <c r="M56" i="4" s="1"/>
  <c r="L64" i="4"/>
  <c r="L86" i="4"/>
  <c r="L102" i="4"/>
  <c r="L210" i="4"/>
  <c r="M210" i="4" s="1"/>
  <c r="L214" i="4"/>
  <c r="M214" i="4" s="1"/>
  <c r="L240" i="4"/>
  <c r="M240" i="4" s="1"/>
  <c r="L114" i="4"/>
  <c r="L165" i="4"/>
  <c r="M165" i="4" s="1"/>
  <c r="L49" i="4"/>
  <c r="L134" i="4"/>
  <c r="M134" i="4" s="1"/>
  <c r="L149" i="4"/>
  <c r="M149" i="4" s="1"/>
  <c r="L192" i="4"/>
  <c r="M192" i="4" s="1"/>
  <c r="L230" i="4"/>
  <c r="L30" i="4"/>
  <c r="M30" i="4" s="1"/>
  <c r="L34" i="4"/>
  <c r="L92" i="4"/>
  <c r="M92" i="4" s="1"/>
  <c r="L96" i="4"/>
  <c r="L177" i="4"/>
  <c r="M177" i="4" s="1"/>
  <c r="L170" i="4"/>
  <c r="L174" i="4"/>
  <c r="M174" i="4" s="1"/>
  <c r="L208" i="4"/>
  <c r="L231" i="4"/>
  <c r="M231" i="4" s="1"/>
  <c r="L50" i="4"/>
  <c r="L43" i="4"/>
  <c r="M43" i="4" s="1"/>
  <c r="L85" i="4"/>
  <c r="L101" i="4"/>
  <c r="M101" i="4" s="1"/>
  <c r="L186" i="4"/>
  <c r="M186" i="4" s="1"/>
  <c r="L224" i="4"/>
  <c r="M224" i="4" s="1"/>
  <c r="L38" i="4"/>
  <c r="L106" i="4"/>
  <c r="M106" i="4" s="1"/>
  <c r="L195" i="4"/>
  <c r="L216" i="4"/>
  <c r="M216" i="4" s="1"/>
  <c r="L16" i="4"/>
  <c r="L27" i="4"/>
  <c r="L42" i="4"/>
  <c r="L46" i="4"/>
  <c r="M46" i="4" s="1"/>
  <c r="L57" i="4"/>
  <c r="L61" i="4"/>
  <c r="M61" i="4" s="1"/>
  <c r="L65" i="4"/>
  <c r="L80" i="4"/>
  <c r="M80" i="4" s="1"/>
  <c r="L110" i="4"/>
  <c r="L117" i="4"/>
  <c r="M117" i="4" s="1"/>
  <c r="L144" i="4"/>
  <c r="M144" i="4" s="1"/>
  <c r="L166" i="4"/>
  <c r="M166" i="4" s="1"/>
  <c r="L184" i="4"/>
  <c r="L188" i="4"/>
  <c r="M188" i="4" s="1"/>
  <c r="L199" i="4"/>
  <c r="L206" i="4"/>
  <c r="M206" i="4" s="1"/>
  <c r="L217" i="4"/>
  <c r="L227" i="4"/>
  <c r="M227" i="4" s="1"/>
  <c r="L118" i="4"/>
  <c r="L133" i="4"/>
  <c r="M133" i="4" s="1"/>
  <c r="L28" i="4"/>
  <c r="M28" i="4" s="1"/>
  <c r="L51" i="4"/>
  <c r="M51" i="4" s="1"/>
  <c r="L70" i="4"/>
  <c r="L100" i="4"/>
  <c r="M100" i="4" s="1"/>
  <c r="L104" i="4"/>
  <c r="L115" i="4"/>
  <c r="L119" i="4"/>
  <c r="L123" i="4"/>
  <c r="M123" i="4" s="1"/>
  <c r="L138" i="4"/>
  <c r="L164" i="4"/>
  <c r="M164" i="4" s="1"/>
  <c r="L178" i="4"/>
  <c r="L189" i="4"/>
  <c r="M189" i="4" s="1"/>
  <c r="L200" i="4"/>
  <c r="L204" i="4"/>
  <c r="M204" i="4" s="1"/>
  <c r="L211" i="4"/>
  <c r="M211" i="4" s="1"/>
  <c r="L225" i="4"/>
  <c r="M225" i="4" s="1"/>
  <c r="L239" i="4"/>
  <c r="J243" i="4"/>
  <c r="L25" i="4"/>
  <c r="L29" i="4"/>
  <c r="M29" i="4" s="1"/>
  <c r="L33" i="4"/>
  <c r="L48" i="4"/>
  <c r="M48" i="4" s="1"/>
  <c r="L59" i="4"/>
  <c r="L74" i="4"/>
  <c r="M74" i="4" s="1"/>
  <c r="L78" i="4"/>
  <c r="L112" i="4"/>
  <c r="M112" i="4" s="1"/>
  <c r="L142" i="4"/>
  <c r="L175" i="4"/>
  <c r="M175" i="4" s="1"/>
  <c r="L182" i="4"/>
  <c r="L190" i="4"/>
  <c r="L201" i="4"/>
  <c r="M201" i="4" s="1"/>
  <c r="L215" i="4"/>
  <c r="M215" i="4" s="1"/>
  <c r="L222" i="4"/>
  <c r="L236" i="4"/>
  <c r="M236" i="4" s="1"/>
  <c r="L245" i="4"/>
  <c r="M245" i="4" s="1"/>
  <c r="L249" i="4"/>
  <c r="M249" i="4" s="1"/>
  <c r="L253" i="4"/>
  <c r="M253" i="4" s="1"/>
  <c r="L257" i="4"/>
  <c r="M257" i="4" s="1"/>
  <c r="L261" i="4"/>
  <c r="M261" i="4" s="1"/>
  <c r="L265" i="4"/>
  <c r="M265" i="4" s="1"/>
  <c r="L269" i="4"/>
  <c r="M269" i="4" s="1"/>
  <c r="L22" i="4"/>
  <c r="M22" i="4" s="1"/>
  <c r="L52" i="4"/>
  <c r="L67" i="4"/>
  <c r="M67" i="4" s="1"/>
  <c r="L90" i="4"/>
  <c r="L116" i="4"/>
  <c r="M116" i="4" s="1"/>
  <c r="L120" i="4"/>
  <c r="L131" i="4"/>
  <c r="M131" i="4" s="1"/>
  <c r="L135" i="4"/>
  <c r="L139" i="4"/>
  <c r="M139" i="4" s="1"/>
  <c r="L154" i="4"/>
  <c r="L172" i="4"/>
  <c r="M172" i="4" s="1"/>
  <c r="L179" i="4"/>
  <c r="L212" i="4"/>
  <c r="M212" i="4" s="1"/>
  <c r="L219" i="4"/>
  <c r="M219" i="4" s="1"/>
  <c r="L233" i="4"/>
  <c r="M233" i="4" s="1"/>
  <c r="M38" i="4"/>
  <c r="M195" i="4"/>
  <c r="J14" i="4"/>
  <c r="L109" i="4"/>
  <c r="M109" i="4" s="1"/>
  <c r="L125" i="4"/>
  <c r="M125" i="4" s="1"/>
  <c r="L141" i="4"/>
  <c r="M141" i="4" s="1"/>
  <c r="M222" i="4"/>
  <c r="M230" i="4"/>
  <c r="M238" i="4"/>
  <c r="E13" i="4"/>
  <c r="L23" i="4"/>
  <c r="M23" i="4" s="1"/>
  <c r="M26" i="4"/>
  <c r="L39" i="4"/>
  <c r="M42" i="4"/>
  <c r="L55" i="4"/>
  <c r="M55" i="4" s="1"/>
  <c r="M58" i="4"/>
  <c r="L71" i="4"/>
  <c r="M71" i="4" s="1"/>
  <c r="L167" i="4"/>
  <c r="M167" i="4" s="1"/>
  <c r="M209" i="4"/>
  <c r="M217" i="4"/>
  <c r="M208" i="4"/>
  <c r="M232" i="4"/>
  <c r="L60" i="4"/>
  <c r="M60" i="4" s="1"/>
  <c r="M169" i="4"/>
  <c r="L93" i="4"/>
  <c r="M93" i="4" s="1"/>
  <c r="M52" i="4"/>
  <c r="M70" i="4"/>
  <c r="M235" i="4"/>
  <c r="M19" i="4"/>
  <c r="M32" i="4"/>
  <c r="M64" i="4"/>
  <c r="M17" i="4"/>
  <c r="M33" i="4"/>
  <c r="L36" i="4"/>
  <c r="M36" i="4" s="1"/>
  <c r="M49" i="4"/>
  <c r="M62" i="4"/>
  <c r="M65" i="4"/>
  <c r="L75" i="4"/>
  <c r="M75" i="4" s="1"/>
  <c r="M185" i="4"/>
  <c r="L191" i="4"/>
  <c r="M191" i="4" s="1"/>
  <c r="M199" i="4"/>
  <c r="M223" i="4"/>
  <c r="M239" i="4"/>
  <c r="L247" i="4"/>
  <c r="M247" i="4" s="1"/>
  <c r="L251" i="4"/>
  <c r="M251" i="4" s="1"/>
  <c r="L255" i="4"/>
  <c r="M255" i="4" s="1"/>
  <c r="L259" i="4"/>
  <c r="M259" i="4" s="1"/>
  <c r="L263" i="4"/>
  <c r="M263" i="4" s="1"/>
  <c r="L267" i="4"/>
  <c r="M267" i="4" s="1"/>
  <c r="L271" i="4"/>
  <c r="M271" i="4" s="1"/>
  <c r="M16" i="4"/>
  <c r="M20" i="4"/>
  <c r="M68" i="4"/>
  <c r="M173" i="4"/>
  <c r="M220" i="4"/>
  <c r="M228" i="4"/>
  <c r="L21" i="4"/>
  <c r="M21" i="4" s="1"/>
  <c r="M24" i="4"/>
  <c r="L37" i="4"/>
  <c r="M37" i="4" s="1"/>
  <c r="M40" i="4"/>
  <c r="L53" i="4"/>
  <c r="M53" i="4" s="1"/>
  <c r="L69" i="4"/>
  <c r="M69" i="4" s="1"/>
  <c r="M72" i="4"/>
  <c r="L79" i="4"/>
  <c r="L95" i="4"/>
  <c r="M95" i="4" s="1"/>
  <c r="L111" i="4"/>
  <c r="M111" i="4" s="1"/>
  <c r="L127" i="4"/>
  <c r="M127" i="4" s="1"/>
  <c r="L143" i="4"/>
  <c r="M143" i="4" s="1"/>
  <c r="L159" i="4"/>
  <c r="M159" i="4" s="1"/>
  <c r="L171" i="4"/>
  <c r="M171" i="4" s="1"/>
  <c r="M202" i="4"/>
  <c r="M218" i="4"/>
  <c r="M226" i="4"/>
  <c r="M234" i="4"/>
  <c r="M242" i="4"/>
  <c r="C13" i="4"/>
  <c r="L44" i="4"/>
  <c r="M44" i="4" s="1"/>
  <c r="L15" i="4"/>
  <c r="M15" i="4" s="1"/>
  <c r="L31" i="4"/>
  <c r="M31" i="4" s="1"/>
  <c r="M34" i="4"/>
  <c r="L47" i="4"/>
  <c r="M47" i="4" s="1"/>
  <c r="M50" i="4"/>
  <c r="L63" i="4"/>
  <c r="M63" i="4" s="1"/>
  <c r="M66" i="4"/>
  <c r="L183" i="4"/>
  <c r="M183" i="4" s="1"/>
  <c r="M197" i="4"/>
  <c r="M213" i="4"/>
  <c r="M221" i="4"/>
  <c r="M229" i="4"/>
  <c r="M237" i="4"/>
  <c r="L248" i="4"/>
  <c r="M248" i="4" s="1"/>
  <c r="L252" i="4"/>
  <c r="M252" i="4" s="1"/>
  <c r="L256" i="4"/>
  <c r="M256" i="4" s="1"/>
  <c r="L260" i="4"/>
  <c r="M260" i="4" s="1"/>
  <c r="L264" i="4"/>
  <c r="M264" i="4" s="1"/>
  <c r="L268" i="4"/>
  <c r="M268" i="4" s="1"/>
  <c r="I286" i="5"/>
  <c r="M25" i="4"/>
  <c r="M41" i="4"/>
  <c r="M57" i="4"/>
  <c r="M39" i="4"/>
  <c r="M27" i="4"/>
  <c r="M59" i="4"/>
  <c r="L244" i="4"/>
  <c r="F243" i="4"/>
  <c r="F14" i="4"/>
  <c r="L77" i="4"/>
  <c r="M88" i="4"/>
  <c r="M96" i="4"/>
  <c r="M104" i="4"/>
  <c r="M120" i="4"/>
  <c r="M128" i="4"/>
  <c r="M136" i="4"/>
  <c r="L157" i="4"/>
  <c r="M157" i="4" s="1"/>
  <c r="M160" i="4"/>
  <c r="M184" i="4"/>
  <c r="M200" i="4"/>
  <c r="M85" i="4"/>
  <c r="M91" i="4"/>
  <c r="M115" i="4"/>
  <c r="M147" i="4"/>
  <c r="M155" i="4"/>
  <c r="M163" i="4"/>
  <c r="M179" i="4"/>
  <c r="M78" i="4"/>
  <c r="M86" i="4"/>
  <c r="M94" i="4"/>
  <c r="M102" i="4"/>
  <c r="M110" i="4"/>
  <c r="M118" i="4"/>
  <c r="M142" i="4"/>
  <c r="M150" i="4"/>
  <c r="M158" i="4"/>
  <c r="M182" i="4"/>
  <c r="M190" i="4"/>
  <c r="M198" i="4"/>
  <c r="L81" i="4"/>
  <c r="M81" i="4" s="1"/>
  <c r="M84" i="4"/>
  <c r="L89" i="4"/>
  <c r="M89" i="4" s="1"/>
  <c r="L97" i="4"/>
  <c r="M97" i="4" s="1"/>
  <c r="L105" i="4"/>
  <c r="M105" i="4" s="1"/>
  <c r="M108" i="4"/>
  <c r="L113" i="4"/>
  <c r="M113" i="4" s="1"/>
  <c r="L121" i="4"/>
  <c r="M121" i="4" s="1"/>
  <c r="M124" i="4"/>
  <c r="L129" i="4"/>
  <c r="M129" i="4" s="1"/>
  <c r="M132" i="4"/>
  <c r="L137" i="4"/>
  <c r="M137" i="4" s="1"/>
  <c r="M140" i="4"/>
  <c r="L145" i="4"/>
  <c r="M145" i="4" s="1"/>
  <c r="M148" i="4"/>
  <c r="L153" i="4"/>
  <c r="M153" i="4" s="1"/>
  <c r="M156" i="4"/>
  <c r="L161" i="4"/>
  <c r="M161" i="4" s="1"/>
  <c r="M180" i="4"/>
  <c r="M196" i="4"/>
  <c r="M119" i="4"/>
  <c r="M135" i="4"/>
  <c r="M151" i="4"/>
  <c r="M79" i="4"/>
  <c r="M103" i="4"/>
  <c r="M90" i="4"/>
  <c r="M98" i="4"/>
  <c r="M114" i="4"/>
  <c r="M122" i="4"/>
  <c r="M130" i="4"/>
  <c r="M138" i="4"/>
  <c r="M146" i="4"/>
  <c r="M154" i="4"/>
  <c r="M162" i="4"/>
  <c r="M170" i="4"/>
  <c r="M178" i="4"/>
  <c r="M194" i="4"/>
  <c r="H13" i="5" l="1"/>
  <c r="I13" i="5" s="1"/>
  <c r="F13" i="4"/>
  <c r="J13" i="4"/>
  <c r="L14" i="4"/>
  <c r="L243" i="4"/>
  <c r="M244" i="4"/>
  <c r="M243" i="4" s="1"/>
  <c r="M77" i="4"/>
  <c r="M14" i="4" s="1"/>
  <c r="M13" i="4" s="1"/>
  <c r="L13" i="4" l="1"/>
  <c r="I48" i="3"/>
  <c r="L48" i="3" s="1"/>
  <c r="M48" i="3" s="1"/>
  <c r="G48" i="3"/>
  <c r="I47" i="3"/>
  <c r="L47" i="3" s="1"/>
  <c r="M47" i="3" s="1"/>
  <c r="G47" i="3"/>
  <c r="I46" i="3"/>
  <c r="L46" i="3" s="1"/>
  <c r="G46" i="3"/>
  <c r="I45" i="3"/>
  <c r="L45" i="3" s="1"/>
  <c r="M45" i="3" s="1"/>
  <c r="G45" i="3"/>
  <c r="I44" i="3"/>
  <c r="L44" i="3" s="1"/>
  <c r="G44" i="3"/>
  <c r="I43" i="3"/>
  <c r="L43" i="3" s="1"/>
  <c r="G43" i="3"/>
  <c r="I42" i="3"/>
  <c r="L42" i="3" s="1"/>
  <c r="G42" i="3"/>
  <c r="I41" i="3"/>
  <c r="L41" i="3" s="1"/>
  <c r="M41" i="3" s="1"/>
  <c r="G41" i="3"/>
  <c r="I40" i="3"/>
  <c r="L40" i="3" s="1"/>
  <c r="G40" i="3"/>
  <c r="I39" i="3"/>
  <c r="L39" i="3" s="1"/>
  <c r="G39" i="3"/>
  <c r="I38" i="3"/>
  <c r="L38" i="3" s="1"/>
  <c r="G38" i="3"/>
  <c r="I37" i="3"/>
  <c r="L37" i="3" s="1"/>
  <c r="M37" i="3" s="1"/>
  <c r="G37" i="3"/>
  <c r="I36" i="3"/>
  <c r="L36" i="3" s="1"/>
  <c r="G36" i="3"/>
  <c r="I35" i="3"/>
  <c r="L35" i="3" s="1"/>
  <c r="M35" i="3" s="1"/>
  <c r="G35" i="3"/>
  <c r="I34" i="3"/>
  <c r="L34" i="3" s="1"/>
  <c r="G34" i="3"/>
  <c r="I33" i="3"/>
  <c r="L33" i="3" s="1"/>
  <c r="G33" i="3"/>
  <c r="I32" i="3"/>
  <c r="L32" i="3" s="1"/>
  <c r="G32" i="3"/>
  <c r="I31" i="3"/>
  <c r="L31" i="3" s="1"/>
  <c r="M31" i="3" s="1"/>
  <c r="G31" i="3"/>
  <c r="I30" i="3"/>
  <c r="L30" i="3" s="1"/>
  <c r="G30" i="3"/>
  <c r="I29" i="3"/>
  <c r="L29" i="3" s="1"/>
  <c r="G29" i="3"/>
  <c r="I28" i="3"/>
  <c r="L28" i="3" s="1"/>
  <c r="G28" i="3"/>
  <c r="I27" i="3"/>
  <c r="L27" i="3" s="1"/>
  <c r="M27" i="3" s="1"/>
  <c r="G27" i="3"/>
  <c r="I26" i="3"/>
  <c r="L26" i="3" s="1"/>
  <c r="G26" i="3"/>
  <c r="I25" i="3"/>
  <c r="L25" i="3" s="1"/>
  <c r="G25" i="3"/>
  <c r="I24" i="3"/>
  <c r="L24" i="3" s="1"/>
  <c r="G24" i="3"/>
  <c r="I23" i="3"/>
  <c r="L23" i="3" s="1"/>
  <c r="M23" i="3" s="1"/>
  <c r="G23" i="3"/>
  <c r="I22" i="3"/>
  <c r="L22" i="3" s="1"/>
  <c r="G22" i="3"/>
  <c r="I21" i="3"/>
  <c r="L21" i="3" s="1"/>
  <c r="G21" i="3"/>
  <c r="I20" i="3"/>
  <c r="L20" i="3" s="1"/>
  <c r="G20" i="3"/>
  <c r="I19" i="3"/>
  <c r="L19" i="3" s="1"/>
  <c r="M19" i="3" s="1"/>
  <c r="G19" i="3"/>
  <c r="I18" i="3"/>
  <c r="L18" i="3" s="1"/>
  <c r="G18" i="3"/>
  <c r="I17" i="3"/>
  <c r="L17" i="3" s="1"/>
  <c r="G17" i="3"/>
  <c r="I16" i="3"/>
  <c r="L16" i="3" s="1"/>
  <c r="G16" i="3"/>
  <c r="K15" i="3"/>
  <c r="J15" i="3"/>
  <c r="F15" i="3"/>
  <c r="E15" i="3"/>
  <c r="D15" i="3"/>
  <c r="M22" i="3" l="1"/>
  <c r="M30" i="3"/>
  <c r="M26" i="3"/>
  <c r="M34" i="3"/>
  <c r="M42" i="3"/>
  <c r="M18" i="3"/>
  <c r="M46" i="3"/>
  <c r="M39" i="3"/>
  <c r="M43" i="3"/>
  <c r="G15" i="3"/>
  <c r="M20" i="3"/>
  <c r="M24" i="3"/>
  <c r="M28" i="3"/>
  <c r="M32" i="3"/>
  <c r="M36" i="3"/>
  <c r="M17" i="3"/>
  <c r="M21" i="3"/>
  <c r="M29" i="3"/>
  <c r="M33" i="3"/>
  <c r="M40" i="3"/>
  <c r="M25" i="3"/>
  <c r="M44" i="3"/>
  <c r="M38" i="3"/>
  <c r="M16" i="3"/>
  <c r="L15" i="3"/>
  <c r="I15" i="3"/>
  <c r="M15" i="3" l="1"/>
  <c r="U280" i="2"/>
  <c r="R280" i="2"/>
  <c r="N280" i="2"/>
  <c r="H280" i="2"/>
  <c r="U279" i="2"/>
  <c r="R279" i="2"/>
  <c r="N279" i="2"/>
  <c r="O279" i="2" s="1"/>
  <c r="H279" i="2"/>
  <c r="U278" i="2"/>
  <c r="R278" i="2"/>
  <c r="N278" i="2"/>
  <c r="H278" i="2"/>
  <c r="U277" i="2"/>
  <c r="R277" i="2"/>
  <c r="N277" i="2"/>
  <c r="H277" i="2"/>
  <c r="U276" i="2"/>
  <c r="R276" i="2"/>
  <c r="N276" i="2"/>
  <c r="H276" i="2"/>
  <c r="U275" i="2"/>
  <c r="R275" i="2"/>
  <c r="N275" i="2"/>
  <c r="H275" i="2"/>
  <c r="U274" i="2"/>
  <c r="R274" i="2"/>
  <c r="N274" i="2"/>
  <c r="H274" i="2"/>
  <c r="U273" i="2"/>
  <c r="R273" i="2"/>
  <c r="N273" i="2"/>
  <c r="H273" i="2"/>
  <c r="U272" i="2"/>
  <c r="R272" i="2"/>
  <c r="N272" i="2"/>
  <c r="H272" i="2"/>
  <c r="U271" i="2"/>
  <c r="R271" i="2"/>
  <c r="N271" i="2"/>
  <c r="H271" i="2"/>
  <c r="U270" i="2"/>
  <c r="R270" i="2"/>
  <c r="N270" i="2"/>
  <c r="H270" i="2"/>
  <c r="O270" i="2" s="1"/>
  <c r="U269" i="2"/>
  <c r="R269" i="2"/>
  <c r="N269" i="2"/>
  <c r="H269" i="2"/>
  <c r="U268" i="2"/>
  <c r="R268" i="2"/>
  <c r="N268" i="2"/>
  <c r="H268" i="2"/>
  <c r="U267" i="2"/>
  <c r="R267" i="2"/>
  <c r="N267" i="2"/>
  <c r="H267" i="2"/>
  <c r="U266" i="2"/>
  <c r="R266" i="2"/>
  <c r="N266" i="2"/>
  <c r="H266" i="2"/>
  <c r="O266" i="2" s="1"/>
  <c r="U265" i="2"/>
  <c r="R265" i="2"/>
  <c r="N265" i="2"/>
  <c r="H265" i="2"/>
  <c r="U264" i="2"/>
  <c r="R264" i="2"/>
  <c r="N264" i="2"/>
  <c r="H264" i="2"/>
  <c r="O264" i="2" s="1"/>
  <c r="U263" i="2"/>
  <c r="R263" i="2"/>
  <c r="N263" i="2"/>
  <c r="H263" i="2"/>
  <c r="U262" i="2"/>
  <c r="R262" i="2"/>
  <c r="N262" i="2"/>
  <c r="H262" i="2"/>
  <c r="O262" i="2" s="1"/>
  <c r="U261" i="2"/>
  <c r="R261" i="2"/>
  <c r="N261" i="2"/>
  <c r="H261" i="2"/>
  <c r="U260" i="2"/>
  <c r="R260" i="2"/>
  <c r="N260" i="2"/>
  <c r="H260" i="2"/>
  <c r="U259" i="2"/>
  <c r="R259" i="2"/>
  <c r="N259" i="2"/>
  <c r="H259" i="2"/>
  <c r="U258" i="2"/>
  <c r="R258" i="2"/>
  <c r="N258" i="2"/>
  <c r="H258" i="2"/>
  <c r="O258" i="2" s="1"/>
  <c r="U257" i="2"/>
  <c r="R257" i="2"/>
  <c r="N257" i="2"/>
  <c r="H257" i="2"/>
  <c r="U256" i="2"/>
  <c r="R256" i="2"/>
  <c r="N256" i="2"/>
  <c r="H256" i="2"/>
  <c r="O256" i="2" s="1"/>
  <c r="U255" i="2"/>
  <c r="R255" i="2"/>
  <c r="N255" i="2"/>
  <c r="O255" i="2" s="1"/>
  <c r="H255" i="2"/>
  <c r="U254" i="2"/>
  <c r="R254" i="2"/>
  <c r="N254" i="2"/>
  <c r="H254" i="2"/>
  <c r="U253" i="2"/>
  <c r="R253" i="2"/>
  <c r="N253" i="2"/>
  <c r="H253" i="2"/>
  <c r="U252" i="2"/>
  <c r="R252" i="2"/>
  <c r="N252" i="2"/>
  <c r="H252" i="2"/>
  <c r="U251" i="2"/>
  <c r="R251" i="2"/>
  <c r="N251" i="2"/>
  <c r="H251" i="2"/>
  <c r="U250" i="2"/>
  <c r="R250" i="2"/>
  <c r="N250" i="2"/>
  <c r="H250" i="2"/>
  <c r="U249" i="2"/>
  <c r="R249" i="2"/>
  <c r="N249" i="2"/>
  <c r="H249" i="2"/>
  <c r="U248" i="2"/>
  <c r="R248" i="2"/>
  <c r="N248" i="2"/>
  <c r="H248" i="2"/>
  <c r="U247" i="2"/>
  <c r="R247" i="2"/>
  <c r="O247" i="2"/>
  <c r="N247" i="2"/>
  <c r="H247" i="2"/>
  <c r="U246" i="2"/>
  <c r="R246" i="2"/>
  <c r="N246" i="2"/>
  <c r="H246" i="2"/>
  <c r="U245" i="2"/>
  <c r="R245" i="2"/>
  <c r="N245" i="2"/>
  <c r="H245" i="2"/>
  <c r="U244" i="2"/>
  <c r="R244" i="2"/>
  <c r="N244" i="2"/>
  <c r="H244" i="2"/>
  <c r="U243" i="2"/>
  <c r="R243" i="2"/>
  <c r="N243" i="2"/>
  <c r="H243" i="2"/>
  <c r="U242" i="2"/>
  <c r="R242" i="2"/>
  <c r="N242" i="2"/>
  <c r="H242" i="2"/>
  <c r="U241" i="2"/>
  <c r="R241" i="2"/>
  <c r="N241" i="2"/>
  <c r="H241" i="2"/>
  <c r="U240" i="2"/>
  <c r="R240" i="2"/>
  <c r="N240" i="2"/>
  <c r="H240" i="2"/>
  <c r="U239" i="2"/>
  <c r="R239" i="2"/>
  <c r="N239" i="2"/>
  <c r="H239" i="2"/>
  <c r="U238" i="2"/>
  <c r="R238" i="2"/>
  <c r="N238" i="2"/>
  <c r="H238" i="2"/>
  <c r="U237" i="2"/>
  <c r="R237" i="2"/>
  <c r="N237" i="2"/>
  <c r="H237" i="2"/>
  <c r="U236" i="2"/>
  <c r="R236" i="2"/>
  <c r="N236" i="2"/>
  <c r="H236" i="2"/>
  <c r="U235" i="2"/>
  <c r="R235" i="2"/>
  <c r="N235" i="2"/>
  <c r="H235" i="2"/>
  <c r="U234" i="2"/>
  <c r="R234" i="2"/>
  <c r="N234" i="2"/>
  <c r="H234" i="2"/>
  <c r="U233" i="2"/>
  <c r="R233" i="2"/>
  <c r="N233" i="2"/>
  <c r="H233" i="2"/>
  <c r="O233" i="2" s="1"/>
  <c r="U232" i="2"/>
  <c r="R232" i="2"/>
  <c r="N232" i="2"/>
  <c r="H232" i="2"/>
  <c r="U231" i="2"/>
  <c r="R231" i="2"/>
  <c r="N231" i="2"/>
  <c r="H231" i="2"/>
  <c r="O231" i="2" s="1"/>
  <c r="U230" i="2"/>
  <c r="R230" i="2"/>
  <c r="N230" i="2"/>
  <c r="H230" i="2"/>
  <c r="U229" i="2"/>
  <c r="R229" i="2"/>
  <c r="N229" i="2"/>
  <c r="H229" i="2"/>
  <c r="U228" i="2"/>
  <c r="R228" i="2"/>
  <c r="N228" i="2"/>
  <c r="H228" i="2"/>
  <c r="U227" i="2"/>
  <c r="R227" i="2"/>
  <c r="N227" i="2"/>
  <c r="H227" i="2"/>
  <c r="O227" i="2" s="1"/>
  <c r="U226" i="2"/>
  <c r="R226" i="2"/>
  <c r="N226" i="2"/>
  <c r="H226" i="2"/>
  <c r="U225" i="2"/>
  <c r="R225" i="2"/>
  <c r="N225" i="2"/>
  <c r="H225" i="2"/>
  <c r="O225" i="2" s="1"/>
  <c r="U224" i="2"/>
  <c r="R224" i="2"/>
  <c r="N224" i="2"/>
  <c r="H224" i="2"/>
  <c r="U223" i="2"/>
  <c r="R223" i="2"/>
  <c r="N223" i="2"/>
  <c r="H223" i="2"/>
  <c r="U222" i="2"/>
  <c r="R222" i="2"/>
  <c r="N222" i="2"/>
  <c r="H222" i="2"/>
  <c r="U221" i="2"/>
  <c r="R221" i="2"/>
  <c r="N221" i="2"/>
  <c r="H221" i="2"/>
  <c r="U220" i="2"/>
  <c r="R220" i="2"/>
  <c r="N220" i="2"/>
  <c r="H220" i="2"/>
  <c r="U219" i="2"/>
  <c r="R219" i="2"/>
  <c r="N219" i="2"/>
  <c r="H219" i="2"/>
  <c r="U218" i="2"/>
  <c r="R218" i="2"/>
  <c r="N218" i="2"/>
  <c r="H218" i="2"/>
  <c r="U217" i="2"/>
  <c r="R217" i="2"/>
  <c r="N217" i="2"/>
  <c r="H217" i="2"/>
  <c r="U216" i="2"/>
  <c r="R216" i="2"/>
  <c r="N216" i="2"/>
  <c r="H216" i="2"/>
  <c r="O216" i="2" s="1"/>
  <c r="U215" i="2"/>
  <c r="R215" i="2"/>
  <c r="N215" i="2"/>
  <c r="H215" i="2"/>
  <c r="U214" i="2"/>
  <c r="R214" i="2"/>
  <c r="N214" i="2"/>
  <c r="H214" i="2"/>
  <c r="O214" i="2" s="1"/>
  <c r="U213" i="2"/>
  <c r="R213" i="2"/>
  <c r="N213" i="2"/>
  <c r="H213" i="2"/>
  <c r="U212" i="2"/>
  <c r="R212" i="2"/>
  <c r="N212" i="2"/>
  <c r="H212" i="2"/>
  <c r="U211" i="2"/>
  <c r="R211" i="2"/>
  <c r="N211" i="2"/>
  <c r="H211" i="2"/>
  <c r="U210" i="2"/>
  <c r="R210" i="2"/>
  <c r="N210" i="2"/>
  <c r="H210" i="2"/>
  <c r="O210" i="2" s="1"/>
  <c r="U209" i="2"/>
  <c r="R209" i="2"/>
  <c r="N209" i="2"/>
  <c r="H209" i="2"/>
  <c r="U208" i="2"/>
  <c r="R208" i="2"/>
  <c r="N208" i="2"/>
  <c r="H208" i="2"/>
  <c r="O208" i="2" s="1"/>
  <c r="U207" i="2"/>
  <c r="R207" i="2"/>
  <c r="N207" i="2"/>
  <c r="H207" i="2"/>
  <c r="O207" i="2" s="1"/>
  <c r="U206" i="2"/>
  <c r="R206" i="2"/>
  <c r="N206" i="2"/>
  <c r="H206" i="2"/>
  <c r="U205" i="2"/>
  <c r="R205" i="2"/>
  <c r="N205" i="2"/>
  <c r="H205" i="2"/>
  <c r="U204" i="2"/>
  <c r="R204" i="2"/>
  <c r="N204" i="2"/>
  <c r="H204" i="2"/>
  <c r="U203" i="2"/>
  <c r="R203" i="2"/>
  <c r="N203" i="2"/>
  <c r="H203" i="2"/>
  <c r="U202" i="2"/>
  <c r="R202" i="2"/>
  <c r="N202" i="2"/>
  <c r="H202" i="2"/>
  <c r="U201" i="2"/>
  <c r="R201" i="2"/>
  <c r="N201" i="2"/>
  <c r="H201" i="2"/>
  <c r="U200" i="2"/>
  <c r="R200" i="2"/>
  <c r="N200" i="2"/>
  <c r="O200" i="2" s="1"/>
  <c r="H200" i="2"/>
  <c r="U199" i="2"/>
  <c r="R199" i="2"/>
  <c r="N199" i="2"/>
  <c r="H199" i="2"/>
  <c r="U198" i="2"/>
  <c r="R198" i="2"/>
  <c r="N198" i="2"/>
  <c r="H198" i="2"/>
  <c r="U197" i="2"/>
  <c r="R197" i="2"/>
  <c r="N197" i="2"/>
  <c r="H197" i="2"/>
  <c r="U196" i="2"/>
  <c r="R196" i="2"/>
  <c r="N196" i="2"/>
  <c r="H196" i="2"/>
  <c r="U195" i="2"/>
  <c r="R195" i="2"/>
  <c r="N195" i="2"/>
  <c r="H195" i="2"/>
  <c r="U194" i="2"/>
  <c r="R194" i="2"/>
  <c r="N194" i="2"/>
  <c r="H194" i="2"/>
  <c r="U193" i="2"/>
  <c r="R193" i="2"/>
  <c r="N193" i="2"/>
  <c r="H193" i="2"/>
  <c r="U192" i="2"/>
  <c r="R192" i="2"/>
  <c r="N192" i="2"/>
  <c r="H192" i="2"/>
  <c r="U191" i="2"/>
  <c r="R191" i="2"/>
  <c r="N191" i="2"/>
  <c r="H191" i="2"/>
  <c r="U190" i="2"/>
  <c r="R190" i="2"/>
  <c r="N190" i="2"/>
  <c r="H190" i="2"/>
  <c r="U189" i="2"/>
  <c r="R189" i="2"/>
  <c r="N189" i="2"/>
  <c r="H189" i="2"/>
  <c r="U188" i="2"/>
  <c r="R188" i="2"/>
  <c r="N188" i="2"/>
  <c r="H188" i="2"/>
  <c r="U187" i="2"/>
  <c r="R187" i="2"/>
  <c r="N187" i="2"/>
  <c r="H187" i="2"/>
  <c r="U186" i="2"/>
  <c r="R186" i="2"/>
  <c r="N186" i="2"/>
  <c r="H186" i="2"/>
  <c r="U185" i="2"/>
  <c r="R185" i="2"/>
  <c r="N185" i="2"/>
  <c r="H185" i="2"/>
  <c r="U184" i="2"/>
  <c r="R184" i="2"/>
  <c r="N184" i="2"/>
  <c r="O184" i="2" s="1"/>
  <c r="H184" i="2"/>
  <c r="U183" i="2"/>
  <c r="R183" i="2"/>
  <c r="N183" i="2"/>
  <c r="H183" i="2"/>
  <c r="U182" i="2"/>
  <c r="R182" i="2"/>
  <c r="N182" i="2"/>
  <c r="H182" i="2"/>
  <c r="U181" i="2"/>
  <c r="R181" i="2"/>
  <c r="N181" i="2"/>
  <c r="H181" i="2"/>
  <c r="U180" i="2"/>
  <c r="R180" i="2"/>
  <c r="N180" i="2"/>
  <c r="H180" i="2"/>
  <c r="U179" i="2"/>
  <c r="R179" i="2"/>
  <c r="N179" i="2"/>
  <c r="H179" i="2"/>
  <c r="U178" i="2"/>
  <c r="R178" i="2"/>
  <c r="N178" i="2"/>
  <c r="H178" i="2"/>
  <c r="U177" i="2"/>
  <c r="R177" i="2"/>
  <c r="N177" i="2"/>
  <c r="H177" i="2"/>
  <c r="U176" i="2"/>
  <c r="R176" i="2"/>
  <c r="N176" i="2"/>
  <c r="H176" i="2"/>
  <c r="U175" i="2"/>
  <c r="R175" i="2"/>
  <c r="N175" i="2"/>
  <c r="H175" i="2"/>
  <c r="U174" i="2"/>
  <c r="R174" i="2"/>
  <c r="N174" i="2"/>
  <c r="H174" i="2"/>
  <c r="U173" i="2"/>
  <c r="R173" i="2"/>
  <c r="N173" i="2"/>
  <c r="H173" i="2"/>
  <c r="U172" i="2"/>
  <c r="R172" i="2"/>
  <c r="N172" i="2"/>
  <c r="O172" i="2" s="1"/>
  <c r="H172" i="2"/>
  <c r="U171" i="2"/>
  <c r="R171" i="2"/>
  <c r="N171" i="2"/>
  <c r="H171" i="2"/>
  <c r="U170" i="2"/>
  <c r="R170" i="2"/>
  <c r="N170" i="2"/>
  <c r="H170" i="2"/>
  <c r="U169" i="2"/>
  <c r="R169" i="2"/>
  <c r="N169" i="2"/>
  <c r="H169" i="2"/>
  <c r="U168" i="2"/>
  <c r="R168" i="2"/>
  <c r="O168" i="2"/>
  <c r="N168" i="2"/>
  <c r="H168" i="2"/>
  <c r="U167" i="2"/>
  <c r="R167" i="2"/>
  <c r="N167" i="2"/>
  <c r="H167" i="2"/>
  <c r="O167" i="2" s="1"/>
  <c r="U166" i="2"/>
  <c r="R166" i="2"/>
  <c r="N166" i="2"/>
  <c r="H166" i="2"/>
  <c r="U165" i="2"/>
  <c r="R165" i="2"/>
  <c r="N165" i="2"/>
  <c r="H165" i="2"/>
  <c r="O165" i="2" s="1"/>
  <c r="U164" i="2"/>
  <c r="R164" i="2"/>
  <c r="N164" i="2"/>
  <c r="H164" i="2"/>
  <c r="U163" i="2"/>
  <c r="R163" i="2"/>
  <c r="N163" i="2"/>
  <c r="H163" i="2"/>
  <c r="O163" i="2" s="1"/>
  <c r="U162" i="2"/>
  <c r="R162" i="2"/>
  <c r="N162" i="2"/>
  <c r="H162" i="2"/>
  <c r="U161" i="2"/>
  <c r="R161" i="2"/>
  <c r="N161" i="2"/>
  <c r="H161" i="2"/>
  <c r="O161" i="2" s="1"/>
  <c r="U160" i="2"/>
  <c r="R160" i="2"/>
  <c r="N160" i="2"/>
  <c r="H160" i="2"/>
  <c r="O160" i="2" s="1"/>
  <c r="U159" i="2"/>
  <c r="R159" i="2"/>
  <c r="N159" i="2"/>
  <c r="H159" i="2"/>
  <c r="U158" i="2"/>
  <c r="R158" i="2"/>
  <c r="N158" i="2"/>
  <c r="H158" i="2"/>
  <c r="U157" i="2"/>
  <c r="R157" i="2"/>
  <c r="N157" i="2"/>
  <c r="H157" i="2"/>
  <c r="U156" i="2"/>
  <c r="R156" i="2"/>
  <c r="N156" i="2"/>
  <c r="H156" i="2"/>
  <c r="U155" i="2"/>
  <c r="R155" i="2"/>
  <c r="N155" i="2"/>
  <c r="H155" i="2"/>
  <c r="U154" i="2"/>
  <c r="R154" i="2"/>
  <c r="N154" i="2"/>
  <c r="H154" i="2"/>
  <c r="U153" i="2"/>
  <c r="R153" i="2"/>
  <c r="N153" i="2"/>
  <c r="H153" i="2"/>
  <c r="U152" i="2"/>
  <c r="R152" i="2"/>
  <c r="N152" i="2"/>
  <c r="H152" i="2"/>
  <c r="U151" i="2"/>
  <c r="R151" i="2"/>
  <c r="N151" i="2"/>
  <c r="H151" i="2"/>
  <c r="O151" i="2" s="1"/>
  <c r="U150" i="2"/>
  <c r="R150" i="2"/>
  <c r="N150" i="2"/>
  <c r="H150" i="2"/>
  <c r="U149" i="2"/>
  <c r="R149" i="2"/>
  <c r="N149" i="2"/>
  <c r="H149" i="2"/>
  <c r="O149" i="2" s="1"/>
  <c r="U148" i="2"/>
  <c r="R148" i="2"/>
  <c r="N148" i="2"/>
  <c r="H148" i="2"/>
  <c r="U147" i="2"/>
  <c r="R147" i="2"/>
  <c r="N147" i="2"/>
  <c r="H147" i="2"/>
  <c r="O147" i="2" s="1"/>
  <c r="U146" i="2"/>
  <c r="R146" i="2"/>
  <c r="N146" i="2"/>
  <c r="H146" i="2"/>
  <c r="U145" i="2"/>
  <c r="R145" i="2"/>
  <c r="N145" i="2"/>
  <c r="H145" i="2"/>
  <c r="O145" i="2" s="1"/>
  <c r="U144" i="2"/>
  <c r="R144" i="2"/>
  <c r="N144" i="2"/>
  <c r="H144" i="2"/>
  <c r="U143" i="2"/>
  <c r="R143" i="2"/>
  <c r="N143" i="2"/>
  <c r="H143" i="2"/>
  <c r="U142" i="2"/>
  <c r="R142" i="2"/>
  <c r="N142" i="2"/>
  <c r="H142" i="2"/>
  <c r="U141" i="2"/>
  <c r="R141" i="2"/>
  <c r="N141" i="2"/>
  <c r="H141" i="2"/>
  <c r="U140" i="2"/>
  <c r="R140" i="2"/>
  <c r="N140" i="2"/>
  <c r="H140" i="2"/>
  <c r="U139" i="2"/>
  <c r="R139" i="2"/>
  <c r="N139" i="2"/>
  <c r="H139" i="2"/>
  <c r="U138" i="2"/>
  <c r="R138" i="2"/>
  <c r="N138" i="2"/>
  <c r="H138" i="2"/>
  <c r="U137" i="2"/>
  <c r="R137" i="2"/>
  <c r="N137" i="2"/>
  <c r="H137" i="2"/>
  <c r="U136" i="2"/>
  <c r="R136" i="2"/>
  <c r="N136" i="2"/>
  <c r="H136" i="2"/>
  <c r="O136" i="2" s="1"/>
  <c r="U135" i="2"/>
  <c r="R135" i="2"/>
  <c r="N135" i="2"/>
  <c r="H135" i="2"/>
  <c r="U134" i="2"/>
  <c r="R134" i="2"/>
  <c r="N134" i="2"/>
  <c r="H134" i="2"/>
  <c r="O134" i="2" s="1"/>
  <c r="U133" i="2"/>
  <c r="R133" i="2"/>
  <c r="N133" i="2"/>
  <c r="H133" i="2"/>
  <c r="U132" i="2"/>
  <c r="R132" i="2"/>
  <c r="N132" i="2"/>
  <c r="H132" i="2"/>
  <c r="U131" i="2"/>
  <c r="R131" i="2"/>
  <c r="N131" i="2"/>
  <c r="H131" i="2"/>
  <c r="U130" i="2"/>
  <c r="R130" i="2"/>
  <c r="N130" i="2"/>
  <c r="H130" i="2"/>
  <c r="O130" i="2" s="1"/>
  <c r="U129" i="2"/>
  <c r="R129" i="2"/>
  <c r="N129" i="2"/>
  <c r="H129" i="2"/>
  <c r="U128" i="2"/>
  <c r="R128" i="2"/>
  <c r="N128" i="2"/>
  <c r="H128" i="2"/>
  <c r="O128" i="2" s="1"/>
  <c r="U127" i="2"/>
  <c r="R127" i="2"/>
  <c r="N127" i="2"/>
  <c r="H127" i="2"/>
  <c r="O127" i="2" s="1"/>
  <c r="U126" i="2"/>
  <c r="R126" i="2"/>
  <c r="N126" i="2"/>
  <c r="H126" i="2"/>
  <c r="U125" i="2"/>
  <c r="R125" i="2"/>
  <c r="N125" i="2"/>
  <c r="H125" i="2"/>
  <c r="U124" i="2"/>
  <c r="R124" i="2"/>
  <c r="N124" i="2"/>
  <c r="H124" i="2"/>
  <c r="U123" i="2"/>
  <c r="R123" i="2"/>
  <c r="N123" i="2"/>
  <c r="H123" i="2"/>
  <c r="U122" i="2"/>
  <c r="R122" i="2"/>
  <c r="N122" i="2"/>
  <c r="H122" i="2"/>
  <c r="U121" i="2"/>
  <c r="R121" i="2"/>
  <c r="N121" i="2"/>
  <c r="H121" i="2"/>
  <c r="U120" i="2"/>
  <c r="R120" i="2"/>
  <c r="N120" i="2"/>
  <c r="O120" i="2" s="1"/>
  <c r="H120" i="2"/>
  <c r="U119" i="2"/>
  <c r="R119" i="2"/>
  <c r="N119" i="2"/>
  <c r="H119" i="2"/>
  <c r="O119" i="2" s="1"/>
  <c r="U118" i="2"/>
  <c r="R118" i="2"/>
  <c r="N118" i="2"/>
  <c r="H118" i="2"/>
  <c r="U117" i="2"/>
  <c r="R117" i="2"/>
  <c r="N117" i="2"/>
  <c r="H117" i="2"/>
  <c r="O117" i="2" s="1"/>
  <c r="U116" i="2"/>
  <c r="R116" i="2"/>
  <c r="N116" i="2"/>
  <c r="H116" i="2"/>
  <c r="U115" i="2"/>
  <c r="R115" i="2"/>
  <c r="N115" i="2"/>
  <c r="H115" i="2"/>
  <c r="O115" i="2" s="1"/>
  <c r="U114" i="2"/>
  <c r="R114" i="2"/>
  <c r="N114" i="2"/>
  <c r="H114" i="2"/>
  <c r="U113" i="2"/>
  <c r="R113" i="2"/>
  <c r="N113" i="2"/>
  <c r="H113" i="2"/>
  <c r="O113" i="2" s="1"/>
  <c r="U112" i="2"/>
  <c r="R112" i="2"/>
  <c r="N112" i="2"/>
  <c r="H112" i="2"/>
  <c r="U111" i="2"/>
  <c r="R111" i="2"/>
  <c r="N111" i="2"/>
  <c r="H111" i="2"/>
  <c r="U110" i="2"/>
  <c r="R110" i="2"/>
  <c r="N110" i="2"/>
  <c r="H110" i="2"/>
  <c r="U109" i="2"/>
  <c r="R109" i="2"/>
  <c r="N109" i="2"/>
  <c r="H109" i="2"/>
  <c r="U108" i="2"/>
  <c r="R108" i="2"/>
  <c r="N108" i="2"/>
  <c r="O108" i="2" s="1"/>
  <c r="H108" i="2"/>
  <c r="U107" i="2"/>
  <c r="R107" i="2"/>
  <c r="N107" i="2"/>
  <c r="H107" i="2"/>
  <c r="U106" i="2"/>
  <c r="R106" i="2"/>
  <c r="N106" i="2"/>
  <c r="H106" i="2"/>
  <c r="U105" i="2"/>
  <c r="R105" i="2"/>
  <c r="N105" i="2"/>
  <c r="H105" i="2"/>
  <c r="U104" i="2"/>
  <c r="R104" i="2"/>
  <c r="O104" i="2"/>
  <c r="N104" i="2"/>
  <c r="H104" i="2"/>
  <c r="U103" i="2"/>
  <c r="R103" i="2"/>
  <c r="N103" i="2"/>
  <c r="H103" i="2"/>
  <c r="U102" i="2"/>
  <c r="R102" i="2"/>
  <c r="N102" i="2"/>
  <c r="H102" i="2"/>
  <c r="O102" i="2" s="1"/>
  <c r="U101" i="2"/>
  <c r="R101" i="2"/>
  <c r="N101" i="2"/>
  <c r="H101" i="2"/>
  <c r="U100" i="2"/>
  <c r="R100" i="2"/>
  <c r="N100" i="2"/>
  <c r="H100" i="2"/>
  <c r="U99" i="2"/>
  <c r="R99" i="2"/>
  <c r="N99" i="2"/>
  <c r="H99" i="2"/>
  <c r="U98" i="2"/>
  <c r="R98" i="2"/>
  <c r="N98" i="2"/>
  <c r="H98" i="2"/>
  <c r="O98" i="2" s="1"/>
  <c r="U97" i="2"/>
  <c r="R97" i="2"/>
  <c r="N97" i="2"/>
  <c r="H97" i="2"/>
  <c r="U96" i="2"/>
  <c r="R96" i="2"/>
  <c r="N96" i="2"/>
  <c r="H96" i="2"/>
  <c r="O96" i="2" s="1"/>
  <c r="U95" i="2"/>
  <c r="R95" i="2"/>
  <c r="N95" i="2"/>
  <c r="H95" i="2"/>
  <c r="O95" i="2" s="1"/>
  <c r="U94" i="2"/>
  <c r="R94" i="2"/>
  <c r="N94" i="2"/>
  <c r="H94" i="2"/>
  <c r="U93" i="2"/>
  <c r="R93" i="2"/>
  <c r="N93" i="2"/>
  <c r="H93" i="2"/>
  <c r="U92" i="2"/>
  <c r="R92" i="2"/>
  <c r="N92" i="2"/>
  <c r="H92" i="2"/>
  <c r="U91" i="2"/>
  <c r="R91" i="2"/>
  <c r="N91" i="2"/>
  <c r="H91" i="2"/>
  <c r="U90" i="2"/>
  <c r="R90" i="2"/>
  <c r="N90" i="2"/>
  <c r="H90" i="2"/>
  <c r="U89" i="2"/>
  <c r="R89" i="2"/>
  <c r="N89" i="2"/>
  <c r="H89" i="2"/>
  <c r="U88" i="2"/>
  <c r="R88" i="2"/>
  <c r="N88" i="2"/>
  <c r="H88" i="2"/>
  <c r="O88" i="2" s="1"/>
  <c r="U87" i="2"/>
  <c r="R87" i="2"/>
  <c r="N87" i="2"/>
  <c r="H87" i="2"/>
  <c r="U86" i="2"/>
  <c r="R86" i="2"/>
  <c r="N86" i="2"/>
  <c r="H86" i="2"/>
  <c r="U85" i="2"/>
  <c r="R85" i="2"/>
  <c r="N85" i="2"/>
  <c r="H85" i="2"/>
  <c r="U84" i="2"/>
  <c r="R84" i="2"/>
  <c r="N84" i="2"/>
  <c r="H84" i="2"/>
  <c r="U83" i="2"/>
  <c r="R83" i="2"/>
  <c r="N83" i="2"/>
  <c r="H83" i="2"/>
  <c r="U82" i="2"/>
  <c r="R82" i="2"/>
  <c r="N82" i="2"/>
  <c r="H82" i="2"/>
  <c r="U81" i="2"/>
  <c r="R81" i="2"/>
  <c r="N81" i="2"/>
  <c r="H81" i="2"/>
  <c r="U80" i="2"/>
  <c r="R80" i="2"/>
  <c r="N80" i="2"/>
  <c r="H80" i="2"/>
  <c r="U79" i="2"/>
  <c r="R79" i="2"/>
  <c r="N79" i="2"/>
  <c r="H79" i="2"/>
  <c r="U78" i="2"/>
  <c r="R78" i="2"/>
  <c r="N78" i="2"/>
  <c r="H78" i="2"/>
  <c r="U77" i="2"/>
  <c r="R77" i="2"/>
  <c r="N77" i="2"/>
  <c r="H77" i="2"/>
  <c r="U76" i="2"/>
  <c r="R76" i="2"/>
  <c r="N76" i="2"/>
  <c r="H76" i="2"/>
  <c r="U75" i="2"/>
  <c r="R75" i="2"/>
  <c r="N75" i="2"/>
  <c r="H75" i="2"/>
  <c r="U74" i="2"/>
  <c r="R74" i="2"/>
  <c r="N74" i="2"/>
  <c r="H74" i="2"/>
  <c r="U73" i="2"/>
  <c r="R73" i="2"/>
  <c r="N73" i="2"/>
  <c r="H73" i="2"/>
  <c r="U72" i="2"/>
  <c r="R72" i="2"/>
  <c r="N72" i="2"/>
  <c r="H72" i="2"/>
  <c r="U71" i="2"/>
  <c r="R71" i="2"/>
  <c r="N71" i="2"/>
  <c r="H71" i="2"/>
  <c r="U70" i="2"/>
  <c r="R70" i="2"/>
  <c r="N70" i="2"/>
  <c r="H70" i="2"/>
  <c r="U69" i="2"/>
  <c r="R69" i="2"/>
  <c r="N69" i="2"/>
  <c r="H69" i="2"/>
  <c r="U68" i="2"/>
  <c r="R68" i="2"/>
  <c r="N68" i="2"/>
  <c r="H68" i="2"/>
  <c r="U67" i="2"/>
  <c r="R67" i="2"/>
  <c r="N67" i="2"/>
  <c r="H67" i="2"/>
  <c r="U66" i="2"/>
  <c r="R66" i="2"/>
  <c r="N66" i="2"/>
  <c r="H66" i="2"/>
  <c r="U65" i="2"/>
  <c r="R65" i="2"/>
  <c r="N65" i="2"/>
  <c r="H65" i="2"/>
  <c r="U64" i="2"/>
  <c r="R64" i="2"/>
  <c r="N64" i="2"/>
  <c r="H64" i="2"/>
  <c r="U63" i="2"/>
  <c r="R63" i="2"/>
  <c r="O63" i="2"/>
  <c r="N63" i="2"/>
  <c r="H63" i="2"/>
  <c r="U62" i="2"/>
  <c r="R62" i="2"/>
  <c r="N62" i="2"/>
  <c r="H62" i="2"/>
  <c r="U61" i="2"/>
  <c r="R61" i="2"/>
  <c r="N61" i="2"/>
  <c r="H61" i="2"/>
  <c r="U60" i="2"/>
  <c r="R60" i="2"/>
  <c r="N60" i="2"/>
  <c r="H60" i="2"/>
  <c r="U59" i="2"/>
  <c r="R59" i="2"/>
  <c r="N59" i="2"/>
  <c r="H59" i="2"/>
  <c r="U58" i="2"/>
  <c r="R58" i="2"/>
  <c r="N58" i="2"/>
  <c r="H58" i="2"/>
  <c r="U57" i="2"/>
  <c r="R57" i="2"/>
  <c r="N57" i="2"/>
  <c r="H57" i="2"/>
  <c r="U56" i="2"/>
  <c r="R56" i="2"/>
  <c r="N56" i="2"/>
  <c r="H56" i="2"/>
  <c r="O56" i="2" s="1"/>
  <c r="U55" i="2"/>
  <c r="R55" i="2"/>
  <c r="N55" i="2"/>
  <c r="H55" i="2"/>
  <c r="U54" i="2"/>
  <c r="R54" i="2"/>
  <c r="N54" i="2"/>
  <c r="H54" i="2"/>
  <c r="O54" i="2" s="1"/>
  <c r="U53" i="2"/>
  <c r="R53" i="2"/>
  <c r="N53" i="2"/>
  <c r="H53" i="2"/>
  <c r="U52" i="2"/>
  <c r="R52" i="2"/>
  <c r="N52" i="2"/>
  <c r="H52" i="2"/>
  <c r="U51" i="2"/>
  <c r="R51" i="2"/>
  <c r="N51" i="2"/>
  <c r="H51" i="2"/>
  <c r="U50" i="2"/>
  <c r="R50" i="2"/>
  <c r="N50" i="2"/>
  <c r="H50" i="2"/>
  <c r="O50" i="2" s="1"/>
  <c r="U49" i="2"/>
  <c r="R49" i="2"/>
  <c r="N49" i="2"/>
  <c r="H49" i="2"/>
  <c r="U48" i="2"/>
  <c r="R48" i="2"/>
  <c r="N48" i="2"/>
  <c r="H48" i="2"/>
  <c r="O48" i="2" s="1"/>
  <c r="U47" i="2"/>
  <c r="R47" i="2"/>
  <c r="N47" i="2"/>
  <c r="H47" i="2"/>
  <c r="U46" i="2"/>
  <c r="R46" i="2"/>
  <c r="N46" i="2"/>
  <c r="H46" i="2"/>
  <c r="U45" i="2"/>
  <c r="R45" i="2"/>
  <c r="N45" i="2"/>
  <c r="H45" i="2"/>
  <c r="U44" i="2"/>
  <c r="R44" i="2"/>
  <c r="N44" i="2"/>
  <c r="H44" i="2"/>
  <c r="U43" i="2"/>
  <c r="R43" i="2"/>
  <c r="N43" i="2"/>
  <c r="H43" i="2"/>
  <c r="U42" i="2"/>
  <c r="R42" i="2"/>
  <c r="N42" i="2"/>
  <c r="H42" i="2"/>
  <c r="U41" i="2"/>
  <c r="R41" i="2"/>
  <c r="N41" i="2"/>
  <c r="H41" i="2"/>
  <c r="U40" i="2"/>
  <c r="R40" i="2"/>
  <c r="N40" i="2"/>
  <c r="H40" i="2"/>
  <c r="O40" i="2" s="1"/>
  <c r="U39" i="2"/>
  <c r="R39" i="2"/>
  <c r="N39" i="2"/>
  <c r="H39" i="2"/>
  <c r="O39" i="2" s="1"/>
  <c r="U38" i="2"/>
  <c r="R38" i="2"/>
  <c r="N38" i="2"/>
  <c r="H38" i="2"/>
  <c r="O38" i="2" s="1"/>
  <c r="U37" i="2"/>
  <c r="R37" i="2"/>
  <c r="N37" i="2"/>
  <c r="H37" i="2"/>
  <c r="O37" i="2" s="1"/>
  <c r="U36" i="2"/>
  <c r="R36" i="2"/>
  <c r="N36" i="2"/>
  <c r="H36" i="2"/>
  <c r="U35" i="2"/>
  <c r="R35" i="2"/>
  <c r="N35" i="2"/>
  <c r="H35" i="2"/>
  <c r="O35" i="2" s="1"/>
  <c r="U34" i="2"/>
  <c r="R34" i="2"/>
  <c r="N34" i="2"/>
  <c r="H34" i="2"/>
  <c r="O34" i="2" s="1"/>
  <c r="U33" i="2"/>
  <c r="R33" i="2"/>
  <c r="N33" i="2"/>
  <c r="H33" i="2"/>
  <c r="O33" i="2" s="1"/>
  <c r="U32" i="2"/>
  <c r="R32" i="2"/>
  <c r="N32" i="2"/>
  <c r="H32" i="2"/>
  <c r="O32" i="2" s="1"/>
  <c r="U31" i="2"/>
  <c r="R31" i="2"/>
  <c r="N31" i="2"/>
  <c r="H31" i="2"/>
  <c r="U30" i="2"/>
  <c r="R30" i="2"/>
  <c r="N30" i="2"/>
  <c r="H30" i="2"/>
  <c r="U29" i="2"/>
  <c r="R29" i="2"/>
  <c r="N29" i="2"/>
  <c r="H29" i="2"/>
  <c r="U28" i="2"/>
  <c r="R28" i="2"/>
  <c r="N28" i="2"/>
  <c r="H28" i="2"/>
  <c r="U27" i="2"/>
  <c r="R27" i="2"/>
  <c r="N27" i="2"/>
  <c r="H27" i="2"/>
  <c r="U26" i="2"/>
  <c r="R26" i="2"/>
  <c r="N26" i="2"/>
  <c r="H26" i="2"/>
  <c r="U25" i="2"/>
  <c r="R25" i="2"/>
  <c r="N25" i="2"/>
  <c r="H25" i="2"/>
  <c r="U24" i="2"/>
  <c r="R24" i="2"/>
  <c r="N24" i="2"/>
  <c r="H24" i="2"/>
  <c r="U23" i="2"/>
  <c r="R23" i="2"/>
  <c r="N23" i="2"/>
  <c r="H23" i="2"/>
  <c r="O23" i="2" s="1"/>
  <c r="U22" i="2"/>
  <c r="R22" i="2"/>
  <c r="N22" i="2"/>
  <c r="H22" i="2"/>
  <c r="U21" i="2"/>
  <c r="R21" i="2"/>
  <c r="N21" i="2"/>
  <c r="H21" i="2"/>
  <c r="O21" i="2" s="1"/>
  <c r="U20" i="2"/>
  <c r="R20" i="2"/>
  <c r="N20" i="2"/>
  <c r="H20" i="2"/>
  <c r="U19" i="2"/>
  <c r="R19" i="2"/>
  <c r="N19" i="2"/>
  <c r="H19" i="2"/>
  <c r="O19" i="2" s="1"/>
  <c r="U18" i="2"/>
  <c r="R18" i="2"/>
  <c r="N18" i="2"/>
  <c r="H18" i="2"/>
  <c r="T17" i="2"/>
  <c r="S17" i="2"/>
  <c r="Q17" i="2"/>
  <c r="P17" i="2"/>
  <c r="M17" i="2"/>
  <c r="L17" i="2"/>
  <c r="K17" i="2"/>
  <c r="J17" i="2"/>
  <c r="G17" i="2"/>
  <c r="F17" i="2"/>
  <c r="E17" i="2"/>
  <c r="O47" i="2" l="1"/>
  <c r="O81" i="2"/>
  <c r="O83" i="2"/>
  <c r="O85" i="2"/>
  <c r="O87" i="2"/>
  <c r="O140" i="2"/>
  <c r="O152" i="2"/>
  <c r="O244" i="2"/>
  <c r="O220" i="2"/>
  <c r="O24" i="2"/>
  <c r="O60" i="2"/>
  <c r="O64" i="2"/>
  <c r="O66" i="2"/>
  <c r="O70" i="2"/>
  <c r="O72" i="2"/>
  <c r="O80" i="2"/>
  <c r="O82" i="2"/>
  <c r="O86" i="2"/>
  <c r="O159" i="2"/>
  <c r="O177" i="2"/>
  <c r="O179" i="2"/>
  <c r="O181" i="2"/>
  <c r="O183" i="2"/>
  <c r="O191" i="2"/>
  <c r="O193" i="2"/>
  <c r="O195" i="2"/>
  <c r="O197" i="2"/>
  <c r="O199" i="2"/>
  <c r="O92" i="2"/>
  <c r="O124" i="2"/>
  <c r="U17" i="2"/>
  <c r="O44" i="2"/>
  <c r="O97" i="2"/>
  <c r="O99" i="2"/>
  <c r="O101" i="2"/>
  <c r="O103" i="2"/>
  <c r="O144" i="2"/>
  <c r="O146" i="2"/>
  <c r="O150" i="2"/>
  <c r="O175" i="2"/>
  <c r="O224" i="2"/>
  <c r="O226" i="2"/>
  <c r="O232" i="2"/>
  <c r="O234" i="2"/>
  <c r="O238" i="2"/>
  <c r="O204" i="2"/>
  <c r="O111" i="2"/>
  <c r="O156" i="2"/>
  <c r="O162" i="2"/>
  <c r="O166" i="2"/>
  <c r="O252" i="2"/>
  <c r="O276" i="2"/>
  <c r="O31" i="2"/>
  <c r="O49" i="2"/>
  <c r="O51" i="2"/>
  <c r="O53" i="2"/>
  <c r="O55" i="2"/>
  <c r="O76" i="2"/>
  <c r="O129" i="2"/>
  <c r="O131" i="2"/>
  <c r="O133" i="2"/>
  <c r="O135" i="2"/>
  <c r="O176" i="2"/>
  <c r="O178" i="2"/>
  <c r="O182" i="2"/>
  <c r="O209" i="2"/>
  <c r="O211" i="2"/>
  <c r="O213" i="2"/>
  <c r="O215" i="2"/>
  <c r="R17" i="2"/>
  <c r="O79" i="2"/>
  <c r="O235" i="2"/>
  <c r="O237" i="2"/>
  <c r="O239" i="2"/>
  <c r="O28" i="2"/>
  <c r="O18" i="2"/>
  <c r="O22" i="2"/>
  <c r="O65" i="2"/>
  <c r="O67" i="2"/>
  <c r="O69" i="2"/>
  <c r="O71" i="2"/>
  <c r="O112" i="2"/>
  <c r="O114" i="2"/>
  <c r="O118" i="2"/>
  <c r="O143" i="2"/>
  <c r="O188" i="2"/>
  <c r="O192" i="2"/>
  <c r="O194" i="2"/>
  <c r="O198" i="2"/>
  <c r="O223" i="2"/>
  <c r="O257" i="2"/>
  <c r="O259" i="2"/>
  <c r="O261" i="2"/>
  <c r="O263" i="2"/>
  <c r="O265" i="2"/>
  <c r="O267" i="2"/>
  <c r="O269" i="2"/>
  <c r="O271" i="2"/>
  <c r="O25" i="2"/>
  <c r="O27" i="2"/>
  <c r="O29" i="2"/>
  <c r="O42" i="2"/>
  <c r="O46" i="2"/>
  <c r="O57" i="2"/>
  <c r="O59" i="2"/>
  <c r="O61" i="2"/>
  <c r="O74" i="2"/>
  <c r="O78" i="2"/>
  <c r="O89" i="2"/>
  <c r="O91" i="2"/>
  <c r="O93" i="2"/>
  <c r="O106" i="2"/>
  <c r="O110" i="2"/>
  <c r="O121" i="2"/>
  <c r="O123" i="2"/>
  <c r="O125" i="2"/>
  <c r="O138" i="2"/>
  <c r="O142" i="2"/>
  <c r="O153" i="2"/>
  <c r="O155" i="2"/>
  <c r="O157" i="2"/>
  <c r="O170" i="2"/>
  <c r="O174" i="2"/>
  <c r="O185" i="2"/>
  <c r="O187" i="2"/>
  <c r="O189" i="2"/>
  <c r="O202" i="2"/>
  <c r="O206" i="2"/>
  <c r="O217" i="2"/>
  <c r="O219" i="2"/>
  <c r="O221" i="2"/>
  <c r="O248" i="2"/>
  <c r="O250" i="2"/>
  <c r="O254" i="2"/>
  <c r="O229" i="2"/>
  <c r="O260" i="2"/>
  <c r="N17" i="2"/>
  <c r="O52" i="2"/>
  <c r="O84" i="2"/>
  <c r="O116" i="2"/>
  <c r="O148" i="2"/>
  <c r="O180" i="2"/>
  <c r="O212" i="2"/>
  <c r="O241" i="2"/>
  <c r="O243" i="2"/>
  <c r="O245" i="2"/>
  <c r="O268" i="2"/>
  <c r="O272" i="2"/>
  <c r="O274" i="2"/>
  <c r="O278" i="2"/>
  <c r="O26" i="2"/>
  <c r="O30" i="2"/>
  <c r="O41" i="2"/>
  <c r="O43" i="2"/>
  <c r="O45" i="2"/>
  <c r="O58" i="2"/>
  <c r="O62" i="2"/>
  <c r="O73" i="2"/>
  <c r="O75" i="2"/>
  <c r="O77" i="2"/>
  <c r="O90" i="2"/>
  <c r="O94" i="2"/>
  <c r="O105" i="2"/>
  <c r="O107" i="2"/>
  <c r="O109" i="2"/>
  <c r="O122" i="2"/>
  <c r="O126" i="2"/>
  <c r="O137" i="2"/>
  <c r="O139" i="2"/>
  <c r="O141" i="2"/>
  <c r="O154" i="2"/>
  <c r="O158" i="2"/>
  <c r="O169" i="2"/>
  <c r="O171" i="2"/>
  <c r="O173" i="2"/>
  <c r="O186" i="2"/>
  <c r="O190" i="2"/>
  <c r="O201" i="2"/>
  <c r="O203" i="2"/>
  <c r="O205" i="2"/>
  <c r="O218" i="2"/>
  <c r="O222" i="2"/>
  <c r="O249" i="2"/>
  <c r="O251" i="2"/>
  <c r="O253" i="2"/>
  <c r="O280" i="2"/>
  <c r="O230" i="2"/>
  <c r="O228" i="2"/>
  <c r="O36" i="2"/>
  <c r="O68" i="2"/>
  <c r="O100" i="2"/>
  <c r="O132" i="2"/>
  <c r="O164" i="2"/>
  <c r="O196" i="2"/>
  <c r="O236" i="2"/>
  <c r="O240" i="2"/>
  <c r="O242" i="2"/>
  <c r="O246" i="2"/>
  <c r="O273" i="2"/>
  <c r="O275" i="2"/>
  <c r="O277" i="2"/>
  <c r="O20" i="2"/>
  <c r="H17" i="2"/>
  <c r="O17" i="2" s="1"/>
  <c r="O72" i="1"/>
  <c r="J72" i="1"/>
  <c r="K72" i="1" s="1"/>
  <c r="I71" i="1"/>
  <c r="H71" i="1"/>
  <c r="G71" i="1"/>
  <c r="F71" i="1"/>
  <c r="O70" i="1"/>
  <c r="J70" i="1"/>
  <c r="K70" i="1" s="1"/>
  <c r="O69" i="1"/>
  <c r="J69" i="1"/>
  <c r="K69" i="1" s="1"/>
  <c r="I68" i="1"/>
  <c r="H68" i="1"/>
  <c r="G68" i="1"/>
  <c r="F68" i="1"/>
  <c r="F65" i="1" s="1"/>
  <c r="O67" i="1"/>
  <c r="J67" i="1"/>
  <c r="J66" i="1" s="1"/>
  <c r="I66" i="1"/>
  <c r="I65" i="1" s="1"/>
  <c r="H66" i="1"/>
  <c r="G66" i="1"/>
  <c r="F66" i="1"/>
  <c r="O64" i="1"/>
  <c r="J64" i="1"/>
  <c r="K64" i="1" s="1"/>
  <c r="I63" i="1"/>
  <c r="H63" i="1"/>
  <c r="G63" i="1"/>
  <c r="F63" i="1"/>
  <c r="O62" i="1"/>
  <c r="J62" i="1"/>
  <c r="K62" i="1" s="1"/>
  <c r="O61" i="1"/>
  <c r="J61" i="1"/>
  <c r="K61" i="1" s="1"/>
  <c r="O60" i="1"/>
  <c r="J60" i="1"/>
  <c r="K60" i="1" s="1"/>
  <c r="O59" i="1"/>
  <c r="J59" i="1"/>
  <c r="O58" i="1"/>
  <c r="J58" i="1"/>
  <c r="K58" i="1" s="1"/>
  <c r="O57" i="1"/>
  <c r="J57" i="1"/>
  <c r="K57" i="1" s="1"/>
  <c r="O56" i="1"/>
  <c r="J56" i="1"/>
  <c r="K56" i="1" s="1"/>
  <c r="I55" i="1"/>
  <c r="H55" i="1"/>
  <c r="G55" i="1"/>
  <c r="F55" i="1"/>
  <c r="O54" i="1"/>
  <c r="J54" i="1"/>
  <c r="K54" i="1" s="1"/>
  <c r="O53" i="1"/>
  <c r="J53" i="1"/>
  <c r="K53" i="1" s="1"/>
  <c r="O52" i="1"/>
  <c r="K52" i="1"/>
  <c r="J52" i="1"/>
  <c r="O51" i="1"/>
  <c r="J51" i="1"/>
  <c r="K51" i="1" s="1"/>
  <c r="O50" i="1"/>
  <c r="J50" i="1"/>
  <c r="K50" i="1" s="1"/>
  <c r="O49" i="1"/>
  <c r="K49" i="1"/>
  <c r="J49" i="1"/>
  <c r="O48" i="1"/>
  <c r="J48" i="1"/>
  <c r="K48" i="1" s="1"/>
  <c r="I47" i="1"/>
  <c r="H47" i="1"/>
  <c r="G47" i="1"/>
  <c r="F47" i="1"/>
  <c r="O46" i="1"/>
  <c r="J46" i="1"/>
  <c r="K46" i="1" s="1"/>
  <c r="O45" i="1"/>
  <c r="J45" i="1"/>
  <c r="J44" i="1" s="1"/>
  <c r="I44" i="1"/>
  <c r="H44" i="1"/>
  <c r="G44" i="1"/>
  <c r="F44" i="1"/>
  <c r="O43" i="1"/>
  <c r="J43" i="1"/>
  <c r="K43" i="1" s="1"/>
  <c r="O42" i="1"/>
  <c r="J42" i="1"/>
  <c r="K42" i="1" s="1"/>
  <c r="O41" i="1"/>
  <c r="J41" i="1"/>
  <c r="K41" i="1" s="1"/>
  <c r="O40" i="1"/>
  <c r="J40" i="1"/>
  <c r="K40" i="1" s="1"/>
  <c r="O39" i="1"/>
  <c r="J39" i="1"/>
  <c r="K39" i="1" s="1"/>
  <c r="O38" i="1"/>
  <c r="J38" i="1"/>
  <c r="I37" i="1"/>
  <c r="H37" i="1"/>
  <c r="G37" i="1"/>
  <c r="F37" i="1"/>
  <c r="O36" i="1"/>
  <c r="J36" i="1"/>
  <c r="K36" i="1" s="1"/>
  <c r="O35" i="1"/>
  <c r="J35" i="1"/>
  <c r="K35" i="1" s="1"/>
  <c r="O34" i="1"/>
  <c r="J34" i="1"/>
  <c r="I33" i="1"/>
  <c r="H33" i="1"/>
  <c r="G33" i="1"/>
  <c r="F33" i="1"/>
  <c r="O32" i="1"/>
  <c r="J32" i="1"/>
  <c r="K32" i="1" s="1"/>
  <c r="O31" i="1"/>
  <c r="J31" i="1"/>
  <c r="K31" i="1" s="1"/>
  <c r="O30" i="1"/>
  <c r="J30" i="1"/>
  <c r="K30" i="1" s="1"/>
  <c r="O29" i="1"/>
  <c r="K29" i="1"/>
  <c r="J29" i="1"/>
  <c r="O28" i="1"/>
  <c r="J28" i="1"/>
  <c r="K28" i="1" s="1"/>
  <c r="I27" i="1"/>
  <c r="H27" i="1"/>
  <c r="G27" i="1"/>
  <c r="F27" i="1"/>
  <c r="O26" i="1"/>
  <c r="J26" i="1"/>
  <c r="K26" i="1" s="1"/>
  <c r="I25" i="1"/>
  <c r="H25" i="1"/>
  <c r="G25" i="1"/>
  <c r="F25" i="1"/>
  <c r="O24" i="1"/>
  <c r="J24" i="1"/>
  <c r="K24" i="1" s="1"/>
  <c r="I23" i="1"/>
  <c r="H23" i="1"/>
  <c r="G23" i="1"/>
  <c r="F23" i="1"/>
  <c r="O22" i="1"/>
  <c r="J22" i="1"/>
  <c r="O21" i="1"/>
  <c r="J21" i="1"/>
  <c r="K21" i="1" s="1"/>
  <c r="I20" i="1"/>
  <c r="H20" i="1"/>
  <c r="G20" i="1"/>
  <c r="F20" i="1"/>
  <c r="O19" i="1"/>
  <c r="J19" i="1"/>
  <c r="K19" i="1" s="1"/>
  <c r="O18" i="1"/>
  <c r="J18" i="1"/>
  <c r="K18" i="1" s="1"/>
  <c r="I17" i="1"/>
  <c r="H17" i="1"/>
  <c r="G17" i="1"/>
  <c r="F17" i="1"/>
  <c r="J23" i="1" l="1"/>
  <c r="H16" i="1"/>
  <c r="K44" i="1"/>
  <c r="K23" i="1"/>
  <c r="J20" i="1"/>
  <c r="K20" i="1" s="1"/>
  <c r="G15" i="1"/>
  <c r="F16" i="1"/>
  <c r="F14" i="1" s="1"/>
  <c r="J55" i="1"/>
  <c r="K55" i="1" s="1"/>
  <c r="G16" i="1"/>
  <c r="K45" i="1"/>
  <c r="K59" i="1"/>
  <c r="H15" i="1"/>
  <c r="J33" i="1"/>
  <c r="K33" i="1" s="1"/>
  <c r="G65" i="1"/>
  <c r="I16" i="1"/>
  <c r="I14" i="1" s="1"/>
  <c r="J17" i="1"/>
  <c r="K17" i="1" s="1"/>
  <c r="J25" i="1"/>
  <c r="K25" i="1" s="1"/>
  <c r="H65" i="1"/>
  <c r="H14" i="1" s="1"/>
  <c r="J68" i="1"/>
  <c r="K68" i="1" s="1"/>
  <c r="F15" i="1"/>
  <c r="J37" i="1"/>
  <c r="K37" i="1" s="1"/>
  <c r="J63" i="1"/>
  <c r="K63" i="1" s="1"/>
  <c r="J71" i="1"/>
  <c r="K71" i="1" s="1"/>
  <c r="K66" i="1"/>
  <c r="J27" i="1"/>
  <c r="K27" i="1" s="1"/>
  <c r="K34" i="1"/>
  <c r="J47" i="1"/>
  <c r="K47" i="1" s="1"/>
  <c r="K67" i="1"/>
  <c r="K38" i="1"/>
  <c r="K22" i="1"/>
  <c r="I15" i="1"/>
  <c r="J65" i="1" l="1"/>
  <c r="K65" i="1" s="1"/>
  <c r="G14" i="1"/>
  <c r="J16" i="1"/>
  <c r="J15" i="1"/>
  <c r="K15" i="1" s="1"/>
  <c r="J14" i="1" l="1"/>
  <c r="K14" i="1" s="1"/>
  <c r="K16" i="1"/>
</calcChain>
</file>

<file path=xl/sharedStrings.xml><?xml version="1.0" encoding="utf-8"?>
<sst xmlns="http://schemas.openxmlformats.org/spreadsheetml/2006/main" count="2447" uniqueCount="919">
  <si>
    <t>Con base en los artículos 107, fracción I, inciso d) de la Ley Federal de Presupuesto y Responsabilidad Hacendaria y 205 de su Reglamento</t>
  </si>
  <si>
    <t>Comisión Federal de Electricidad</t>
  </si>
  <si>
    <t>Enero - Septiembre</t>
  </si>
  <si>
    <t xml:space="preserve">No </t>
  </si>
  <si>
    <t>Nombre del proyecto</t>
  </si>
  <si>
    <t>Estado del proyecto</t>
  </si>
  <si>
    <t>Avance Financiero</t>
  </si>
  <si>
    <t>Acumulado 2019</t>
  </si>
  <si>
    <t>Avance Físico</t>
  </si>
  <si>
    <t>Acumulada</t>
  </si>
  <si>
    <t>%</t>
  </si>
  <si>
    <t xml:space="preserve">Estimada Anual </t>
  </si>
  <si>
    <t>Realizada</t>
  </si>
  <si>
    <t>(1)</t>
  </si>
  <si>
    <t>(2)</t>
  </si>
  <si>
    <t>(3)</t>
  </si>
  <si>
    <t>(4)</t>
  </si>
  <si>
    <t xml:space="preserve">(5)   </t>
  </si>
  <si>
    <t>(6)=(3+5)</t>
  </si>
  <si>
    <t>(7=6/2)</t>
  </si>
  <si>
    <t>(8)</t>
  </si>
  <si>
    <t>(9)</t>
  </si>
  <si>
    <t>(10)</t>
  </si>
  <si>
    <t>(11)=(8+10)</t>
  </si>
  <si>
    <t xml:space="preserve">Total </t>
  </si>
  <si>
    <t>Aprobados en Ejercicios Fiscales Anteriores</t>
  </si>
  <si>
    <t>Inversión Directa</t>
  </si>
  <si>
    <t>Aprobados en 2006</t>
  </si>
  <si>
    <t>CC Agua Prieta II (con campo solar)</t>
  </si>
  <si>
    <t>Varias (Cierre y otras)</t>
  </si>
  <si>
    <t>SE 1116 Transformación del Noreste</t>
  </si>
  <si>
    <t>Aprobados en 2007</t>
  </si>
  <si>
    <t>SE 1212 SUR - PENINSULAR</t>
  </si>
  <si>
    <t xml:space="preserve">SE 1210 NORTE - NOROESTE </t>
  </si>
  <si>
    <t>Aprobados en 2009</t>
  </si>
  <si>
    <t>SLT 1405 Subest y Líneas de Transmisión de las Áreas Sureste</t>
  </si>
  <si>
    <t>Aprobados en 2010</t>
  </si>
  <si>
    <t>CCC Cogeneración Salamanca Fase I</t>
  </si>
  <si>
    <t>Aprobados en 2011</t>
  </si>
  <si>
    <t>CC Centro</t>
  </si>
  <si>
    <t>SLT 1603 Subestación Lago</t>
  </si>
  <si>
    <t>CCI Guerrero Negro IV</t>
  </si>
  <si>
    <t>Construcción</t>
  </si>
  <si>
    <t>SE 1621 Distribución Norte-Sur</t>
  </si>
  <si>
    <t>SE 1620 Distribución Valle de México</t>
  </si>
  <si>
    <t>Aprobados en 2012</t>
  </si>
  <si>
    <t>SLT 1721 DISTRIBUCIÓN NORTE</t>
  </si>
  <si>
    <t>LT Red de Transmisión Asociada al CC Noreste</t>
  </si>
  <si>
    <t xml:space="preserve">CG Los Humeros III </t>
  </si>
  <si>
    <t>Aprobados en 2013</t>
  </si>
  <si>
    <t>CC Empalme I</t>
  </si>
  <si>
    <t xml:space="preserve">LT Red de Transmisión Asociada al CC Empalme I </t>
  </si>
  <si>
    <t>CC Valle de México II</t>
  </si>
  <si>
    <t>LT 1805 Línea de Transmisión Huasteca - Monterrey</t>
  </si>
  <si>
    <t>SLT 1821 Divisiones de Distribución</t>
  </si>
  <si>
    <t>RM CCC TULA PAQUETES 1 Y 2</t>
  </si>
  <si>
    <t>Aprobados en 2014</t>
  </si>
  <si>
    <t>CC Empalme II</t>
  </si>
  <si>
    <t>SLT 1920 Subestaciones y Líneas de Distribución 1_/</t>
  </si>
  <si>
    <t>Aprobados en 2015</t>
  </si>
  <si>
    <t>CC San Luis Potosí</t>
  </si>
  <si>
    <t>Fallo y adjudicación</t>
  </si>
  <si>
    <t>CC Lerdo (Norte IV)</t>
  </si>
  <si>
    <t>Por Licitar sin cambio de alcance</t>
  </si>
  <si>
    <t>CG Los Azufres III Fase II</t>
  </si>
  <si>
    <t>CH Las Cruces</t>
  </si>
  <si>
    <t xml:space="preserve">LT Red de transmisión asociada a la CH Las Cruces </t>
  </si>
  <si>
    <t>SLT 2002 Subestaciones y Líneas de las Áreas Norte - Occidental</t>
  </si>
  <si>
    <t>SLT SLT 2020 Subestaciones, Líneas y Redes de Distribución</t>
  </si>
  <si>
    <t>Aprobados en 2016</t>
  </si>
  <si>
    <t>CC San Luis Río Colorado I</t>
  </si>
  <si>
    <t>Por Licitar con cambio de alcance</t>
  </si>
  <si>
    <t>CC Guadalajara I</t>
  </si>
  <si>
    <t>CC Mazatlán</t>
  </si>
  <si>
    <t>CC Mérida</t>
  </si>
  <si>
    <t>CC Salamanca</t>
  </si>
  <si>
    <t>SE 2101 Compensación Capacitiva Baja - Occidental</t>
  </si>
  <si>
    <t>SLT SLT 2120 Subestaciones y Líneas de Distribución</t>
  </si>
  <si>
    <t>Aprobados en 2020</t>
  </si>
  <si>
    <t>CCI Baja California Sur VI</t>
  </si>
  <si>
    <t>Inversión Condicionada</t>
  </si>
  <si>
    <t>CC Norte III (Juárez)</t>
  </si>
  <si>
    <t>Terminado Totalmente</t>
  </si>
  <si>
    <t>CC Topolobampo III</t>
  </si>
  <si>
    <t>LT LT en Corriente Directa Ixtepec Potencia-Yautepec Potencia</t>
  </si>
  <si>
    <t>CE Sureste IV y V</t>
  </si>
  <si>
    <t>Fuente: Comisión Federal de Electricidad</t>
  </si>
  <si>
    <t>Con base en los artículosl 107, fracción I, inciso d) de la Ley Federal de Presupuesto y Responsabilidad Hacendaria y 205 de su Reglamento</t>
  </si>
  <si>
    <t xml:space="preserve">Presupuesto   </t>
  </si>
  <si>
    <t>Ejercido</t>
  </si>
  <si>
    <t>Programado</t>
  </si>
  <si>
    <t xml:space="preserve">Gasto </t>
  </si>
  <si>
    <t>Gasto</t>
  </si>
  <si>
    <t>Gasto Programable</t>
  </si>
  <si>
    <t>Ingresos</t>
  </si>
  <si>
    <t>Programable</t>
  </si>
  <si>
    <t>Flujo Neto</t>
  </si>
  <si>
    <t>Variación %</t>
  </si>
  <si>
    <t>Inversión</t>
  </si>
  <si>
    <t>Gasto de Operación</t>
  </si>
  <si>
    <t>TOTAL</t>
  </si>
  <si>
    <t>Amortizaciones y</t>
  </si>
  <si>
    <t>No</t>
  </si>
  <si>
    <t>Gastos de operación</t>
  </si>
  <si>
    <t>Presupuestaria</t>
  </si>
  <si>
    <t>y  Mantenimiento</t>
  </si>
  <si>
    <t>Asociada</t>
  </si>
  <si>
    <t>( 1 )</t>
  </si>
  <si>
    <t>( 2 )</t>
  </si>
  <si>
    <t>( 3 )</t>
  </si>
  <si>
    <t>( 4 )</t>
  </si>
  <si>
    <t>(5=1-2-3-4)</t>
  </si>
  <si>
    <t>( 6 )</t>
  </si>
  <si>
    <t>( 7 )</t>
  </si>
  <si>
    <t>( 9 )</t>
  </si>
  <si>
    <t>(10=6-7-8-9)</t>
  </si>
  <si>
    <t>[11=(10-5)/5]</t>
  </si>
  <si>
    <t>A</t>
  </si>
  <si>
    <t>B</t>
  </si>
  <si>
    <t>A+B=2</t>
  </si>
  <si>
    <t>C</t>
  </si>
  <si>
    <t>D</t>
  </si>
  <si>
    <t>C+D=7</t>
  </si>
  <si>
    <t>CG</t>
  </si>
  <si>
    <t>Cerro Prieto IV</t>
  </si>
  <si>
    <t>CC</t>
  </si>
  <si>
    <t xml:space="preserve"> Chihuahua</t>
  </si>
  <si>
    <t>CCI</t>
  </si>
  <si>
    <t>Guerrero Negro II</t>
  </si>
  <si>
    <t>Monterrey II</t>
  </si>
  <si>
    <t>CD</t>
  </si>
  <si>
    <t>Puerto San Carlos II</t>
  </si>
  <si>
    <t>Rosarito III (Unidades 8 y 9)</t>
  </si>
  <si>
    <t>CT</t>
  </si>
  <si>
    <t>Samalayuca II</t>
  </si>
  <si>
    <t>LT</t>
  </si>
  <si>
    <t>211 Cable Submarino</t>
  </si>
  <si>
    <t>214 y 215 Sureste-Peninsular</t>
  </si>
  <si>
    <t>216 y 217 Noroeste</t>
  </si>
  <si>
    <t>SE</t>
  </si>
  <si>
    <t>212 y 213 SF6 Potencia y Distribución</t>
  </si>
  <si>
    <t>218 Noroeste</t>
  </si>
  <si>
    <t>219 Sureste-Peninsular</t>
  </si>
  <si>
    <t>220 Oriental-Centro</t>
  </si>
  <si>
    <t>221 Occidental</t>
  </si>
  <si>
    <t>301 Centro</t>
  </si>
  <si>
    <t>302 Sureste</t>
  </si>
  <si>
    <t>303 Ixtapa - Pie de la Cuesta</t>
  </si>
  <si>
    <t>304 Noroeste</t>
  </si>
  <si>
    <t>305 Centro-Oriente</t>
  </si>
  <si>
    <t>306 Sureste</t>
  </si>
  <si>
    <t>307 Noreste</t>
  </si>
  <si>
    <t>308 Noroeste</t>
  </si>
  <si>
    <t>Los Azufres II y Campo Geotérmico</t>
  </si>
  <si>
    <t>CH</t>
  </si>
  <si>
    <t>Manuel Moreno Torres (2a. Etapa)</t>
  </si>
  <si>
    <t xml:space="preserve"> 406 Red Asociada a Tuxpan II, III y IV</t>
  </si>
  <si>
    <t>407 Red Asociada a Altamira II, III y IV</t>
  </si>
  <si>
    <t>408 Naco-Nogales - Área Noroeste</t>
  </si>
  <si>
    <t>411 Sistema Nacional</t>
  </si>
  <si>
    <t>Manuel Moreno Torres Red Asociada (2a. Etapa)</t>
  </si>
  <si>
    <t>401 Occidental - Central</t>
  </si>
  <si>
    <t>402 Oriental - Peninsular</t>
  </si>
  <si>
    <t>403 Noreste</t>
  </si>
  <si>
    <t>404 Noroeste-Norte</t>
  </si>
  <si>
    <t>405 Compensación Alta Tensión</t>
  </si>
  <si>
    <t>410 Sistema Nacional</t>
  </si>
  <si>
    <t>El Sauz conversión de TG a CC</t>
  </si>
  <si>
    <t>414 Norte-Occidental</t>
  </si>
  <si>
    <t xml:space="preserve"> 502 Oriental - Norte</t>
  </si>
  <si>
    <t xml:space="preserve"> 506 Saltillo-Cañada</t>
  </si>
  <si>
    <t>Red Asociada de la Central Tamazunchale</t>
  </si>
  <si>
    <t>Red Asociada de la Central Río Bravo III</t>
  </si>
  <si>
    <t>412 Compensación Norte</t>
  </si>
  <si>
    <t>413 Noroeste - Occidental</t>
  </si>
  <si>
    <t>503 Oriental</t>
  </si>
  <si>
    <t>504 Norte - Occidental</t>
  </si>
  <si>
    <t>Baja California Sur I</t>
  </si>
  <si>
    <t>609 Transmisión Noroeste - Occidental</t>
  </si>
  <si>
    <t>610 Transmisión Noroeste - Norte</t>
  </si>
  <si>
    <t>612 Subtransmisión Norte - Noreste</t>
  </si>
  <si>
    <t>613 Subtransmisión Occidental</t>
  </si>
  <si>
    <t>614 Subtransmisión Oriental</t>
  </si>
  <si>
    <t>615 Subtransmisión Peninsular</t>
  </si>
  <si>
    <t>Red Asociada de Transmisión de la CCI Baja California Sur I</t>
  </si>
  <si>
    <t>1012 Red de Transmisión Asociada a la CCC Baja California</t>
  </si>
  <si>
    <t>607 Sistema Bajio - Oriental</t>
  </si>
  <si>
    <t>611 Subtransmisión Baja California - Noroeste</t>
  </si>
  <si>
    <t>SUV</t>
  </si>
  <si>
    <t>Suministro de vapor a las Centrales de Cerro Prieto</t>
  </si>
  <si>
    <t>Hermosillo Conversión de TG a CC</t>
  </si>
  <si>
    <t>CCC</t>
  </si>
  <si>
    <t xml:space="preserve"> Pacífico</t>
  </si>
  <si>
    <t xml:space="preserve">CH </t>
  </si>
  <si>
    <t xml:space="preserve"> El Cajón</t>
  </si>
  <si>
    <t>Lineas Centro</t>
  </si>
  <si>
    <t>Red de Transmisión Asociada a la CH el Cajón</t>
  </si>
  <si>
    <t>Red de Transmisión Asociada a Altamira V</t>
  </si>
  <si>
    <t>Red de Transmisión Asociada a la Laguna II</t>
  </si>
  <si>
    <t>Red de Transmisión Asociada a el Pacífico</t>
  </si>
  <si>
    <t>707 Enlace Norte-Sur</t>
  </si>
  <si>
    <t>Riviera Maya</t>
  </si>
  <si>
    <t>PRR</t>
  </si>
  <si>
    <t>Presa Reguladora Amata</t>
  </si>
  <si>
    <t>RM</t>
  </si>
  <si>
    <t>Adolfo López Mateos</t>
  </si>
  <si>
    <t>Altamira</t>
  </si>
  <si>
    <t>Botello</t>
  </si>
  <si>
    <t>Carbón II</t>
  </si>
  <si>
    <t>Carlos Rodríguez Rivero</t>
  </si>
  <si>
    <t>Dos Bocas</t>
  </si>
  <si>
    <t>Emilio Portes Gil</t>
  </si>
  <si>
    <t xml:space="preserve">RM </t>
  </si>
  <si>
    <t>Francisco Pérez Ríos</t>
  </si>
  <si>
    <t>Gomez Palacio</t>
  </si>
  <si>
    <t>Huinalá</t>
  </si>
  <si>
    <t>Ixtaczoquitlán</t>
  </si>
  <si>
    <t>José Aceves Pozos (Mazatlán II)</t>
  </si>
  <si>
    <t>Gral. Manuel Alvarez Moreno (Manzanillo)</t>
  </si>
  <si>
    <t>CT Puerto Libertad</t>
  </si>
  <si>
    <t>Punta Prieta</t>
  </si>
  <si>
    <t>Salamanca</t>
  </si>
  <si>
    <t>Tuxpango</t>
  </si>
  <si>
    <t>CT Valle de México</t>
  </si>
  <si>
    <t>Norte</t>
  </si>
  <si>
    <t>705 Capacitores</t>
  </si>
  <si>
    <t>708 Compensación Dinámicas Oriental -Norte</t>
  </si>
  <si>
    <t>SLT</t>
  </si>
  <si>
    <t>701 Occidente-Centro</t>
  </si>
  <si>
    <t>702 Sureste-Peninsular</t>
  </si>
  <si>
    <t>703 Noreste-Norte</t>
  </si>
  <si>
    <t>704 Baja California -Noroeste</t>
  </si>
  <si>
    <t>706 Sistemas Norte</t>
  </si>
  <si>
    <t xml:space="preserve"> 709 Sistemas Sur</t>
  </si>
  <si>
    <t>Conversión El Encino de TG aCC</t>
  </si>
  <si>
    <t>Baja California Sur II</t>
  </si>
  <si>
    <t>807 Durango I</t>
  </si>
  <si>
    <t>CCC Tula</t>
  </si>
  <si>
    <t>CGT Cerro Prieto (U5)</t>
  </si>
  <si>
    <t>CT Carbón II Unidades 2 y 4</t>
  </si>
  <si>
    <t>CT Emilio Portes Gil Unidad 4</t>
  </si>
  <si>
    <t>CT Francisco Pérez Ríos Unidad 5</t>
  </si>
  <si>
    <t>CT Pdte. Adolfo López Mateos Unidades 3, 4, 5 y 6</t>
  </si>
  <si>
    <t>CT Pdte. Plutarco Elías Calles Unidades 1 y 2</t>
  </si>
  <si>
    <t>811 Noroeste</t>
  </si>
  <si>
    <t xml:space="preserve">SE </t>
  </si>
  <si>
    <t>812 Golfo Norte</t>
  </si>
  <si>
    <t>813 División Bajío</t>
  </si>
  <si>
    <t>801 Altiplano</t>
  </si>
  <si>
    <t xml:space="preserve">SLT </t>
  </si>
  <si>
    <t>802 Tamaulipas</t>
  </si>
  <si>
    <t>803 NOINE</t>
  </si>
  <si>
    <t>806 Bajío</t>
  </si>
  <si>
    <t xml:space="preserve">CE </t>
  </si>
  <si>
    <t>La Venta II</t>
  </si>
  <si>
    <t>Red de Transmisión Asociada a la CE La Venta II</t>
  </si>
  <si>
    <t>911 Noreste</t>
  </si>
  <si>
    <t>912 División Oriente</t>
  </si>
  <si>
    <t>914 División Centro Sur</t>
  </si>
  <si>
    <t>915 Occidental</t>
  </si>
  <si>
    <t>901 Pacífico</t>
  </si>
  <si>
    <t>902 Istmo</t>
  </si>
  <si>
    <t>903 Cabo - Norte</t>
  </si>
  <si>
    <t>La Yesca</t>
  </si>
  <si>
    <t>Baja California</t>
  </si>
  <si>
    <t>RFO</t>
  </si>
  <si>
    <t>Red de Fibra Optica Proyecto Sur</t>
  </si>
  <si>
    <t>Red de Fibra Optica Proyecto Centro</t>
  </si>
  <si>
    <t>Red de Fibra Optica Proyecto Norte</t>
  </si>
  <si>
    <t>1006 Central----Sur</t>
  </si>
  <si>
    <t>1005 Noroeste</t>
  </si>
  <si>
    <t>Infiernillo</t>
  </si>
  <si>
    <t>CT Francisco Pérez Ríos Unidades 1 y 2</t>
  </si>
  <si>
    <t>CT Puerto Libertad Unidad 4</t>
  </si>
  <si>
    <t>CT Valle de México Unidades 5,6 y 7</t>
  </si>
  <si>
    <t>CCC Samalayuca II</t>
  </si>
  <si>
    <t>CCC El Sauz</t>
  </si>
  <si>
    <t>CCC Huinala II</t>
  </si>
  <si>
    <t>1004 Compensación Dinámica Área Central</t>
  </si>
  <si>
    <t>1003 Subestaciones Eléctricas de Occidente</t>
  </si>
  <si>
    <t>Red de Transmisión Asociada a la CC San Lorenzo</t>
  </si>
  <si>
    <t>1002 Compensación y Transmisión Noreste - Sureste</t>
  </si>
  <si>
    <t>San Lorenzo Conversión de TG a CC</t>
  </si>
  <si>
    <t>1001 Red de Transmisión Baja -- Nogales</t>
  </si>
  <si>
    <t>Red de Transmisión Asociada a la CH La Yesca</t>
  </si>
  <si>
    <t>Agua Prieta II (con campo solar)</t>
  </si>
  <si>
    <t>Red de transmisión asociada a la CC Agua Prieta II</t>
  </si>
  <si>
    <t>Red de Transmisión Asociada a la CE La Venta III</t>
  </si>
  <si>
    <t>CN Laguna Verde</t>
  </si>
  <si>
    <t>CT Puerto Libertad Unidades 2 y 3</t>
  </si>
  <si>
    <t>CT Punta Prieta Unidad 2</t>
  </si>
  <si>
    <t>1110 Compensación Capacitiva del Norte</t>
  </si>
  <si>
    <t>1116 Transformación del Noreste</t>
  </si>
  <si>
    <t>1117 Transformación de Guaymas</t>
  </si>
  <si>
    <t>1120 Noroeste</t>
  </si>
  <si>
    <t>1121 Baja California</t>
  </si>
  <si>
    <t>1122 Golfo Norte</t>
  </si>
  <si>
    <t>1123 Norte</t>
  </si>
  <si>
    <t>1124 Bajío Centro</t>
  </si>
  <si>
    <t>1125 Distribución</t>
  </si>
  <si>
    <t>1127 Sureste</t>
  </si>
  <si>
    <t>1128 Centro Sur</t>
  </si>
  <si>
    <t>1129 Compensación redes</t>
  </si>
  <si>
    <t>1111 Transmisión y Transformación del Central - Occidental</t>
  </si>
  <si>
    <t>1112 Transmisión y Transformación del Noroeste</t>
  </si>
  <si>
    <t>1114 Transmisión y Transformación del Oriental</t>
  </si>
  <si>
    <t>1118 Transmisión y Transformación del Norte</t>
  </si>
  <si>
    <t>1119 Transmisión y Transformación del Sureste</t>
  </si>
  <si>
    <t>Suministro de 970 T/h a las Centrales de Cerro Prieto</t>
  </si>
  <si>
    <t>1206 Conversión a 400 kV de la LT Mazatlan II - La Higuera</t>
  </si>
  <si>
    <t>1213 COMPENSACION DE REDES</t>
  </si>
  <si>
    <t>1205 Compensación Oriental - Peninsular</t>
  </si>
  <si>
    <t>1212 SUR - PENINSULAR</t>
  </si>
  <si>
    <t>1204 Conversión a 400 kV del Área Peninsular</t>
  </si>
  <si>
    <t>1203 Transmisión y Transformación Oriental - Sureste</t>
  </si>
  <si>
    <t>1202 Suministro de Energía a la Zona Manzanillo</t>
  </si>
  <si>
    <t>1211 NORESTE - CENTRAL</t>
  </si>
  <si>
    <t>1210 NORTE - NOROESTE</t>
  </si>
  <si>
    <t>1201 Transmisión y Transformación de Baja California</t>
  </si>
  <si>
    <t>CCC Poza Rica</t>
  </si>
  <si>
    <t>CCC El Sauz Paquete 1</t>
  </si>
  <si>
    <t>Red de Trans Asoc al proy de temp abierta y Oax. II, III, IV</t>
  </si>
  <si>
    <t>Red de Transmisión Asociada a Manzanillo I U-1 y 2</t>
  </si>
  <si>
    <t>CC Repotenciación CT Manzanillo I U-1 y 2</t>
  </si>
  <si>
    <t>Red de transmisión asociada a la CG Los Humeros II</t>
  </si>
  <si>
    <t xml:space="preserve"> Red de transmisión asociada a la CI Guerrero Negro III</t>
  </si>
  <si>
    <t>CI Guerrero Negro III</t>
  </si>
  <si>
    <t>Los Humeros II</t>
  </si>
  <si>
    <t>Red de transmisión asociada a la CCC Norte II</t>
  </si>
  <si>
    <t>TG Baja California II</t>
  </si>
  <si>
    <t>1304 Transmisión y Transformación del Oriental</t>
  </si>
  <si>
    <t>1303 Transmisión y Transformación Baja - Noroeste</t>
  </si>
  <si>
    <t>1302 Transformación del Noreste</t>
  </si>
  <si>
    <t>Baja California Sur IV</t>
  </si>
  <si>
    <t>Baja California Sur III</t>
  </si>
  <si>
    <t>1313 Red de Transmisión Asociada al CC Baja California III</t>
  </si>
  <si>
    <t>1323 DISTRIBUCION SUR</t>
  </si>
  <si>
    <t>1322 DISTRIBUCION CENTRO</t>
  </si>
  <si>
    <t>1321 DISTRIBUCION NORESTE</t>
  </si>
  <si>
    <t>1320 DISTRIBUCION NOROESTE</t>
  </si>
  <si>
    <t>SLT 1404 Subestaciones del Oriente</t>
  </si>
  <si>
    <t>1401 SEs y LTs de las Áreas Baja California y Noroeste</t>
  </si>
  <si>
    <t>1405 Subest y Líneas de Transmisión de las Áreas Sureste</t>
  </si>
  <si>
    <t>1402 Cambio de Tensión de la LT Culiacán - Los Mochis</t>
  </si>
  <si>
    <t>1421 DISTRIBUCIÓN SUR</t>
  </si>
  <si>
    <t>1403 Compensación Capacitiva de las Áreas Noroeste - Norte</t>
  </si>
  <si>
    <t>1420 DISTRIBUCIÓN NORTE</t>
  </si>
  <si>
    <t>CT Altamira Unidades 1 y 2</t>
  </si>
  <si>
    <t>SE 1521 DISTRIBUCIÓN SUR</t>
  </si>
  <si>
    <t>SE 1520 DISTRIBUCION NORTE</t>
  </si>
  <si>
    <t>Cogeneración Salamanca Fase I</t>
  </si>
  <si>
    <t>1601 Transmisión y Transformación Noroeste - Norte</t>
  </si>
  <si>
    <t>Centro</t>
  </si>
  <si>
    <t>1603 Subestación Lago</t>
  </si>
  <si>
    <t>1604 Transmisión Ayotla-Chalco</t>
  </si>
  <si>
    <t>Guerrero Negro IV</t>
  </si>
  <si>
    <t>Red de Transmisión Asociada a la CI Guerrero Negro IV</t>
  </si>
  <si>
    <t>1621 Distribución Norte-Sur</t>
  </si>
  <si>
    <t>1620 Distribución Valle de México</t>
  </si>
  <si>
    <t>Los Azufres III (Fase I)</t>
  </si>
  <si>
    <t>CT José López Portillo</t>
  </si>
  <si>
    <t>1721 DISTRIBUCIÓN NORTE</t>
  </si>
  <si>
    <t>Red de Transmisión Asociada al CC Noreste</t>
  </si>
  <si>
    <t>1720 Distribución Valle de México</t>
  </si>
  <si>
    <t>Red de Transmisión Asociada al CC Norte III</t>
  </si>
  <si>
    <t>Los Humeros III</t>
  </si>
  <si>
    <t>Baja California Sur V</t>
  </si>
  <si>
    <t>1722 Distribución Sur</t>
  </si>
  <si>
    <t>Chicoasén II</t>
  </si>
  <si>
    <t>Red de transmisión asociada a la CH Chicoasén II</t>
  </si>
  <si>
    <t>1701 Subestación Chimalpa Dos</t>
  </si>
  <si>
    <t>1703  Conversión a 400 kV de la Riviera Maya</t>
  </si>
  <si>
    <t>1702 Transmisión y Transformación Baja - Noine</t>
  </si>
  <si>
    <t>1704 Interconexión sist aislados Guerrero Negro Sta Rosalía</t>
  </si>
  <si>
    <t>Empalme I</t>
  </si>
  <si>
    <t>Red de Transmisión Asociada al CC Empalme I</t>
  </si>
  <si>
    <t>Valle de México II</t>
  </si>
  <si>
    <t>Red de Transmisión Asociada al CC Topolobampo III</t>
  </si>
  <si>
    <t>1805 Línea de Transmisión Huasteca - Monterrey</t>
  </si>
  <si>
    <t>1801 Subestaciones Baja - Noroeste</t>
  </si>
  <si>
    <t>1803 Subestaciones del Occidental</t>
  </si>
  <si>
    <t>1802 Subestaciones y Líneas de Transmisión del Norte</t>
  </si>
  <si>
    <t>1804 Subestaciones y Líneas Transmisión Oriental-Peninsular</t>
  </si>
  <si>
    <t>1820 Divisiones de Distribución del Valle de México</t>
  </si>
  <si>
    <t>1821 Divisiones de Distribución</t>
  </si>
  <si>
    <t>CCC TULA PAQUETES 1 Y 2</t>
  </si>
  <si>
    <t>CH TEMASCAL UNIDADES 1 A 4</t>
  </si>
  <si>
    <t>Empalme II</t>
  </si>
  <si>
    <t>Red de Transmisión Asociada al CC Empalme II</t>
  </si>
  <si>
    <t>1901 Subestaciones de Baja California</t>
  </si>
  <si>
    <t>1902 Subestaciones y Compensación del Noroeste</t>
  </si>
  <si>
    <t>1903 Subestaciones Norte - Noreste</t>
  </si>
  <si>
    <t>1904 Transmisión y Transformación de Occidente</t>
  </si>
  <si>
    <t>1905 Transmisión Sureste - Peninsular</t>
  </si>
  <si>
    <t>1920 Subestaciones y Líneas de Distribución</t>
  </si>
  <si>
    <t>1921 Reducción de Pérdidas de Energía en Distribución</t>
  </si>
  <si>
    <t>Los Azufres III Fase II</t>
  </si>
  <si>
    <t>Red de transmisión asociada a la CG Los Azufres III Fase II</t>
  </si>
  <si>
    <t>2001 Subestaciones y Líneas Baja California Sur - Noroeste</t>
  </si>
  <si>
    <t>2002 Subestaciones y Líneas de las Áreas Norte - Occidental</t>
  </si>
  <si>
    <t xml:space="preserve"> SLT 2020 Subestaciones, Líneas y Redes de Distribución</t>
  </si>
  <si>
    <t>SLT 2021 Reducción de Pérdidas de Energía en Distribución</t>
  </si>
  <si>
    <t>2101 Compensación Capacitiva Baja - Occidental</t>
  </si>
  <si>
    <t>SLT 2120 Subestaciones y Líneas de Distribución</t>
  </si>
  <si>
    <t>SLT 2121 Reducción de Pérdidas de Energía en Distribución</t>
  </si>
  <si>
    <t>1_/ Considera los proyectos que entraron en operación comercial (con terminaciones parciales o totales).</t>
  </si>
  <si>
    <t>Fuente: Comisión Federal de Electricidad.</t>
  </si>
  <si>
    <t>( 8 )</t>
  </si>
  <si>
    <t>Fondo</t>
  </si>
  <si>
    <t>En términos de los artículos  107, fracción I , de la Ley Federal de Presupuesto y Responsabilidad Hacendaria y 205 de su Reglamento</t>
  </si>
  <si>
    <t>No.</t>
  </si>
  <si>
    <t>Presupuestado</t>
  </si>
  <si>
    <t>Cargos</t>
  </si>
  <si>
    <t xml:space="preserve">Ingresos </t>
  </si>
  <si>
    <t>Fijos</t>
  </si>
  <si>
    <t>Variables</t>
  </si>
  <si>
    <t>Flujo neto</t>
  </si>
  <si>
    <t>Flujo  neto</t>
  </si>
  <si>
    <t xml:space="preserve">Variación      %    </t>
  </si>
  <si>
    <t>(4=1-2-3)</t>
  </si>
  <si>
    <t>(5)</t>
  </si>
  <si>
    <t>(6)</t>
  </si>
  <si>
    <t>(7)</t>
  </si>
  <si>
    <t>(8=5-6-7)</t>
  </si>
  <si>
    <t>(9=(8-4)/4)</t>
  </si>
  <si>
    <t>TRN Terminal de Carbón de la CT Pdte. Plutarco Elías Calles</t>
  </si>
  <si>
    <t>CC Altamira II</t>
  </si>
  <si>
    <t>CC Bajío</t>
  </si>
  <si>
    <t>CC Campeche</t>
  </si>
  <si>
    <t>CC Hermosillo</t>
  </si>
  <si>
    <t>CT Mérida III</t>
  </si>
  <si>
    <t>CC Monterrey III</t>
  </si>
  <si>
    <t>CC Naco-Nogales</t>
  </si>
  <si>
    <t>CC Río Bravo II</t>
  </si>
  <si>
    <t>CC Mexicali</t>
  </si>
  <si>
    <t>CC Saltillo</t>
  </si>
  <si>
    <t>CC Tuxpan II</t>
  </si>
  <si>
    <t>TRN Gasoducto Cd. Pemex-Valladolid</t>
  </si>
  <si>
    <t>CC Altamira III y IV</t>
  </si>
  <si>
    <t>CC Chihuahua III</t>
  </si>
  <si>
    <t>CC La Laguna II</t>
  </si>
  <si>
    <t>CC Río Bravo III</t>
  </si>
  <si>
    <t>CC Tuxpan III y IV</t>
  </si>
  <si>
    <t>CC Altamira V</t>
  </si>
  <si>
    <t>CC Tamazunchale</t>
  </si>
  <si>
    <t>CC Río Bravo IV</t>
  </si>
  <si>
    <t>CC Tuxpan V</t>
  </si>
  <si>
    <t>CC Valladolid III</t>
  </si>
  <si>
    <t>CCC Norte II</t>
  </si>
  <si>
    <t>CCC Norte</t>
  </si>
  <si>
    <t>CE La Venta III</t>
  </si>
  <si>
    <t>CE Oaxaca I</t>
  </si>
  <si>
    <t>CE Oaxaca II y CE Oaxaca III y CE Oaxaca IV</t>
  </si>
  <si>
    <t>CC Baja California III</t>
  </si>
  <si>
    <t>CE Sureste I</t>
  </si>
  <si>
    <t xml:space="preserve">CC Noroeste </t>
  </si>
  <si>
    <t>CC Noreste</t>
  </si>
  <si>
    <t>En términos de  los artículos 107, fracción I , de la Ley Federal de Presupuesto y Responsabilidad Hacendaria y 205 de su Reglamento</t>
  </si>
  <si>
    <t xml:space="preserve">Comisión Federal de Electricidad </t>
  </si>
  <si>
    <t>Enero -Septiembre</t>
  </si>
  <si>
    <t>Marzo</t>
  </si>
  <si>
    <t>Nombre del Proyecto</t>
  </si>
  <si>
    <t>Costo de cierre</t>
  </si>
  <si>
    <t>Amortización ejercida</t>
  </si>
  <si>
    <t>Pasivo Directo</t>
  </si>
  <si>
    <t>Pasivo</t>
  </si>
  <si>
    <t>TC. Marzo 2020</t>
  </si>
  <si>
    <t>Suma</t>
  </si>
  <si>
    <t xml:space="preserve">Real </t>
  </si>
  <si>
    <t>Legal</t>
  </si>
  <si>
    <t>Contingente</t>
  </si>
  <si>
    <t>Total</t>
  </si>
  <si>
    <t>(4=2+3)</t>
  </si>
  <si>
    <t>(7=5+6)</t>
  </si>
  <si>
    <t>(8=1-4-7)</t>
  </si>
  <si>
    <t>(9=7+8)</t>
  </si>
  <si>
    <t>Cierres totales</t>
  </si>
  <si>
    <t>CG Cerro Prieto IV     1_/</t>
  </si>
  <si>
    <t xml:space="preserve">CC Chihuahua     1_/ </t>
  </si>
  <si>
    <t>CCI Guerrero Negro II     1_/</t>
  </si>
  <si>
    <t>CC Monterrey II     1_/</t>
  </si>
  <si>
    <t>CD Puerto San Carlos II     1_/</t>
  </si>
  <si>
    <t>CC Rosarito III (Unidades 8 y 9)     1_/</t>
  </si>
  <si>
    <t>CT Samalayuca II     1_/</t>
  </si>
  <si>
    <t>LT 211 Cable Submarino     1_/</t>
  </si>
  <si>
    <t>LT 214 y 215 Sureste - Peninsular     1_/</t>
  </si>
  <si>
    <t>LT 216 y 217 Noroeste     1_/</t>
  </si>
  <si>
    <t>SE 212 y 213 SF6 Potencia y Distribución     1_/</t>
  </si>
  <si>
    <t>SE 218 Noroeste     1_/</t>
  </si>
  <si>
    <t>SE 219 Sureste - Peninsular     1_/</t>
  </si>
  <si>
    <t>SE 220 Oriental - Centro     1_/</t>
  </si>
  <si>
    <t>SE 221 Occidental     1_/</t>
  </si>
  <si>
    <t>LT 301 Centro     1_/</t>
  </si>
  <si>
    <t>LT 302 Sureste     1_/</t>
  </si>
  <si>
    <t>LT 303 Ixtapa - Pie de la Cuesta     1_/</t>
  </si>
  <si>
    <t>LT 304 Noroeste     1_/</t>
  </si>
  <si>
    <t>SE 305 Centro - Oriente     1_/</t>
  </si>
  <si>
    <t>SE 306 Sureste     1_/</t>
  </si>
  <si>
    <t>SE 307 Noreste     1_/</t>
  </si>
  <si>
    <t>SE 308 Noroeste     1_/</t>
  </si>
  <si>
    <t xml:space="preserve">CG Los Azufres II y Campo Geotérmico     1_/     </t>
  </si>
  <si>
    <t xml:space="preserve">CH Manuel Moreno Torres (2a. Etapa)     1_/     </t>
  </si>
  <si>
    <t>LT 406 Red Asociada a Tuxpan II, III y IV     1_/</t>
  </si>
  <si>
    <t>LT 407 Red Asociada a Altamira II, III y IV     1_/</t>
  </si>
  <si>
    <t>LT 408 Naco - Nogales - Área Noroeste     1_/</t>
  </si>
  <si>
    <t xml:space="preserve">LT 411 Sistema Nacional     1_/    </t>
  </si>
  <si>
    <t xml:space="preserve">LT Manuel Moreno Torres Red Asociada (2a. Etapa)     1_/    </t>
  </si>
  <si>
    <t>SE 401 Occidental - Central     1_/</t>
  </si>
  <si>
    <t>SE 402 Oriental-Peninsular     1_/</t>
  </si>
  <si>
    <t>SE 403 Noreste     1_/</t>
  </si>
  <si>
    <t>SE 404 Noroeste - Norte     1_/</t>
  </si>
  <si>
    <t>SE 405 Compensación Alta Tensión     1_/</t>
  </si>
  <si>
    <t>SE 410 Sistema Nacional     1_/</t>
  </si>
  <si>
    <t xml:space="preserve">CC El Sauz conversión de TG a CC     1_/    </t>
  </si>
  <si>
    <t>LT 414 Norte-Occidental     1_/</t>
  </si>
  <si>
    <t xml:space="preserve">LT 502 Oriental - Norte     1_/ </t>
  </si>
  <si>
    <t xml:space="preserve">LT 506 Saltillo-Cañada     1_/    </t>
  </si>
  <si>
    <t>LT Red Asociada de la Central Tamazunchale     1_/</t>
  </si>
  <si>
    <t xml:space="preserve">LT Red Asociada de la Central Río Bravo III     1_/   </t>
  </si>
  <si>
    <t>SE 412 Compensación Norte     1_/</t>
  </si>
  <si>
    <t xml:space="preserve">SE 413 Noroeste - Occidental     1_/  </t>
  </si>
  <si>
    <t>SE 503 Oriental     1_/</t>
  </si>
  <si>
    <t>SE 504 Norte - Occidental   1_/</t>
  </si>
  <si>
    <t>CCI Baja California Sur I     1_/</t>
  </si>
  <si>
    <t>LT 609 Transmisión Noroeste - Occidental     1_/</t>
  </si>
  <si>
    <t xml:space="preserve">LT 610 Transmisión Noroeste - Norte     1_/     </t>
  </si>
  <si>
    <t xml:space="preserve">LT 612 Subtransmisión Norte-Noroeste     1_/  </t>
  </si>
  <si>
    <t xml:space="preserve">LT 613 SubTransmisión Occidental     1_/   </t>
  </si>
  <si>
    <t xml:space="preserve">LT 614 Subtransmisión Oriental     1_/ </t>
  </si>
  <si>
    <t>LT 615 Subtransmisión Peninsular     1_/</t>
  </si>
  <si>
    <t>LT Red Asociada de Transmisión de la CCI Baja California Sur I     1_/</t>
  </si>
  <si>
    <t>LT 1012 Red de Transmisión asociada a la CCC Baja California    1_/</t>
  </si>
  <si>
    <t xml:space="preserve">SE 607 Sistema Bajío - Oriental     1_/    </t>
  </si>
  <si>
    <t>SE 611 Subtransmisión Baja California-Noroeste     1_/</t>
  </si>
  <si>
    <t xml:space="preserve">SUV Suministro de Vapor a las Centrales de Cerro Prieto     1_/  </t>
  </si>
  <si>
    <t>CC Hermosillo Conversión de TG a CC     1_/</t>
  </si>
  <si>
    <t xml:space="preserve">CCC  Pacífico </t>
  </si>
  <si>
    <t xml:space="preserve">CH El Cajón     </t>
  </si>
  <si>
    <t>LT Líneas Centro     1_/</t>
  </si>
  <si>
    <t>LT Red de Transmisión Asociada a la CH el Cajón     1_/</t>
  </si>
  <si>
    <t xml:space="preserve">LT Red de Transmisión Asociada a Altamira V     1_/    </t>
  </si>
  <si>
    <t xml:space="preserve">Red de Transmisión Asociada a La Laguna II    1_/  </t>
  </si>
  <si>
    <t>LT Red de Transmisión Asociada a el Pacífico</t>
  </si>
  <si>
    <t xml:space="preserve">LT 707 Enlace Norte-Sur     1_/ </t>
  </si>
  <si>
    <t>LT Riviera Maya     1_/</t>
  </si>
  <si>
    <t>PRR Presa Reguladora Amata     1_/</t>
  </si>
  <si>
    <t>RM Adolfo López  Mateos     1_/</t>
  </si>
  <si>
    <t>RM Altamira     1_/</t>
  </si>
  <si>
    <t>RM Botello     1_/</t>
  </si>
  <si>
    <t xml:space="preserve">RM Carbón II     1_/     </t>
  </si>
  <si>
    <t>RM Carlos Rodríguez Rivero     1_/</t>
  </si>
  <si>
    <t>RM Dos Bocas     1_/</t>
  </si>
  <si>
    <t>RM Emilio Portes Gil     1_/</t>
  </si>
  <si>
    <t>RM Francisco Pérez Ríos     1_/</t>
  </si>
  <si>
    <t xml:space="preserve">RM Gomez Palacio     1_/ </t>
  </si>
  <si>
    <t>RM Huinalá     1_/</t>
  </si>
  <si>
    <t>RM Ixtaczoquitlán     1_/</t>
  </si>
  <si>
    <t>RM José Aceves Pozos (Mazatlán II)     1_/</t>
  </si>
  <si>
    <t>RM Gral. Manuel Alvarez Moreno (Manzanillo)     1_/</t>
  </si>
  <si>
    <t>RM CT Puerto Libertad     1_/</t>
  </si>
  <si>
    <t>RM Punta Prieta     1_/</t>
  </si>
  <si>
    <t>RM Salamanca     1_/</t>
  </si>
  <si>
    <t xml:space="preserve">RM Tuxpango     1_/     </t>
  </si>
  <si>
    <t>RM CT Valle de México     1_/</t>
  </si>
  <si>
    <t>SE Norte     1_/</t>
  </si>
  <si>
    <t>SE 705 Capacitores     1_/</t>
  </si>
  <si>
    <t>SE 708 Compensación Dinámicas Oriental -Norte     1_/</t>
  </si>
  <si>
    <t>SLT 701 Occidente-Centro     1_/</t>
  </si>
  <si>
    <t xml:space="preserve">SLT 702 Sureste-Peninsular     1_/     </t>
  </si>
  <si>
    <t>SLT 703 Noreste-Norte     1_/</t>
  </si>
  <si>
    <t>SLT 704 Baja California -Noroeste     1_/</t>
  </si>
  <si>
    <t xml:space="preserve">SLT 706 Sistemas- Norte     </t>
  </si>
  <si>
    <t>SLT 709 Sistemas Sur     1_/</t>
  </si>
  <si>
    <t>CC Conversión El Encino de TG a CC     1_/</t>
  </si>
  <si>
    <t>CCI Baja California Sur II     1_/</t>
  </si>
  <si>
    <t>LT 807 Durango I     1_/</t>
  </si>
  <si>
    <t>RM CCC Tula     1_/</t>
  </si>
  <si>
    <t>RM CGT Cerro Prieto (U5)    1_/</t>
  </si>
  <si>
    <t xml:space="preserve">RM CT Carbón II Unidades 2 y 4     1_/     </t>
  </si>
  <si>
    <t>RM CT Emilio Portes Gil Unidad 4     1_/</t>
  </si>
  <si>
    <t>RM CT Francisco Pérez Ríos Unidad 5     1_/</t>
  </si>
  <si>
    <t>RM CT Pdte. Adolfo López Mateos Unidades 3, 4, 5 y 6     1_/</t>
  </si>
  <si>
    <t>RM CT Pdte. Plutarco Elías Calles Unidades 1 y 2     1_/</t>
  </si>
  <si>
    <t>SE 811 Noroeste     1_/</t>
  </si>
  <si>
    <t>SE 812 Golfo Norte     1_/</t>
  </si>
  <si>
    <t>SE 813 División Bajío     1_/</t>
  </si>
  <si>
    <t>SLT 801 Altiplano     1_/</t>
  </si>
  <si>
    <t>SLT 802 Tamaulipas     1_/</t>
  </si>
  <si>
    <t>SLT 803 Noine     1_/</t>
  </si>
  <si>
    <t>SLT 806 Bajío</t>
  </si>
  <si>
    <t>CE La Venta II</t>
  </si>
  <si>
    <t>LT Red Asociada Transmisión de la CE La Venta II    1_/</t>
  </si>
  <si>
    <t>SE 911 Noreste     1_/</t>
  </si>
  <si>
    <t>SE 912 División Oriente     1_/</t>
  </si>
  <si>
    <t>SE 914 División Centro Sur</t>
  </si>
  <si>
    <t>SE 915 Occidental     1_/</t>
  </si>
  <si>
    <t>SLT 901 Pacífico     1_/</t>
  </si>
  <si>
    <t>SLT 902 Istmo     1_/</t>
  </si>
  <si>
    <t>SLT 903 Cabo - Norte     1_/</t>
  </si>
  <si>
    <t>CH La Yesca</t>
  </si>
  <si>
    <t>CCC Baja California     1_/</t>
  </si>
  <si>
    <t>RFO Red de Fibra Óptica Proyecto Sur     1_/</t>
  </si>
  <si>
    <t>RFO Red de Fibra Óptica Proyecto Centro     1_/</t>
  </si>
  <si>
    <t>RFO Red de Fibra Óptica Proyecto Norte</t>
  </si>
  <si>
    <t>SE 1006 Central----Sur</t>
  </si>
  <si>
    <t>SE 1005 Noroeste</t>
  </si>
  <si>
    <t>RM Infiernillo</t>
  </si>
  <si>
    <t>RM CT Francisco Pérez Ríos Unidades 1 y 2</t>
  </si>
  <si>
    <t>RM CT Puerto Libertad Unidad 4     1_/</t>
  </si>
  <si>
    <t>RM CT Valle de México Unidades 5, 6 y 7     1_/</t>
  </si>
  <si>
    <t xml:space="preserve">RM CCC Samalayuca II     1_/    </t>
  </si>
  <si>
    <t>RM CCC El Sauz     1_/</t>
  </si>
  <si>
    <t>RM CCC Huinalá II     1_/</t>
  </si>
  <si>
    <t>SE 1004 Compensación Dinámica Área Central     1_/</t>
  </si>
  <si>
    <t>SE 1003 Subestaciones Eléctricas de Occidente</t>
  </si>
  <si>
    <t>LT Red Transmisión  Asociada a la CC San Lorenzo 1_/</t>
  </si>
  <si>
    <t>SLT 1002 Compensación y Transmisión Noreste - Sureste</t>
  </si>
  <si>
    <t>CC San Lorenzo Conversión de TG a CC</t>
  </si>
  <si>
    <t>SLT 1001 Red de Transmisión Baja-Nogales     1_/</t>
  </si>
  <si>
    <t>LT Red de Transmisión Asociada a la CH La Yesca</t>
  </si>
  <si>
    <t>LT Red de Transmisión asociada a la CC Agua Prieta II</t>
  </si>
  <si>
    <t>LT Red de Transmisión Asociada a la CE La Venta III</t>
  </si>
  <si>
    <t>RM CN Laguna Verde</t>
  </si>
  <si>
    <t>RM CT Puerto Libertad Unidades 2 y 3     1_/</t>
  </si>
  <si>
    <t>RM CT Punta Prieta Unidad 2     1_/</t>
  </si>
  <si>
    <t>SE 1110 Compensación Capacitiva del Norte</t>
  </si>
  <si>
    <t>SE 1117 Transformación de Guaymas</t>
  </si>
  <si>
    <t>SE 1120 Noroeste</t>
  </si>
  <si>
    <t>SE 1121 Baja California</t>
  </si>
  <si>
    <t>SE 1122 Golfo Norte</t>
  </si>
  <si>
    <t>SE 1123 Norte</t>
  </si>
  <si>
    <t>SE 1124 Bajío Centro</t>
  </si>
  <si>
    <t>SE 1125 Distribución</t>
  </si>
  <si>
    <t>SE 1127 Sureste</t>
  </si>
  <si>
    <t>SE 1128 Centro Sur</t>
  </si>
  <si>
    <t>SE 1129 Compensación redes</t>
  </si>
  <si>
    <t>SLT 1111 Transmisión y Transformación del Central - Occidental</t>
  </si>
  <si>
    <t>SLT 1112 Transmisión y Transformación del Noroeste</t>
  </si>
  <si>
    <t xml:space="preserve">SLT 1114 Transmisión y Transformación del Oriental </t>
  </si>
  <si>
    <t>SLT 1118 Transmisión y Transformación del Norte</t>
  </si>
  <si>
    <t>SLT 1119 Transmisión y Transformación del Sureste</t>
  </si>
  <si>
    <t>SUV Suministro de 970 T/h a las Centrales de Cerro Prieto</t>
  </si>
  <si>
    <t>SE 1206 Conversión a 400 kV de la LT Mazatlán II - La Higuera     1_/</t>
  </si>
  <si>
    <t>SE 1213 Compensación de Redes</t>
  </si>
  <si>
    <t>SE 1205 Compensación Oriental - Peninsular</t>
  </si>
  <si>
    <t>SLT 1204 Conversión a 400 kV del Área Peninsular</t>
  </si>
  <si>
    <t>SLT 1203 Transmisión y Transformación Oriental - Sureste</t>
  </si>
  <si>
    <t>SE 1211 Noreste - Central</t>
  </si>
  <si>
    <t>SLT 1201 Transmision y Transformacion de Baja California</t>
  </si>
  <si>
    <t xml:space="preserve">RM CCC Poza Rica </t>
  </si>
  <si>
    <t>RM CCC El Sauz Paquete 1</t>
  </si>
  <si>
    <t>LT Red de Trans Asoc al proy de temp abierta y Oax. II, III, IV</t>
  </si>
  <si>
    <t>SLT Red de Transmisión Asociada a Manzanillo I U-1 y 2</t>
  </si>
  <si>
    <t xml:space="preserve">CC CC Repotenciación CT Manzanillo I U-1 y 2 </t>
  </si>
  <si>
    <t>LT Red de Transmisión asociada a la CG Los Humeros II</t>
  </si>
  <si>
    <t>LT Red de Transmisión asociada a la CI Guerrero Negro III</t>
  </si>
  <si>
    <t>CCI CI Guerrero Negro III</t>
  </si>
  <si>
    <t>CG Los Humeros II</t>
  </si>
  <si>
    <t>LT Red de Transmisión asociada a la CCC Norte II</t>
  </si>
  <si>
    <t>CT TG Baja California II</t>
  </si>
  <si>
    <t>SLT 1304 Transmisión y Transformación del Oriental</t>
  </si>
  <si>
    <t>SLT 1303 Transmisión y Transformación Baja - Noroeste</t>
  </si>
  <si>
    <t>SLT 1302 Transformación del Noreste</t>
  </si>
  <si>
    <t>CCI Baja California Sur IV</t>
  </si>
  <si>
    <t>CCI Baja California Sur III</t>
  </si>
  <si>
    <t>LT 1313 Red asociada a Baja California III</t>
  </si>
  <si>
    <t>SE 1323 Distribución SUR</t>
  </si>
  <si>
    <t>SE 1322 Distribución Centro</t>
  </si>
  <si>
    <t>SE 1321 Distribución Noreste</t>
  </si>
  <si>
    <t>SLT SLT 1404 Subestaciones del Oriente</t>
  </si>
  <si>
    <t>SLT 1401 SEs y LTs de las Áreas Baja California y Noroeste</t>
  </si>
  <si>
    <t>SLT 1402 Cambio de Tensión de la LT Culiacán - Los Mochis</t>
  </si>
  <si>
    <t>SE 1421 Distribución Sur</t>
  </si>
  <si>
    <t>SE 1403 Compensación Capacitiva de las Áreas Noroeste - Norte</t>
  </si>
  <si>
    <t>SE 1420 Distribucion Norte</t>
  </si>
  <si>
    <t>SE 1521 Distribución Sur</t>
  </si>
  <si>
    <t>SE 1520 Distribución Norte</t>
  </si>
  <si>
    <t>SLT 1601 Transmisión y Transformación Noroeste - Norte</t>
  </si>
  <si>
    <t>SLT 1604 Transmisión Ayotla-Chalco</t>
  </si>
  <si>
    <t>LT Red de Transmisión Asociada a la CI Guerrero Negro IV</t>
  </si>
  <si>
    <t>CG Los Azufres III (Fase I)</t>
  </si>
  <si>
    <t>LT Red de Transmisión Asociada al CC Norte III</t>
  </si>
  <si>
    <t>CCI Baja California Sur V</t>
  </si>
  <si>
    <t>SLT 1722 Distribucion Sur</t>
  </si>
  <si>
    <t>SE 1701 Subestacion Chimalpa II</t>
  </si>
  <si>
    <t>SLT 1703  Conversión a 400 kV de la Riviera Maya</t>
  </si>
  <si>
    <t>SLT 1702 Transmisión y Transformación Baja - Noine</t>
  </si>
  <si>
    <t>SLT 1704 Interconexión sist aislados Guerrero Negro Sta Rosalía</t>
  </si>
  <si>
    <t>LT Red de Transmisión Asociada al CC Topolobampo III</t>
  </si>
  <si>
    <t>SE 1801 Subestaciones Baja -  Noroeste</t>
  </si>
  <si>
    <t>SE 1803 Subestaciones del Occidental</t>
  </si>
  <si>
    <t>SLT 1802 Subestaciones y Lineas del Norte</t>
  </si>
  <si>
    <t>SLT 1804 Subestaciones y Líneas Transmisión Oriental - Peninsular</t>
  </si>
  <si>
    <t>SLT 1820 Divisiones de Distribución del Valle de México</t>
  </si>
  <si>
    <t>312 RM CH Temascal Unidades 1 a 4</t>
  </si>
  <si>
    <t>LT Red de Transmisión Asociada al CC Empalme II</t>
  </si>
  <si>
    <t>SE 1901 Subestaciones de Baja California</t>
  </si>
  <si>
    <t>SLT 1902 Subestaciones y Compensación del Noroeste</t>
  </si>
  <si>
    <t>SE 1903 Subestaciones Norte - Noreste</t>
  </si>
  <si>
    <t xml:space="preserve">SLT 1904 Transmisión y Transformación de Occidente    </t>
  </si>
  <si>
    <t>LT 1905 Transmisión Sureste Peninsular</t>
  </si>
  <si>
    <t>SLT 1921 Reducción de Perdidas de Energía en Distribución</t>
  </si>
  <si>
    <t xml:space="preserve"> LT Red de transmisión asociada a la CG Los
Azufres III Fase II</t>
  </si>
  <si>
    <t>SLT 2001 Subestaciones y Líneas Baja California Sur Noroeste</t>
  </si>
  <si>
    <t xml:space="preserve">SLT 2021 Reducción de Pérdidas de Energía en Distribución  </t>
  </si>
  <si>
    <t xml:space="preserve">Cierres Parciales </t>
  </si>
  <si>
    <t>CC Agua Prieta II (Con Campo Solar)</t>
  </si>
  <si>
    <t>SE 1212 Sur - Peninsular</t>
  </si>
  <si>
    <t>SE 1202 Suministro de Energía a la Zona Manzanillo</t>
  </si>
  <si>
    <t>SE 1210  Norte - Noroeste</t>
  </si>
  <si>
    <t>SE 1320 Distribución Noroeste</t>
  </si>
  <si>
    <t xml:space="preserve">SLT 1405 Subest y Líneas de Transmisión de las Áreas Sureste </t>
  </si>
  <si>
    <t>CCC CoGeneración Salamanca Fase I</t>
  </si>
  <si>
    <t>SE 1621 Distribución Norte - Sur</t>
  </si>
  <si>
    <t>RM CT José López Portillo</t>
  </si>
  <si>
    <t>SLT 1721 Distribución Norte</t>
  </si>
  <si>
    <t>LT Red de Transmisión asociada al CC Noreste</t>
  </si>
  <si>
    <t>SLT 1720 Distribución Valle de México</t>
  </si>
  <si>
    <t>LT Red de Transmisión Asociada al CC Empalme I</t>
  </si>
  <si>
    <t>RM CCC Tula Paquetes 1 Y 2</t>
  </si>
  <si>
    <t xml:space="preserve">CC Empalme II    </t>
  </si>
  <si>
    <t>SLT 1920 Subestaciones y Lineas de Distribucion</t>
  </si>
  <si>
    <t>SLT 2002 Subestaciones y Líneas  de las Áreas Norte - Occidental</t>
  </si>
  <si>
    <t>SLT 2020 Subestaciones, Líneas y Redes de Distribución</t>
  </si>
  <si>
    <t>1_/Proyectos en operación que concluyeron sus obligaciones financieras como PIDIREGAS</t>
  </si>
  <si>
    <t>Costo total estimado</t>
  </si>
  <si>
    <t>Monto 
Contratado</t>
  </si>
  <si>
    <t>Comprometido al periodo</t>
  </si>
  <si>
    <t>Montos comprometidos por etapas</t>
  </si>
  <si>
    <t>PEF 2020</t>
  </si>
  <si>
    <t>Monto</t>
  </si>
  <si>
    <t>Proyectos adjudicados y/o en construcción</t>
  </si>
  <si>
    <t>Proyectos en operación</t>
  </si>
  <si>
    <t>MARZO</t>
  </si>
  <si>
    <t>( 3=2/1 )</t>
  </si>
  <si>
    <t>( 5=7+8 )</t>
  </si>
  <si>
    <t>( 6=5/2 )</t>
  </si>
  <si>
    <t>TC Sept 2020</t>
  </si>
  <si>
    <t>Inversión directa</t>
  </si>
  <si>
    <t>Chihuahua</t>
  </si>
  <si>
    <t>406 Red Asociada a Tuxpan II, III y IV</t>
  </si>
  <si>
    <t>502 Oriental - Norte</t>
  </si>
  <si>
    <t>506 Saltillo-Cañada</t>
  </si>
  <si>
    <t>Pacífico</t>
  </si>
  <si>
    <t>El Cajón</t>
  </si>
  <si>
    <t>709 Sistemas Sur</t>
  </si>
  <si>
    <t xml:space="preserve">LT </t>
  </si>
  <si>
    <t xml:space="preserve">CC </t>
  </si>
  <si>
    <t>Red de transmisión asociada a la CI Guerrero Negro III</t>
  </si>
  <si>
    <t xml:space="preserve">CT </t>
  </si>
  <si>
    <t xml:space="preserve">CCI </t>
  </si>
  <si>
    <t xml:space="preserve"> SLT </t>
  </si>
  <si>
    <t xml:space="preserve">Inversión condicionada </t>
  </si>
  <si>
    <t>TRN</t>
  </si>
  <si>
    <t>Terminal de Carbón de la CT Pdte. Plutarco Elías Calles</t>
  </si>
  <si>
    <t>Altamira II</t>
  </si>
  <si>
    <t>Bajío</t>
  </si>
  <si>
    <t>Campeche</t>
  </si>
  <si>
    <t xml:space="preserve">Hermosillo    </t>
  </si>
  <si>
    <t>Mérida III</t>
  </si>
  <si>
    <t xml:space="preserve">Monterrey III  </t>
  </si>
  <si>
    <t xml:space="preserve">Naco - Nogales   </t>
  </si>
  <si>
    <t xml:space="preserve">Río Bravo II </t>
  </si>
  <si>
    <t xml:space="preserve">Mexicali </t>
  </si>
  <si>
    <t>Saltillo</t>
  </si>
  <si>
    <t>Tuxpan II</t>
  </si>
  <si>
    <t>Gasoducto Cd. Pemex - Valladolid</t>
  </si>
  <si>
    <t>Altamira III y IV</t>
  </si>
  <si>
    <t xml:space="preserve">Chihuahua III </t>
  </si>
  <si>
    <t>La Laguna II</t>
  </si>
  <si>
    <t>Río Bravo III</t>
  </si>
  <si>
    <t xml:space="preserve">Tuxpan III y IV    </t>
  </si>
  <si>
    <t>Altamira V</t>
  </si>
  <si>
    <t>Tamazunchale</t>
  </si>
  <si>
    <t>Río Bravo IV</t>
  </si>
  <si>
    <t xml:space="preserve">Tuxpan V  </t>
  </si>
  <si>
    <t xml:space="preserve">Valladolid III     </t>
  </si>
  <si>
    <t xml:space="preserve">Norte II  </t>
  </si>
  <si>
    <t>CE</t>
  </si>
  <si>
    <t xml:space="preserve">La Venta III  </t>
  </si>
  <si>
    <t xml:space="preserve">Oaxaca I  </t>
  </si>
  <si>
    <t xml:space="preserve">Oaxaca II, CE Oaxaca III y CE Oaxaca IV  </t>
  </si>
  <si>
    <t xml:space="preserve">Baja California III   </t>
  </si>
  <si>
    <t xml:space="preserve">Norte III (Juárez)   </t>
  </si>
  <si>
    <t xml:space="preserve">Sureste I   </t>
  </si>
  <si>
    <t>Noroeste</t>
  </si>
  <si>
    <t>Noreste</t>
  </si>
  <si>
    <t>Topolobampo III</t>
  </si>
  <si>
    <t>Antes de Impuestos</t>
  </si>
  <si>
    <t>Después de impuestos</t>
  </si>
  <si>
    <t>Entrega de obra</t>
  </si>
  <si>
    <t>Plazo del pago</t>
  </si>
  <si>
    <t>Valor presente neto de la evaluación económica
(VPN)</t>
  </si>
  <si>
    <t>Valor presente  neto  de  la evaluación financiera
(VPN)</t>
  </si>
  <si>
    <t>años</t>
  </si>
  <si>
    <t>meses</t>
  </si>
  <si>
    <t>Autorizados en 1997</t>
  </si>
  <si>
    <t>Autorizados en 1998</t>
  </si>
  <si>
    <t>Autorizados en 1999</t>
  </si>
  <si>
    <t>Autorizados en 2000</t>
  </si>
  <si>
    <t>Autorizados en 2001</t>
  </si>
  <si>
    <t>607 Sistema Bajío - Oriental</t>
  </si>
  <si>
    <t>Autorizados en 2002</t>
  </si>
  <si>
    <t>Líneas Centro</t>
  </si>
  <si>
    <t>Autorizados en 2003</t>
  </si>
  <si>
    <t>Conversión El Encino de TG a CC</t>
  </si>
  <si>
    <t>Autorizados en 2004</t>
  </si>
  <si>
    <t>Autorizados en 2005</t>
  </si>
  <si>
    <t>Red de Fibra Óptica Proyecto Sur</t>
  </si>
  <si>
    <t>Red de Fibra Óptica Proyecto Centro</t>
  </si>
  <si>
    <t>Red de Fibra Óptica Proyecto Norte</t>
  </si>
  <si>
    <t>CCC Huinalá II</t>
  </si>
  <si>
    <t>1001 Red de Transmisión Baja - Nogales</t>
  </si>
  <si>
    <t>Autorizados en 2006</t>
  </si>
  <si>
    <t>Autorizados en 2007</t>
  </si>
  <si>
    <t>1206 Conversión a 400 kV de la LT Mazatlán II - La Higuera</t>
  </si>
  <si>
    <t>1213 COMPENSACIÓN DE REDES</t>
  </si>
  <si>
    <t>Autorizados en 2008</t>
  </si>
  <si>
    <t>1302 Transmisión y Transformación Norte y Occidente</t>
  </si>
  <si>
    <t>1323 DISTRIBUCIÓN SUR</t>
  </si>
  <si>
    <t>1322 DISTRIBUCIÓN CENTRO</t>
  </si>
  <si>
    <t>1321 DISTRIBUCIÓN NORESTE</t>
  </si>
  <si>
    <t>1320 DISTRIBUCIÓN NOROESTE</t>
  </si>
  <si>
    <t>Autorizados en 2009</t>
  </si>
  <si>
    <t>1404 Subestaciones del Oriente</t>
  </si>
  <si>
    <t>Santa Rosalía II</t>
  </si>
  <si>
    <t>Autorizados en 2010</t>
  </si>
  <si>
    <t>1521 DISTRIBUCIÓN SUR</t>
  </si>
  <si>
    <t>1520 DISTRIBUCION NORTE</t>
  </si>
  <si>
    <t>Autorizados en 2011</t>
  </si>
  <si>
    <t>Autorizados en 2012</t>
  </si>
  <si>
    <t>Autorizados en 2013</t>
  </si>
  <si>
    <t xml:space="preserve">CC    </t>
  </si>
  <si>
    <t xml:space="preserve">LT    </t>
  </si>
  <si>
    <t xml:space="preserve">LT   </t>
  </si>
  <si>
    <t xml:space="preserve">SE    </t>
  </si>
  <si>
    <t xml:space="preserve">SLT    </t>
  </si>
  <si>
    <t xml:space="preserve">RM    </t>
  </si>
  <si>
    <t>Autorizados en 2014</t>
  </si>
  <si>
    <t xml:space="preserve">SE  </t>
  </si>
  <si>
    <t>1903 Subestaciones Norte-Noreste</t>
  </si>
  <si>
    <t>1905 Transmisión Sureste-Peninsular</t>
  </si>
  <si>
    <t>1921 Reducción de Pérdidas de Energía de Distribución</t>
  </si>
  <si>
    <t>Autorizados en 2015</t>
  </si>
  <si>
    <t>San Luis Potosí</t>
  </si>
  <si>
    <t>Lerdo (Norte IV)</t>
  </si>
  <si>
    <t>Cerritos Colorados Fase I</t>
  </si>
  <si>
    <t>Las Cruces</t>
  </si>
  <si>
    <t>Red de transmisión asociada a la CH Las Cruces</t>
  </si>
  <si>
    <t>Sureste II y III</t>
  </si>
  <si>
    <t>Red de Transmisión Asociada a la CI Santa Rosalía II</t>
  </si>
  <si>
    <t>Autorizados en 2016</t>
  </si>
  <si>
    <t>San Luis Río Colorado I</t>
  </si>
  <si>
    <t>Red de Transmisión Asociada al CC San Luis Río Colorado I</t>
  </si>
  <si>
    <t>Guadalajara I</t>
  </si>
  <si>
    <t>Red de Transmisión Asociada al CC Guadalajara I</t>
  </si>
  <si>
    <t>Mazatlán</t>
  </si>
  <si>
    <t>Red de Transmisión Asociada al CC Mazatlán</t>
  </si>
  <si>
    <t>Mérida</t>
  </si>
  <si>
    <t>Autorizados en 2020</t>
  </si>
  <si>
    <t>1_/ El año de autorización corresponde al ejercicio fiscal en que el proyecto se incluyó por primera vez en el Presupuesto de Egresos de la Federación en la modalidad de Pidiregas.</t>
  </si>
  <si>
    <t>Hermosillo</t>
  </si>
  <si>
    <t>Monterrey III</t>
  </si>
  <si>
    <t>Naco-Nogales</t>
  </si>
  <si>
    <t>Río Bravo II</t>
  </si>
  <si>
    <t>Mexicali</t>
  </si>
  <si>
    <t>Gasoducto Cd. Pemex-Valladolid</t>
  </si>
  <si>
    <t>Chihuahua III</t>
  </si>
  <si>
    <t>Tuxpan III y IV</t>
  </si>
  <si>
    <t>Tuxpan V</t>
  </si>
  <si>
    <t xml:space="preserve">Valladolid III   </t>
  </si>
  <si>
    <t>Norte II</t>
  </si>
  <si>
    <t>La Venta III</t>
  </si>
  <si>
    <t>Oaxaca I</t>
  </si>
  <si>
    <t>Oaxaca II y CE Oaxaca III y CE Oaxaca IV</t>
  </si>
  <si>
    <t>Baja California III</t>
  </si>
  <si>
    <t>Norte III (Juárez)</t>
  </si>
  <si>
    <t>Sureste I</t>
  </si>
  <si>
    <t>LT en Corriente Directa Ixtepec Potencia-Yautepec Potencia</t>
  </si>
  <si>
    <t>Sureste IV y V</t>
  </si>
  <si>
    <t>1_/  El año de autorización corresponde al ejercicio fiscal en que el proyecto se incluyó por primera vez en el Presupuesto de Egresos de la Federación en la modalidad de Pidiregas.</t>
  </si>
  <si>
    <t>3_/ La fecha de inicio de operación es la consignada en el Tomo VII del Presupuesto de Egresos de la Federación autorizado para el ejercicio fiscal 2020, corresponde al primer cierre parcial del proyecto.</t>
  </si>
  <si>
    <t>Nota: La actualización a precios de 2003 se realiza utilizando un tipo de cambio de 10.20 pesos por dólar</t>
  </si>
  <si>
    <t>Informes sobre la Situación Económica,
las Finanzas Públicas y la Deuda Pública</t>
  </si>
  <si>
    <t>IV. PROYECTOS DE INFRAESTRUCTURA PRODUCTIVA DE LARGO PLAZO (PIDIREGAS)</t>
  </si>
  <si>
    <t>Tercer Trimestre de 2020</t>
  </si>
  <si>
    <r>
      <t xml:space="preserve">AVANCE FINANCIERO Y FÍSICO DE PROYECTOS DE INFRAESTRUCTURA PRODUCTIVA DE LARGO PLAZO EN CONSTRUCCIÓN  </t>
    </r>
    <r>
      <rPr>
        <b/>
        <vertAlign val="superscript"/>
        <sz val="12"/>
        <color theme="0"/>
        <rFont val="Montserrat"/>
      </rPr>
      <t xml:space="preserve">p_/  </t>
    </r>
  </si>
  <si>
    <r>
      <t xml:space="preserve">Costo Total Autorizado </t>
    </r>
    <r>
      <rPr>
        <vertAlign val="superscript"/>
        <sz val="9"/>
        <color indexed="8"/>
        <rFont val="Montserrat"/>
      </rPr>
      <t>2_/</t>
    </r>
  </si>
  <si>
    <r>
      <t xml:space="preserve">Acumulado 2019 </t>
    </r>
    <r>
      <rPr>
        <vertAlign val="superscript"/>
        <sz val="9"/>
        <color indexed="8"/>
        <rFont val="Montserrat"/>
      </rPr>
      <t>2_/</t>
    </r>
  </si>
  <si>
    <r>
      <t xml:space="preserve">Estimada </t>
    </r>
    <r>
      <rPr>
        <vertAlign val="superscript"/>
        <sz val="9"/>
        <color indexed="8"/>
        <rFont val="Montserrat"/>
      </rPr>
      <t>2_/</t>
    </r>
  </si>
  <si>
    <r>
      <t xml:space="preserve">Realizada </t>
    </r>
    <r>
      <rPr>
        <vertAlign val="superscript"/>
        <sz val="9"/>
        <rFont val="Montserrat"/>
      </rPr>
      <t>3_/</t>
    </r>
  </si>
  <si>
    <t>p_/ Cifras preliminares. Las sumas de los parciales pueden no coincidir con los totales debido al redondeo.</t>
  </si>
  <si>
    <t>(Millones de pesos a precios de 2020)</t>
  </si>
  <si>
    <r>
      <t xml:space="preserve">(Millones de pesos a precios de 2020) </t>
    </r>
    <r>
      <rPr>
        <b/>
        <vertAlign val="superscript"/>
        <sz val="12"/>
        <color theme="0"/>
        <rFont val="Montserrat"/>
      </rPr>
      <t>P_/</t>
    </r>
  </si>
  <si>
    <r>
      <t xml:space="preserve">FLUJO NETO DE PROYECTOS DE INFRAESTRUCTURA PRODUCTIVA DE LARGO PLAZO DE INVERSIÓN DIRECTA EN OPERACIÓN   </t>
    </r>
    <r>
      <rPr>
        <b/>
        <vertAlign val="superscript"/>
        <sz val="12"/>
        <color theme="0"/>
        <rFont val="Montserrat"/>
      </rPr>
      <t>1_/</t>
    </r>
  </si>
  <si>
    <t>NA: No aplica.</t>
  </si>
  <si>
    <t>Enero - septiembre</t>
  </si>
  <si>
    <t>&gt;500 = La variación es mayor a 500 por ciento.</t>
  </si>
  <si>
    <r>
      <t xml:space="preserve">FLUJO NETO DE PROYECTOS DE INFRAESTRUCTURA PRODUCTIVA DE LARGO PLAZO DE INVERSION CONDICIONADA EN OPERACIÓN </t>
    </r>
    <r>
      <rPr>
        <b/>
        <vertAlign val="superscript"/>
        <sz val="12"/>
        <color theme="0"/>
        <rFont val="Montserrat"/>
      </rPr>
      <t>P_/</t>
    </r>
  </si>
  <si>
    <r>
      <t xml:space="preserve">COMPROMISOS DE PROYECTOS DE INFRAESTRUCTURA PRODUCTIVA DE LARGO PLAZO DE INVERSIÓN DIRECTA EN OPERACIÓN      </t>
    </r>
    <r>
      <rPr>
        <b/>
        <vertAlign val="superscript"/>
        <sz val="12"/>
        <color theme="0"/>
        <rFont val="Montserrat"/>
      </rPr>
      <t xml:space="preserve">p_/ </t>
    </r>
  </si>
  <si>
    <t>(Millones de pesos a precios de 2020)  *_/</t>
  </si>
  <si>
    <r>
      <t xml:space="preserve">COMPROMISOS DE PROYECTOS DE INVERSION FINANCIADA DIRECTA Y CONDICIONADA RESPECTO A SU COSTO TOTAL ADJUDICADOS, EN CONSTRUCCIÓN Y OPERACIÓN  </t>
    </r>
    <r>
      <rPr>
        <b/>
        <vertAlign val="superscript"/>
        <sz val="12"/>
        <color theme="0"/>
        <rFont val="Montserrat"/>
      </rPr>
      <t>p_/</t>
    </r>
  </si>
  <si>
    <t>*_/  El tipo de cambio utilizado es de 22.4573 correspondiente al cierre de septiembre de 2020.</t>
  </si>
  <si>
    <t>* _/ El tipo de cambio utilizado es de 22.4573 pesos, correspondiente al mes de septiembre de 2020.</t>
  </si>
  <si>
    <r>
      <t xml:space="preserve">VALOR PRESENTE NETO POR PROYECTO DE INVERSIÓN FINANCIADA DIRECTA  </t>
    </r>
    <r>
      <rPr>
        <b/>
        <vertAlign val="superscript"/>
        <sz val="12"/>
        <color theme="0"/>
        <rFont val="Montserrat"/>
      </rPr>
      <t>P_/</t>
    </r>
  </si>
  <si>
    <r>
      <t xml:space="preserve">Nombre del Proyecto </t>
    </r>
    <r>
      <rPr>
        <vertAlign val="superscript"/>
        <sz val="9"/>
        <rFont val="Montserrat"/>
      </rPr>
      <t>1_/</t>
    </r>
  </si>
  <si>
    <r>
      <t xml:space="preserve">Inicio de operaciones </t>
    </r>
    <r>
      <rPr>
        <vertAlign val="superscript"/>
        <sz val="9"/>
        <rFont val="Montserrat"/>
      </rPr>
      <t>3_/</t>
    </r>
  </si>
  <si>
    <r>
      <t xml:space="preserve">Término de obligaciones </t>
    </r>
    <r>
      <rPr>
        <vertAlign val="superscript"/>
        <sz val="9"/>
        <rFont val="Montserrat"/>
      </rPr>
      <t>4_/</t>
    </r>
    <r>
      <rPr>
        <sz val="9"/>
        <rFont val="Montserrat"/>
      </rPr>
      <t xml:space="preserve"> </t>
    </r>
  </si>
  <si>
    <t>4_/ Es la fecha del último pago de amortizaciones de un proyecto.</t>
  </si>
  <si>
    <t>2_/ El tipo de cambio utilizado para la presentación de la información en pesos es de 22.4573  el cual corresponde al cierre del tercer trimestre del 2020.</t>
  </si>
  <si>
    <t>Con base en los artículos 107 fracción I inciso d) de la Ley Federal de Presupuesto y Responsabilidad Hacendaria y 205 de su Reglamento</t>
  </si>
  <si>
    <r>
      <t xml:space="preserve">(Millones de pesos a precios de 2020)  </t>
    </r>
    <r>
      <rPr>
        <b/>
        <vertAlign val="superscript"/>
        <sz val="12"/>
        <color theme="0"/>
        <rFont val="Montserrat"/>
      </rPr>
      <t>2_/</t>
    </r>
  </si>
  <si>
    <r>
      <t xml:space="preserve">VALOR PRESENTE NETO POR PROYECTO DE INVERSIÓN FINANCIADA CONDICIONADA </t>
    </r>
    <r>
      <rPr>
        <b/>
        <vertAlign val="superscript"/>
        <sz val="12"/>
        <color theme="0"/>
        <rFont val="Montserrat"/>
      </rPr>
      <t xml:space="preserve"> P_/</t>
    </r>
  </si>
  <si>
    <r>
      <t>Autorizados en 1997</t>
    </r>
    <r>
      <rPr>
        <b/>
        <vertAlign val="superscript"/>
        <sz val="9"/>
        <rFont val="Montserrat"/>
      </rPr>
      <t xml:space="preserve"> </t>
    </r>
  </si>
  <si>
    <t>2_/ El tipo de cambio utilizado para la presentación de la información en pesos es de 22.4573,  el cual corresponde al cierre del tercer trimestre del 2020.</t>
  </si>
  <si>
    <t>4_/  Es la fecha del último pago de amortizaciones de un proyecto.</t>
  </si>
  <si>
    <t>3_/ Los tipos de cambio promedio de fecha de liquidación utilizados fueron 18.8060 (enero), 18.7664 (febrero), 21.9690 (marzo), 24.2579 (abril), 23.6004 (mayo), 22.2153 (junio), 22.4836 (julio), 22.2370 (agosto) y 21.6450 (septiembre) pesos por dólar, publicados por el Banco de México (Banxico).</t>
  </si>
  <si>
    <t>2_/ El tipo de cambio utilizado fue de 22.4573 pesos por dólar, correspondiente al cierre de septiembre de 2020. El total no coincide con el monto del Cuadro 7 "Flujo de inversión estimada anual por proyecto" porque los proyectos no. 288, 336, 42 y 43 no se incluyen por haberse terminado totalmente en 2019.</t>
  </si>
  <si>
    <t>1_/ Se consideran los proyectos con recursos previstos en el PEF 2020, así como aquéllos que no tienen monto estimado en este pero continúan en etapa de “Varias (Cierre y otras)”, por lo que se incluye su seguimiento.</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</si>
</sst>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43" formatCode="_-* #,##0.00_-;\-* #,##0.00_-;_-* &quot;-&quot;??_-;_-@_-"/>
    <numFmt numFmtId="164" formatCode="#,##0.0000"/>
    <numFmt numFmtId="165" formatCode="#,##0.0_);[Red]\(#,##0.0\)"/>
    <numFmt numFmtId="166" formatCode="_-* #,##0.0_-;\-* #,##0.0_-;_-* &quot;-&quot;??_-;_-@_-"/>
    <numFmt numFmtId="167" formatCode="#,##0.000;[Red]#,##0.000"/>
    <numFmt numFmtId="168" formatCode="#,##0.00_);[Red]\(#,##0.00\)"/>
    <numFmt numFmtId="169" formatCode="#,##0.00;[Red]#,##0.00"/>
    <numFmt numFmtId="170" formatCode="#,##0.0;[Red]#,##0.0"/>
    <numFmt numFmtId="171" formatCode="#,##0.0000000_);[Red]\(#,##0.0000000\)"/>
    <numFmt numFmtId="172" formatCode="0.0"/>
    <numFmt numFmtId="173" formatCode="#,##0.0_ ;[Red]\-#,##0.0\ "/>
    <numFmt numFmtId="174" formatCode="_(* #,##0.00_);_(* \(#,##0.00\);_(* &quot;-&quot;??_);_(@_)"/>
    <numFmt numFmtId="175" formatCode="#,##0.0"/>
    <numFmt numFmtId="176" formatCode="_(* #,##0.0_);_(* \(#,##0.0\);_(* &quot;-&quot;??_);_(@_)"/>
    <numFmt numFmtId="177" formatCode="0.0000"/>
    <numFmt numFmtId="178" formatCode="#,##0.0_);\(#,##0.0\)"/>
    <numFmt numFmtId="179" formatCode="_-* #,##0.0_-;\-* #,##0.0_-;_-* &quot;-&quot;?_-;_-@_-"/>
    <numFmt numFmtId="180" formatCode="#,##0.0_ ;\-#,##0.0\ "/>
    <numFmt numFmtId="181" formatCode="_-* #,##0_-;\-* #,##0_-;_-* &quot;-&quot;??_-;_-@_-"/>
    <numFmt numFmtId="182" formatCode="_(* #,##0.0_);_(* \(#,##0.0\);_(* &quot;-&quot;?_);_(@_)"/>
    <numFmt numFmtId="183" formatCode="0.000"/>
  </numFmts>
  <fonts count="58">
    <font>
      <sz val="11"/>
      <color theme="1"/>
      <name val="Calibri"/>
      <family val="2"/>
      <scheme val="minor"/>
    </font>
    <font>
      <sz val="11"/>
      <color theme="1"/>
      <name val="Calibri"/>
      <family val="2"/>
      <scheme val="minor"/>
    </font>
    <font>
      <sz val="10"/>
      <name val="Arial"/>
      <family val="2"/>
    </font>
    <font>
      <sz val="9"/>
      <color theme="0"/>
      <name val="Arial"/>
      <family val="2"/>
    </font>
    <font>
      <b/>
      <sz val="10"/>
      <name val="Arial"/>
      <family val="2"/>
    </font>
    <font>
      <sz val="8"/>
      <name val="Arial"/>
      <family val="2"/>
    </font>
    <font>
      <b/>
      <sz val="8"/>
      <name val="Arial"/>
      <family val="2"/>
    </font>
    <font>
      <sz val="8"/>
      <color theme="1"/>
      <name val="Arial"/>
      <family val="2"/>
    </font>
    <font>
      <sz val="7"/>
      <name val="Arial"/>
      <family val="2"/>
    </font>
    <font>
      <sz val="12"/>
      <name val="Arial"/>
      <family val="2"/>
    </font>
    <font>
      <sz val="9.5"/>
      <name val="Arial"/>
      <family val="2"/>
    </font>
    <font>
      <b/>
      <sz val="11"/>
      <name val="Arial"/>
      <family val="2"/>
    </font>
    <font>
      <sz val="11"/>
      <name val="Arial"/>
      <family val="2"/>
    </font>
    <font>
      <sz val="11"/>
      <color theme="1"/>
      <name val="Arial"/>
      <family val="2"/>
    </font>
    <font>
      <b/>
      <sz val="11"/>
      <color theme="0"/>
      <name val="Arial"/>
      <family val="2"/>
    </font>
    <font>
      <sz val="9"/>
      <name val="Arial"/>
      <family val="2"/>
    </font>
    <font>
      <sz val="9"/>
      <name val="Montserrat"/>
    </font>
    <font>
      <b/>
      <sz val="9"/>
      <color theme="0"/>
      <name val="Montserrat"/>
    </font>
    <font>
      <b/>
      <sz val="9"/>
      <name val="Montserrat"/>
    </font>
    <font>
      <sz val="12"/>
      <color theme="0"/>
      <name val="Arial"/>
      <family val="2"/>
    </font>
    <font>
      <sz val="10"/>
      <color indexed="8"/>
      <name val="Arial"/>
      <family val="2"/>
    </font>
    <font>
      <sz val="9"/>
      <color indexed="9"/>
      <name val="Arial"/>
      <family val="2"/>
    </font>
    <font>
      <sz val="11"/>
      <name val="Calibri"/>
      <family val="2"/>
    </font>
    <font>
      <sz val="11"/>
      <color rgb="FF000000"/>
      <name val="Calibri"/>
      <family val="2"/>
    </font>
    <font>
      <sz val="11"/>
      <color indexed="22"/>
      <name val="Arial"/>
      <family val="2"/>
    </font>
    <font>
      <sz val="11"/>
      <color theme="0" tint="-0.14999847407452621"/>
      <name val="Arial"/>
      <family val="2"/>
    </font>
    <font>
      <sz val="12"/>
      <color theme="0" tint="-0.14999847407452621"/>
      <name val="Arial"/>
      <family val="2"/>
    </font>
    <font>
      <sz val="8"/>
      <color theme="0" tint="-0.14999847407452621"/>
      <name val="Arial"/>
      <family val="2"/>
    </font>
    <font>
      <sz val="11"/>
      <color theme="0"/>
      <name val="Arial"/>
      <family val="2"/>
    </font>
    <font>
      <sz val="10"/>
      <color theme="0"/>
      <name val="Arial"/>
      <family val="2"/>
    </font>
    <font>
      <sz val="11"/>
      <color theme="0" tint="-0.34998626667073579"/>
      <name val="Arial"/>
      <family val="2"/>
    </font>
    <font>
      <b/>
      <sz val="13"/>
      <color theme="0"/>
      <name val="Montserrat"/>
    </font>
    <font>
      <b/>
      <sz val="13"/>
      <color indexed="23"/>
      <name val="Montserrat"/>
    </font>
    <font>
      <b/>
      <sz val="12"/>
      <color indexed="23"/>
      <name val="Soberana Titular"/>
      <family val="3"/>
    </font>
    <font>
      <b/>
      <sz val="13"/>
      <color theme="1"/>
      <name val="Montserrat"/>
    </font>
    <font>
      <b/>
      <sz val="9"/>
      <color indexed="8"/>
      <name val="Montserrat"/>
    </font>
    <font>
      <b/>
      <sz val="12"/>
      <color theme="0"/>
      <name val="Montserrat"/>
    </font>
    <font>
      <b/>
      <vertAlign val="superscript"/>
      <sz val="12"/>
      <color theme="0"/>
      <name val="Montserrat"/>
    </font>
    <font>
      <sz val="9"/>
      <color theme="0"/>
      <name val="Montserrat"/>
    </font>
    <font>
      <sz val="10"/>
      <name val="Montserrat"/>
    </font>
    <font>
      <b/>
      <sz val="10"/>
      <color theme="0"/>
      <name val="Montserrat"/>
    </font>
    <font>
      <b/>
      <sz val="10"/>
      <name val="Montserrat"/>
    </font>
    <font>
      <sz val="8"/>
      <name val="Montserrat"/>
    </font>
    <font>
      <sz val="7"/>
      <name val="Montserrat"/>
    </font>
    <font>
      <sz val="9"/>
      <color indexed="8"/>
      <name val="Montserrat"/>
    </font>
    <font>
      <vertAlign val="superscript"/>
      <sz val="9"/>
      <color indexed="8"/>
      <name val="Montserrat"/>
    </font>
    <font>
      <vertAlign val="superscript"/>
      <sz val="9"/>
      <name val="Montserrat"/>
    </font>
    <font>
      <sz val="9"/>
      <color theme="1"/>
      <name val="Montserrat"/>
    </font>
    <font>
      <b/>
      <sz val="12"/>
      <name val="Montserrat"/>
    </font>
    <font>
      <b/>
      <sz val="9"/>
      <color theme="1"/>
      <name val="Montserrat"/>
    </font>
    <font>
      <b/>
      <sz val="12"/>
      <color indexed="23"/>
      <name val="Montserrat"/>
    </font>
    <font>
      <sz val="9"/>
      <color indexed="22"/>
      <name val="Montserrat"/>
    </font>
    <font>
      <sz val="9"/>
      <color theme="0" tint="-0.14999847407452621"/>
      <name val="Montserrat"/>
    </font>
    <font>
      <sz val="9"/>
      <color indexed="9"/>
      <name val="Montserrat"/>
    </font>
    <font>
      <b/>
      <vertAlign val="superscript"/>
      <sz val="9"/>
      <name val="Montserrat"/>
    </font>
    <font>
      <sz val="9"/>
      <color theme="0" tint="-0.499984740745262"/>
      <name val="Montserrat"/>
    </font>
    <font>
      <sz val="10"/>
      <color theme="0" tint="-0.499984740745262"/>
      <name val="Arial"/>
      <family val="2"/>
    </font>
    <font>
      <b/>
      <sz val="10"/>
      <color theme="0" tint="-0.499984740745262"/>
      <name val="Montserrat"/>
    </font>
  </fonts>
  <fills count="7">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theme="0"/>
        <bgColor indexed="64"/>
      </patternFill>
    </fill>
    <fill>
      <patternFill patternType="solid">
        <fgColor rgb="FFD4C19C"/>
        <bgColor indexed="64"/>
      </patternFill>
    </fill>
    <fill>
      <patternFill patternType="solid">
        <fgColor theme="0" tint="-4.9989318521683403E-2"/>
        <bgColor indexed="64"/>
      </patternFill>
    </fill>
  </fills>
  <borders count="9">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right/>
      <top style="medium">
        <color theme="0" tint="-0.499984740745262"/>
      </top>
      <bottom/>
      <diagonal/>
    </border>
    <border>
      <left/>
      <right/>
      <top style="medium">
        <color theme="0" tint="-0.499984740745262"/>
      </top>
      <bottom style="medium">
        <color theme="0" tint="-0.499984740745262"/>
      </bottom>
      <diagonal/>
    </border>
    <border>
      <left/>
      <right/>
      <top/>
      <bottom style="medium">
        <color theme="0" tint="-0.499984740745262"/>
      </bottom>
      <diagonal/>
    </border>
    <border>
      <left/>
      <right/>
      <top/>
      <bottom style="thick">
        <color theme="0" tint="-0.499984740745262"/>
      </bottom>
      <diagonal/>
    </border>
  </borders>
  <cellStyleXfs count="12">
    <xf numFmtId="0" fontId="0" fillId="0" borderId="0"/>
    <xf numFmtId="43" fontId="1" fillId="0" borderId="0" applyFont="0" applyFill="0" applyBorder="0" applyAlignment="0" applyProtection="0"/>
    <xf numFmtId="0" fontId="2" fillId="0" borderId="0"/>
    <xf numFmtId="9" fontId="1" fillId="0" borderId="0" applyFont="0" applyFill="0" applyBorder="0" applyAlignment="0" applyProtection="0"/>
    <xf numFmtId="0" fontId="2" fillId="0" borderId="0"/>
    <xf numFmtId="174" fontId="2" fillId="0" borderId="0" applyFont="0" applyFill="0" applyBorder="0" applyAlignment="0" applyProtection="0"/>
    <xf numFmtId="172" fontId="2" fillId="0" borderId="0"/>
    <xf numFmtId="43" fontId="2"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2" fillId="0" borderId="0"/>
  </cellStyleXfs>
  <cellXfs count="487">
    <xf numFmtId="0" fontId="0" fillId="0" borderId="0" xfId="0"/>
    <xf numFmtId="0" fontId="2" fillId="0" borderId="0" xfId="2" applyFont="1" applyFill="1"/>
    <xf numFmtId="0" fontId="2" fillId="0" borderId="0" xfId="2" applyFont="1" applyFill="1" applyAlignment="1">
      <alignment horizontal="right"/>
    </xf>
    <xf numFmtId="0" fontId="4" fillId="0" borderId="0" xfId="2" applyFont="1" applyFill="1"/>
    <xf numFmtId="0" fontId="4" fillId="0" borderId="0" xfId="2" applyFont="1" applyFill="1" applyAlignment="1">
      <alignment horizontal="right"/>
    </xf>
    <xf numFmtId="49" fontId="2" fillId="0" borderId="0" xfId="2" applyNumberFormat="1" applyFont="1" applyFill="1"/>
    <xf numFmtId="49" fontId="2" fillId="0" borderId="0" xfId="2" applyNumberFormat="1" applyFont="1" applyFill="1" applyAlignment="1">
      <alignment horizontal="right"/>
    </xf>
    <xf numFmtId="49" fontId="2" fillId="0" borderId="0" xfId="2" applyNumberFormat="1" applyFont="1" applyFill="1" applyAlignment="1">
      <alignment vertical="center"/>
    </xf>
    <xf numFmtId="49" fontId="2" fillId="0" borderId="0" xfId="2" applyNumberFormat="1" applyFont="1" applyFill="1" applyAlignment="1">
      <alignment horizontal="right" vertical="center"/>
    </xf>
    <xf numFmtId="0" fontId="2" fillId="0" borderId="0" xfId="2" applyFont="1" applyFill="1" applyBorder="1"/>
    <xf numFmtId="0" fontId="2" fillId="0" borderId="0" xfId="2" applyFont="1" applyFill="1" applyBorder="1" applyAlignment="1">
      <alignment horizontal="right"/>
    </xf>
    <xf numFmtId="0" fontId="6" fillId="0" borderId="0" xfId="2" applyFont="1" applyFill="1" applyBorder="1" applyAlignment="1">
      <alignment horizontal="center" wrapText="1"/>
    </xf>
    <xf numFmtId="0" fontId="5" fillId="0" borderId="0" xfId="2" applyFont="1" applyFill="1" applyBorder="1"/>
    <xf numFmtId="0" fontId="5" fillId="0" borderId="0" xfId="0" applyFont="1" applyFill="1" applyBorder="1" applyAlignment="1">
      <alignment horizontal="right"/>
    </xf>
    <xf numFmtId="0" fontId="5" fillId="0" borderId="0" xfId="2" applyFont="1" applyFill="1" applyBorder="1" applyAlignment="1">
      <alignment horizontal="center" wrapText="1"/>
    </xf>
    <xf numFmtId="2" fontId="4" fillId="0" borderId="0" xfId="2" applyNumberFormat="1" applyFont="1" applyFill="1" applyBorder="1"/>
    <xf numFmtId="0" fontId="4" fillId="0" borderId="0" xfId="2" applyFont="1" applyFill="1" applyBorder="1"/>
    <xf numFmtId="169" fontId="2" fillId="0" borderId="0" xfId="2" applyNumberFormat="1" applyFont="1" applyFill="1" applyBorder="1"/>
    <xf numFmtId="170" fontId="4" fillId="0" borderId="0" xfId="2" applyNumberFormat="1" applyFont="1" applyFill="1" applyBorder="1"/>
    <xf numFmtId="0" fontId="2" fillId="0" borderId="0" xfId="2" applyFont="1" applyFill="1" applyBorder="1" applyAlignment="1">
      <alignment horizontal="center"/>
    </xf>
    <xf numFmtId="0" fontId="7" fillId="0" borderId="0" xfId="0" applyFont="1" applyAlignment="1">
      <alignment horizontal="right"/>
    </xf>
    <xf numFmtId="0" fontId="5" fillId="0" borderId="0" xfId="0" applyFont="1" applyFill="1" applyBorder="1"/>
    <xf numFmtId="0" fontId="5" fillId="0" borderId="0" xfId="2" applyFont="1" applyFill="1" applyBorder="1" applyAlignment="1">
      <alignment wrapText="1"/>
    </xf>
    <xf numFmtId="0" fontId="6" fillId="0" borderId="0" xfId="0" applyFont="1" applyFill="1" applyBorder="1"/>
    <xf numFmtId="0" fontId="5" fillId="0" borderId="0" xfId="2" applyFont="1" applyFill="1" applyBorder="1" applyAlignment="1"/>
    <xf numFmtId="0" fontId="8" fillId="0" borderId="0" xfId="2" applyFont="1" applyFill="1" applyBorder="1"/>
    <xf numFmtId="0" fontId="2" fillId="0" borderId="0" xfId="2" applyFont="1" applyFill="1" applyAlignment="1">
      <alignment horizontal="center"/>
    </xf>
    <xf numFmtId="0" fontId="9" fillId="0" borderId="0" xfId="0" applyFont="1"/>
    <xf numFmtId="0" fontId="10" fillId="3" borderId="0" xfId="0" applyFont="1" applyFill="1"/>
    <xf numFmtId="0" fontId="11" fillId="0" borderId="0" xfId="0" applyFont="1" applyFill="1" applyBorder="1" applyAlignment="1"/>
    <xf numFmtId="0" fontId="12" fillId="0" borderId="0" xfId="0" applyFont="1" applyFill="1"/>
    <xf numFmtId="0" fontId="13" fillId="0" borderId="0" xfId="0" applyFont="1" applyFill="1"/>
    <xf numFmtId="0" fontId="12" fillId="0" borderId="0" xfId="4" applyFont="1" applyAlignment="1">
      <alignment vertical="center"/>
    </xf>
    <xf numFmtId="0" fontId="12" fillId="0" borderId="0" xfId="4" quotePrefix="1" applyFont="1" applyAlignment="1">
      <alignment vertical="center"/>
    </xf>
    <xf numFmtId="0" fontId="12" fillId="0" borderId="0" xfId="4" applyFont="1" applyFill="1" applyAlignment="1">
      <alignment vertical="center"/>
    </xf>
    <xf numFmtId="0" fontId="5" fillId="0" borderId="0" xfId="4" applyFont="1" applyFill="1" applyAlignment="1">
      <alignment vertical="center"/>
    </xf>
    <xf numFmtId="0" fontId="16" fillId="0" borderId="0" xfId="4" applyFont="1" applyFill="1"/>
    <xf numFmtId="0" fontId="16" fillId="0" borderId="0" xfId="4" applyFont="1" applyAlignment="1">
      <alignment vertical="center"/>
    </xf>
    <xf numFmtId="0" fontId="17" fillId="0" borderId="0" xfId="4" applyFont="1" applyFill="1" applyAlignment="1">
      <alignment vertical="center"/>
    </xf>
    <xf numFmtId="174" fontId="16" fillId="0" borderId="0" xfId="5" applyFont="1" applyAlignment="1">
      <alignment vertical="center"/>
    </xf>
    <xf numFmtId="0" fontId="16" fillId="0" borderId="0" xfId="4" applyFont="1" applyBorder="1" applyAlignment="1">
      <alignment vertical="center"/>
    </xf>
    <xf numFmtId="0" fontId="16" fillId="0" borderId="0" xfId="4" quotePrefix="1" applyFont="1" applyBorder="1" applyAlignment="1">
      <alignment horizontal="center" vertical="center"/>
    </xf>
    <xf numFmtId="0" fontId="16" fillId="0" borderId="0" xfId="4" quotePrefix="1" applyFont="1" applyFill="1" applyBorder="1" applyAlignment="1">
      <alignment horizontal="center" vertical="center"/>
    </xf>
    <xf numFmtId="0" fontId="16" fillId="0" borderId="0" xfId="4" applyFont="1" applyBorder="1" applyAlignment="1">
      <alignment horizontal="center" vertical="center"/>
    </xf>
    <xf numFmtId="0" fontId="16" fillId="0" borderId="0" xfId="4" applyFont="1" applyAlignment="1">
      <alignment horizontal="center" vertical="center"/>
    </xf>
    <xf numFmtId="165" fontId="16" fillId="0" borderId="0" xfId="4" applyNumberFormat="1" applyFont="1" applyFill="1" applyBorder="1" applyAlignment="1">
      <alignment vertical="center"/>
    </xf>
    <xf numFmtId="173" fontId="16" fillId="0" borderId="0" xfId="4" applyNumberFormat="1" applyFont="1" applyFill="1" applyAlignment="1">
      <alignment vertical="center"/>
    </xf>
    <xf numFmtId="0" fontId="16" fillId="0" borderId="0" xfId="4" applyFont="1" applyFill="1" applyAlignment="1">
      <alignment vertical="center"/>
    </xf>
    <xf numFmtId="174" fontId="16" fillId="0" borderId="0" xfId="5" applyFont="1" applyFill="1" applyAlignment="1">
      <alignment vertical="center"/>
    </xf>
    <xf numFmtId="176" fontId="16" fillId="0" borderId="0" xfId="5" applyNumberFormat="1" applyFont="1" applyFill="1" applyAlignment="1">
      <alignment vertical="center"/>
    </xf>
    <xf numFmtId="0" fontId="9" fillId="0" borderId="0" xfId="2" applyFont="1" applyAlignment="1">
      <alignment vertical="center"/>
    </xf>
    <xf numFmtId="0" fontId="5" fillId="0" borderId="0" xfId="2" applyFont="1" applyFill="1" applyAlignment="1">
      <alignment vertical="center"/>
    </xf>
    <xf numFmtId="0" fontId="2" fillId="0" borderId="0" xfId="2" applyFont="1" applyFill="1" applyAlignment="1">
      <alignment vertical="center"/>
    </xf>
    <xf numFmtId="166" fontId="2" fillId="0" borderId="0" xfId="1" applyNumberFormat="1" applyFont="1" applyFill="1" applyAlignment="1">
      <alignment vertical="center"/>
    </xf>
    <xf numFmtId="0" fontId="15" fillId="0" borderId="0" xfId="2" applyFont="1" applyFill="1" applyBorder="1" applyAlignment="1">
      <alignment vertical="center"/>
    </xf>
    <xf numFmtId="0" fontId="5" fillId="0" borderId="0" xfId="2" applyFont="1" applyFill="1" applyBorder="1" applyAlignment="1">
      <alignment vertical="center"/>
    </xf>
    <xf numFmtId="0" fontId="21" fillId="0" borderId="0" xfId="2" applyFont="1" applyFill="1" applyBorder="1" applyAlignment="1">
      <alignment vertical="center"/>
    </xf>
    <xf numFmtId="0" fontId="2" fillId="0" borderId="0" xfId="2" applyFont="1" applyFill="1" applyBorder="1" applyAlignment="1">
      <alignment vertical="center"/>
    </xf>
    <xf numFmtId="166" fontId="22" fillId="0" borderId="0" xfId="8" applyNumberFormat="1" applyFont="1" applyFill="1" applyBorder="1" applyAlignment="1">
      <alignment vertical="center"/>
    </xf>
    <xf numFmtId="166" fontId="23" fillId="0" borderId="0" xfId="8" applyNumberFormat="1" applyFont="1" applyFill="1" applyBorder="1" applyAlignment="1">
      <alignment vertical="center"/>
    </xf>
    <xf numFmtId="0" fontId="2" fillId="0" borderId="0" xfId="2" applyFont="1" applyAlignment="1">
      <alignment vertical="center"/>
    </xf>
    <xf numFmtId="0" fontId="25" fillId="0" borderId="0" xfId="2" applyFont="1" applyFill="1" applyAlignment="1">
      <alignment vertical="center"/>
    </xf>
    <xf numFmtId="0" fontId="24" fillId="0" borderId="0" xfId="2" applyFont="1" applyFill="1" applyAlignment="1">
      <alignment vertical="center"/>
    </xf>
    <xf numFmtId="0" fontId="12" fillId="0" borderId="0" xfId="2" applyFont="1" applyFill="1" applyAlignment="1">
      <alignment vertical="center"/>
    </xf>
    <xf numFmtId="0" fontId="26" fillId="0" borderId="0" xfId="2" applyFont="1" applyFill="1" applyAlignment="1">
      <alignment vertical="center"/>
    </xf>
    <xf numFmtId="0" fontId="15" fillId="0" borderId="0" xfId="2" applyFont="1" applyFill="1" applyAlignment="1">
      <alignment vertical="center"/>
    </xf>
    <xf numFmtId="0" fontId="25" fillId="0" borderId="0" xfId="2" applyFont="1" applyFill="1" applyBorder="1" applyAlignment="1">
      <alignment vertical="center"/>
    </xf>
    <xf numFmtId="0" fontId="12" fillId="0" borderId="0" xfId="2" applyFont="1" applyFill="1" applyBorder="1" applyAlignment="1">
      <alignment vertical="center"/>
    </xf>
    <xf numFmtId="0" fontId="27" fillId="0" borderId="0" xfId="2" applyFont="1" applyFill="1" applyAlignment="1">
      <alignment vertical="center"/>
    </xf>
    <xf numFmtId="0" fontId="27" fillId="0" borderId="0" xfId="2" applyFont="1" applyFill="1" applyBorder="1" applyAlignment="1">
      <alignment vertical="center"/>
    </xf>
    <xf numFmtId="0" fontId="15" fillId="0" borderId="0" xfId="2" applyFont="1" applyFill="1" applyBorder="1" applyAlignment="1">
      <alignment horizontal="center" vertical="center"/>
    </xf>
    <xf numFmtId="0" fontId="9" fillId="0" borderId="0" xfId="2" applyFont="1" applyFill="1" applyAlignment="1">
      <alignment vertical="center"/>
    </xf>
    <xf numFmtId="0" fontId="5" fillId="0" borderId="0" xfId="2" applyFont="1" applyAlignment="1">
      <alignment vertical="center"/>
    </xf>
    <xf numFmtId="0" fontId="18" fillId="0" borderId="0" xfId="4" applyFont="1" applyBorder="1" applyAlignment="1">
      <alignment horizontal="center" vertical="center"/>
    </xf>
    <xf numFmtId="0" fontId="28" fillId="0" borderId="0" xfId="2" applyFont="1" applyFill="1" applyAlignment="1">
      <alignment vertical="center"/>
    </xf>
    <xf numFmtId="0" fontId="28" fillId="0" borderId="0" xfId="2" applyFont="1" applyAlignment="1">
      <alignment vertical="center"/>
    </xf>
    <xf numFmtId="177" fontId="28" fillId="0" borderId="0" xfId="2" applyNumberFormat="1" applyFont="1" applyFill="1" applyAlignment="1">
      <alignment vertical="center"/>
    </xf>
    <xf numFmtId="0" fontId="2" fillId="0" borderId="0" xfId="2" applyFill="1" applyBorder="1" applyAlignment="1">
      <alignment vertical="center"/>
    </xf>
    <xf numFmtId="0" fontId="2" fillId="0" borderId="0" xfId="2" applyFont="1" applyFill="1" applyBorder="1" applyAlignment="1">
      <alignment horizontal="center" vertical="center"/>
    </xf>
    <xf numFmtId="0" fontId="2" fillId="0" borderId="0" xfId="2" applyFont="1" applyBorder="1" applyAlignment="1">
      <alignment vertical="center"/>
    </xf>
    <xf numFmtId="0" fontId="2" fillId="0" borderId="0" xfId="2" applyBorder="1" applyAlignment="1">
      <alignment vertical="center"/>
    </xf>
    <xf numFmtId="15" fontId="2" fillId="0" borderId="0" xfId="2" applyNumberFormat="1" applyFont="1" applyFill="1" applyBorder="1" applyAlignment="1">
      <alignment horizontal="center" vertical="center"/>
    </xf>
    <xf numFmtId="175" fontId="2" fillId="0" borderId="0" xfId="2" applyNumberFormat="1" applyBorder="1" applyAlignment="1">
      <alignment vertical="center"/>
    </xf>
    <xf numFmtId="0" fontId="2" fillId="0" borderId="0" xfId="2" applyFont="1" applyBorder="1" applyAlignment="1">
      <alignment horizontal="center" vertical="center"/>
    </xf>
    <xf numFmtId="182" fontId="2" fillId="0" borderId="0" xfId="2" applyNumberFormat="1" applyFont="1" applyFill="1" applyBorder="1" applyAlignment="1">
      <alignment horizontal="center" vertical="center"/>
    </xf>
    <xf numFmtId="0" fontId="2" fillId="4" borderId="0" xfId="2" applyFill="1" applyBorder="1" applyAlignment="1">
      <alignment vertical="center"/>
    </xf>
    <xf numFmtId="182" fontId="2" fillId="0" borderId="0" xfId="2" applyNumberFormat="1" applyFont="1" applyFill="1" applyBorder="1" applyAlignment="1">
      <alignment vertical="center"/>
    </xf>
    <xf numFmtId="1" fontId="2" fillId="0" borderId="0" xfId="2" applyNumberFormat="1" applyFont="1" applyFill="1" applyBorder="1" applyAlignment="1">
      <alignment horizontal="center" vertical="center"/>
    </xf>
    <xf numFmtId="0" fontId="4" fillId="0" borderId="0" xfId="2" applyFont="1" applyBorder="1" applyAlignment="1">
      <alignment vertical="center"/>
    </xf>
    <xf numFmtId="0" fontId="2" fillId="0" borderId="0" xfId="2" applyAlignment="1">
      <alignment vertical="center"/>
    </xf>
    <xf numFmtId="0" fontId="12" fillId="0" borderId="0" xfId="2" applyFont="1" applyBorder="1" applyAlignment="1">
      <alignment vertical="center"/>
    </xf>
    <xf numFmtId="0" fontId="12" fillId="0" borderId="0" xfId="2" applyFont="1" applyAlignment="1">
      <alignment vertical="center"/>
    </xf>
    <xf numFmtId="177" fontId="30" fillId="0" borderId="0" xfId="2" applyNumberFormat="1" applyFont="1" applyFill="1" applyAlignment="1">
      <alignment vertical="center"/>
    </xf>
    <xf numFmtId="0" fontId="4" fillId="0" borderId="0" xfId="2" applyFont="1" applyBorder="1" applyAlignment="1">
      <alignment horizontal="center" vertical="center"/>
    </xf>
    <xf numFmtId="165" fontId="2" fillId="0" borderId="0" xfId="2" applyNumberFormat="1" applyFont="1" applyFill="1" applyBorder="1" applyAlignment="1">
      <alignment vertical="center"/>
    </xf>
    <xf numFmtId="0" fontId="2" fillId="0" borderId="0" xfId="2" quotePrefix="1" applyFont="1" applyFill="1" applyBorder="1" applyAlignment="1">
      <alignment vertical="center"/>
    </xf>
    <xf numFmtId="183" fontId="2" fillId="0" borderId="0" xfId="2" applyNumberFormat="1" applyFont="1" applyFill="1" applyBorder="1" applyAlignment="1">
      <alignment horizontal="right" vertical="center"/>
    </xf>
    <xf numFmtId="1" fontId="20" fillId="0" borderId="0" xfId="2" applyNumberFormat="1" applyFont="1" applyFill="1" applyBorder="1" applyAlignment="1">
      <alignment horizontal="center" vertical="center"/>
    </xf>
    <xf numFmtId="183" fontId="2" fillId="0" borderId="0" xfId="2" applyNumberFormat="1" applyFont="1" applyFill="1" applyAlignment="1">
      <alignment horizontal="right" vertical="center"/>
    </xf>
    <xf numFmtId="0" fontId="2" fillId="0" borderId="0" xfId="2" applyFont="1" applyFill="1" applyAlignment="1">
      <alignment horizontal="center" vertical="center"/>
    </xf>
    <xf numFmtId="183" fontId="15" fillId="0" borderId="0" xfId="2" applyNumberFormat="1" applyFont="1" applyFill="1" applyAlignment="1">
      <alignment horizontal="right" vertical="center"/>
    </xf>
    <xf numFmtId="0" fontId="15" fillId="0" borderId="0" xfId="2" applyFont="1" applyFill="1" applyAlignment="1">
      <alignment horizontal="center" vertical="center"/>
    </xf>
    <xf numFmtId="0" fontId="15" fillId="0" borderId="0" xfId="2" applyFont="1" applyAlignment="1">
      <alignment vertical="center"/>
    </xf>
    <xf numFmtId="183" fontId="15" fillId="0" borderId="0" xfId="2" applyNumberFormat="1" applyFont="1" applyAlignment="1">
      <alignment horizontal="right" vertical="center"/>
    </xf>
    <xf numFmtId="0" fontId="15" fillId="0" borderId="0" xfId="2" applyFont="1" applyAlignment="1">
      <alignment horizontal="center" vertical="center"/>
    </xf>
    <xf numFmtId="0" fontId="15" fillId="0" borderId="0" xfId="2" applyFont="1" applyBorder="1" applyAlignment="1">
      <alignment horizontal="center" vertical="center"/>
    </xf>
    <xf numFmtId="183" fontId="2" fillId="0" borderId="0" xfId="2" applyNumberFormat="1" applyFont="1" applyAlignment="1">
      <alignment horizontal="right" vertical="center"/>
    </xf>
    <xf numFmtId="0" fontId="2" fillId="0" borderId="0" xfId="2" applyFont="1" applyAlignment="1">
      <alignment horizontal="center" vertical="center"/>
    </xf>
    <xf numFmtId="0" fontId="32" fillId="0" borderId="0" xfId="0" applyFont="1" applyFill="1" applyBorder="1" applyAlignment="1">
      <alignment vertical="center"/>
    </xf>
    <xf numFmtId="0" fontId="33" fillId="0" borderId="0" xfId="0" applyFont="1" applyFill="1" applyBorder="1" applyAlignment="1">
      <alignment vertical="center"/>
    </xf>
    <xf numFmtId="0" fontId="2" fillId="0" borderId="0" xfId="2"/>
    <xf numFmtId="0" fontId="2" fillId="0" borderId="0" xfId="2" applyFill="1"/>
    <xf numFmtId="49" fontId="18" fillId="0" borderId="6" xfId="2" applyNumberFormat="1" applyFont="1" applyFill="1" applyBorder="1" applyAlignment="1">
      <alignment horizontal="center"/>
    </xf>
    <xf numFmtId="49" fontId="35" fillId="0" borderId="6" xfId="2" applyNumberFormat="1" applyFont="1" applyFill="1" applyBorder="1" applyAlignment="1">
      <alignment horizontal="center"/>
    </xf>
    <xf numFmtId="0" fontId="35" fillId="0" borderId="6" xfId="2" applyFont="1" applyFill="1" applyBorder="1" applyAlignment="1">
      <alignment horizontal="center" vertical="center"/>
    </xf>
    <xf numFmtId="49" fontId="35" fillId="0" borderId="0" xfId="2" applyNumberFormat="1" applyFont="1" applyFill="1" applyBorder="1" applyAlignment="1">
      <alignment horizontal="center"/>
    </xf>
    <xf numFmtId="0" fontId="34" fillId="0" borderId="5" xfId="0" applyFont="1" applyBorder="1" applyAlignment="1">
      <alignment horizontal="center"/>
    </xf>
    <xf numFmtId="0" fontId="36" fillId="5" borderId="0" xfId="2" applyNumberFormat="1" applyFont="1" applyFill="1" applyBorder="1" applyAlignment="1">
      <alignment horizontal="left" vertical="center"/>
    </xf>
    <xf numFmtId="0" fontId="36" fillId="5" borderId="0" xfId="2" applyFont="1" applyFill="1" applyBorder="1" applyAlignment="1">
      <alignment horizontal="left" vertical="top"/>
    </xf>
    <xf numFmtId="0" fontId="17" fillId="5" borderId="0" xfId="2" applyFont="1" applyFill="1" applyBorder="1" applyAlignment="1">
      <alignment horizontal="left"/>
    </xf>
    <xf numFmtId="0" fontId="38" fillId="5" borderId="0" xfId="2" applyFont="1" applyFill="1" applyBorder="1" applyAlignment="1">
      <alignment horizontal="left"/>
    </xf>
    <xf numFmtId="0" fontId="39" fillId="0" borderId="0" xfId="2" applyFont="1" applyFill="1"/>
    <xf numFmtId="0" fontId="36" fillId="5" borderId="0" xfId="2" applyFont="1" applyFill="1" applyBorder="1" applyAlignment="1">
      <alignment vertical="top"/>
    </xf>
    <xf numFmtId="0" fontId="40" fillId="5" borderId="0" xfId="2" applyFont="1" applyFill="1" applyBorder="1" applyAlignment="1"/>
    <xf numFmtId="0" fontId="40" fillId="5" borderId="0" xfId="2" applyFont="1" applyFill="1" applyBorder="1" applyAlignment="1">
      <alignment horizontal="left" indent="1"/>
    </xf>
    <xf numFmtId="0" fontId="41" fillId="0" borderId="0" xfId="2" applyFont="1" applyFill="1"/>
    <xf numFmtId="0" fontId="36" fillId="5" borderId="0" xfId="0" applyFont="1" applyFill="1" applyAlignment="1">
      <alignment horizontal="left"/>
    </xf>
    <xf numFmtId="49" fontId="39" fillId="0" borderId="0" xfId="2" applyNumberFormat="1" applyFont="1" applyFill="1"/>
    <xf numFmtId="2" fontId="39" fillId="0" borderId="0" xfId="2" applyNumberFormat="1" applyFont="1" applyFill="1"/>
    <xf numFmtId="49" fontId="39" fillId="0" borderId="0" xfId="2" applyNumberFormat="1" applyFont="1" applyFill="1" applyAlignment="1">
      <alignment vertical="center"/>
    </xf>
    <xf numFmtId="0" fontId="39" fillId="0" borderId="0" xfId="2" applyFont="1" applyFill="1" applyBorder="1" applyProtection="1">
      <protection locked="0"/>
    </xf>
    <xf numFmtId="0" fontId="39" fillId="0" borderId="0" xfId="2" applyFont="1" applyFill="1" applyBorder="1"/>
    <xf numFmtId="0" fontId="42" fillId="0" borderId="0" xfId="2" applyFont="1" applyFill="1" applyBorder="1" applyProtection="1">
      <protection locked="0"/>
    </xf>
    <xf numFmtId="168" fontId="42" fillId="0" borderId="0" xfId="2" applyNumberFormat="1" applyFont="1" applyFill="1" applyBorder="1" applyAlignment="1">
      <alignment horizontal="left"/>
    </xf>
    <xf numFmtId="2" fontId="41" fillId="0" borderId="0" xfId="2" applyNumberFormat="1" applyFont="1" applyFill="1" applyBorder="1"/>
    <xf numFmtId="165" fontId="41" fillId="0" borderId="0" xfId="2" applyNumberFormat="1" applyFont="1" applyFill="1" applyBorder="1"/>
    <xf numFmtId="0" fontId="42" fillId="0" borderId="0" xfId="2" applyFont="1" applyFill="1" applyBorder="1" applyAlignment="1"/>
    <xf numFmtId="0" fontId="43" fillId="0" borderId="0" xfId="2" applyFont="1" applyFill="1" applyBorder="1"/>
    <xf numFmtId="0" fontId="44" fillId="0" borderId="0" xfId="2" applyFont="1" applyFill="1" applyBorder="1" applyAlignment="1">
      <alignment horizontal="center" vertical="center"/>
    </xf>
    <xf numFmtId="0" fontId="16" fillId="0" borderId="0" xfId="2" applyFont="1" applyFill="1" applyBorder="1" applyAlignment="1">
      <alignment horizontal="center" vertical="center"/>
    </xf>
    <xf numFmtId="0" fontId="44" fillId="0" borderId="0" xfId="2" applyFont="1" applyFill="1" applyBorder="1" applyAlignment="1">
      <alignment horizontal="center" vertical="center" wrapText="1"/>
    </xf>
    <xf numFmtId="49" fontId="16" fillId="0" borderId="1" xfId="2" applyNumberFormat="1" applyFont="1" applyFill="1" applyBorder="1" applyAlignment="1">
      <alignment horizontal="center"/>
    </xf>
    <xf numFmtId="49" fontId="44" fillId="0" borderId="1" xfId="2" applyNumberFormat="1" applyFont="1" applyFill="1" applyBorder="1" applyAlignment="1">
      <alignment horizontal="center"/>
    </xf>
    <xf numFmtId="0" fontId="44" fillId="0" borderId="1" xfId="2" applyFont="1" applyFill="1" applyBorder="1" applyAlignment="1">
      <alignment horizontal="center" vertical="center"/>
    </xf>
    <xf numFmtId="165" fontId="18" fillId="0" borderId="0" xfId="2" applyNumberFormat="1" applyFont="1" applyFill="1" applyBorder="1" applyAlignment="1">
      <alignment horizontal="center"/>
    </xf>
    <xf numFmtId="0" fontId="16" fillId="0" borderId="0" xfId="2" applyFont="1" applyFill="1" applyBorder="1" applyAlignment="1">
      <alignment horizontal="center"/>
    </xf>
    <xf numFmtId="0" fontId="18" fillId="0" borderId="0" xfId="2" applyFont="1" applyFill="1" applyBorder="1" applyAlignment="1">
      <alignment wrapText="1"/>
    </xf>
    <xf numFmtId="167" fontId="18" fillId="0" borderId="0" xfId="2" applyNumberFormat="1" applyFont="1" applyFill="1" applyBorder="1" applyAlignment="1">
      <alignment horizontal="center" wrapText="1"/>
    </xf>
    <xf numFmtId="0" fontId="16" fillId="0" borderId="0" xfId="2" applyFont="1" applyFill="1" applyBorder="1"/>
    <xf numFmtId="0" fontId="16" fillId="0" borderId="0" xfId="2" applyFont="1" applyFill="1" applyBorder="1" applyAlignment="1"/>
    <xf numFmtId="0" fontId="16" fillId="2" borderId="0" xfId="2" applyFont="1" applyFill="1"/>
    <xf numFmtId="0" fontId="16" fillId="0" borderId="0" xfId="2" applyFont="1" applyFill="1" applyAlignment="1">
      <alignment horizontal="center"/>
    </xf>
    <xf numFmtId="0" fontId="16" fillId="0" borderId="0" xfId="2" applyFont="1" applyFill="1"/>
    <xf numFmtId="0" fontId="2" fillId="0" borderId="7" xfId="2" applyFont="1" applyFill="1" applyBorder="1"/>
    <xf numFmtId="0" fontId="48" fillId="5" borderId="0" xfId="2" applyFont="1" applyFill="1" applyAlignment="1">
      <alignment horizontal="left" vertical="center" wrapText="1"/>
    </xf>
    <xf numFmtId="43" fontId="16" fillId="0" borderId="0" xfId="1" applyFont="1" applyFill="1"/>
    <xf numFmtId="0" fontId="16" fillId="0" borderId="0" xfId="0" applyFont="1"/>
    <xf numFmtId="43" fontId="16" fillId="0" borderId="0" xfId="1" applyFont="1"/>
    <xf numFmtId="0" fontId="16" fillId="0" borderId="0" xfId="0" applyFont="1" applyFill="1"/>
    <xf numFmtId="0" fontId="16" fillId="0" borderId="0" xfId="0" applyFont="1" applyAlignment="1">
      <alignment horizontal="center" vertical="center"/>
    </xf>
    <xf numFmtId="0" fontId="16" fillId="3" borderId="1" xfId="0" applyFont="1" applyFill="1" applyBorder="1" applyAlignment="1">
      <alignment horizontal="center"/>
    </xf>
    <xf numFmtId="0" fontId="16" fillId="3" borderId="0" xfId="0" applyFont="1" applyFill="1" applyBorder="1"/>
    <xf numFmtId="0" fontId="16" fillId="3" borderId="0" xfId="0" applyFont="1" applyFill="1" applyAlignment="1">
      <alignment horizontal="centerContinuous"/>
    </xf>
    <xf numFmtId="0" fontId="16" fillId="3" borderId="0" xfId="0" applyFont="1" applyFill="1"/>
    <xf numFmtId="0" fontId="16" fillId="3" borderId="3" xfId="0" applyFont="1" applyFill="1" applyBorder="1" applyAlignment="1">
      <alignment horizontal="center"/>
    </xf>
    <xf numFmtId="0" fontId="16" fillId="3" borderId="0" xfId="0" applyFont="1" applyFill="1" applyBorder="1" applyAlignment="1">
      <alignment horizontal="center"/>
    </xf>
    <xf numFmtId="0" fontId="16" fillId="3" borderId="0" xfId="0" applyFont="1" applyFill="1" applyBorder="1" applyAlignment="1">
      <alignment horizontal="center" vertical="center" wrapText="1"/>
    </xf>
    <xf numFmtId="0" fontId="16" fillId="0" borderId="3" xfId="0" applyFont="1" applyFill="1" applyBorder="1" applyAlignment="1">
      <alignment horizontal="center"/>
    </xf>
    <xf numFmtId="0" fontId="16" fillId="0" borderId="0" xfId="0" applyFont="1" applyFill="1" applyBorder="1" applyAlignment="1">
      <alignment horizontal="center"/>
    </xf>
    <xf numFmtId="0" fontId="16" fillId="3" borderId="0" xfId="2" applyFont="1" applyFill="1" applyBorder="1" applyAlignment="1">
      <alignment horizontal="center"/>
    </xf>
    <xf numFmtId="49" fontId="16" fillId="3" borderId="4" xfId="0" applyNumberFormat="1" applyFont="1" applyFill="1" applyBorder="1" applyAlignment="1">
      <alignment horizontal="center"/>
    </xf>
    <xf numFmtId="49" fontId="16" fillId="0" borderId="4" xfId="0" applyNumberFormat="1" applyFont="1" applyFill="1" applyBorder="1" applyAlignment="1">
      <alignment horizontal="center"/>
    </xf>
    <xf numFmtId="43" fontId="18" fillId="0" borderId="0" xfId="1" applyFont="1" applyFill="1" applyBorder="1" applyAlignment="1"/>
    <xf numFmtId="0" fontId="16" fillId="0" borderId="0" xfId="0" applyNumberFormat="1" applyFont="1" applyFill="1"/>
    <xf numFmtId="0" fontId="47" fillId="0" borderId="0" xfId="0" applyFont="1" applyFill="1"/>
    <xf numFmtId="172" fontId="47" fillId="0" borderId="0" xfId="0" applyNumberFormat="1" applyFont="1" applyFill="1"/>
    <xf numFmtId="173" fontId="16" fillId="0" borderId="0" xfId="0" applyNumberFormat="1" applyFont="1" applyFill="1" applyAlignment="1">
      <alignment horizontal="right"/>
    </xf>
    <xf numFmtId="0" fontId="47" fillId="0" borderId="0" xfId="0" applyFont="1"/>
    <xf numFmtId="0" fontId="47" fillId="0" borderId="0" xfId="0" applyFont="1" applyBorder="1"/>
    <xf numFmtId="0" fontId="16" fillId="0" borderId="0" xfId="0" applyFont="1" applyAlignment="1">
      <alignment horizontal="left"/>
    </xf>
    <xf numFmtId="0" fontId="16" fillId="0" borderId="0" xfId="0" applyFont="1" applyAlignment="1"/>
    <xf numFmtId="0" fontId="16" fillId="0" borderId="0" xfId="0" applyNumberFormat="1" applyFont="1" applyFill="1" applyBorder="1" applyAlignment="1">
      <alignment horizontal="left" vertical="center"/>
    </xf>
    <xf numFmtId="0" fontId="16" fillId="0" borderId="0" xfId="0" applyFont="1" applyFill="1" applyBorder="1" applyAlignment="1">
      <alignment vertical="top"/>
    </xf>
    <xf numFmtId="0" fontId="16" fillId="0" borderId="0" xfId="0" applyFont="1" applyFill="1" applyAlignment="1">
      <alignment vertical="center"/>
    </xf>
    <xf numFmtId="0" fontId="16" fillId="0" borderId="0" xfId="0" applyFont="1" applyFill="1" applyAlignment="1">
      <alignment horizontal="center" vertical="top"/>
    </xf>
    <xf numFmtId="49" fontId="43" fillId="3" borderId="0" xfId="2" applyNumberFormat="1" applyFont="1" applyFill="1" applyBorder="1" applyAlignment="1">
      <alignment horizontal="center"/>
    </xf>
    <xf numFmtId="49" fontId="42" fillId="3" borderId="0" xfId="2" applyNumberFormat="1" applyFont="1" applyFill="1" applyBorder="1" applyAlignment="1">
      <alignment horizontal="center"/>
    </xf>
    <xf numFmtId="49" fontId="43" fillId="0" borderId="0" xfId="2" applyNumberFormat="1" applyFont="1" applyFill="1" applyBorder="1" applyAlignment="1">
      <alignment horizontal="center"/>
    </xf>
    <xf numFmtId="0" fontId="39" fillId="3" borderId="0" xfId="2" applyFont="1" applyFill="1"/>
    <xf numFmtId="0" fontId="2" fillId="3" borderId="0" xfId="2" applyFont="1" applyFill="1"/>
    <xf numFmtId="0" fontId="18" fillId="3" borderId="7" xfId="2" applyFont="1" applyFill="1" applyBorder="1" applyAlignment="1">
      <alignment horizontal="center" vertical="center"/>
    </xf>
    <xf numFmtId="0" fontId="18" fillId="3" borderId="7" xfId="2" quotePrefix="1" applyFont="1" applyFill="1" applyBorder="1" applyAlignment="1">
      <alignment horizontal="center"/>
    </xf>
    <xf numFmtId="0" fontId="18" fillId="3" borderId="7" xfId="2" applyFont="1" applyFill="1" applyBorder="1" applyAlignment="1">
      <alignment horizontal="center"/>
    </xf>
    <xf numFmtId="0" fontId="18" fillId="0" borderId="7" xfId="2" quotePrefix="1" applyFont="1" applyFill="1" applyBorder="1" applyAlignment="1">
      <alignment horizontal="center"/>
    </xf>
    <xf numFmtId="0" fontId="16" fillId="3" borderId="7" xfId="0" quotePrefix="1" applyFont="1" applyFill="1" applyBorder="1" applyAlignment="1">
      <alignment horizontal="center"/>
    </xf>
    <xf numFmtId="0" fontId="16" fillId="3" borderId="7" xfId="2" quotePrefix="1" applyFont="1" applyFill="1" applyBorder="1" applyAlignment="1">
      <alignment horizontal="center"/>
    </xf>
    <xf numFmtId="0" fontId="16" fillId="3" borderId="7" xfId="0" applyFont="1" applyFill="1" applyBorder="1" applyAlignment="1">
      <alignment horizontal="center"/>
    </xf>
    <xf numFmtId="0" fontId="16" fillId="0" borderId="7" xfId="0" quotePrefix="1" applyFont="1" applyFill="1" applyBorder="1" applyAlignment="1">
      <alignment horizontal="center"/>
    </xf>
    <xf numFmtId="0" fontId="18" fillId="6" borderId="0" xfId="0" applyFont="1" applyFill="1" applyBorder="1" applyAlignment="1"/>
    <xf numFmtId="166" fontId="18" fillId="6" borderId="0" xfId="1" applyNumberFormat="1" applyFont="1" applyFill="1" applyBorder="1" applyAlignment="1"/>
    <xf numFmtId="166" fontId="49" fillId="6" borderId="0" xfId="1" applyNumberFormat="1" applyFont="1" applyFill="1"/>
    <xf numFmtId="166" fontId="16" fillId="6" borderId="0" xfId="1" applyNumberFormat="1" applyFont="1" applyFill="1" applyBorder="1" applyAlignment="1">
      <alignment horizontal="right"/>
    </xf>
    <xf numFmtId="0" fontId="47" fillId="6" borderId="0" xfId="0" applyFont="1" applyFill="1"/>
    <xf numFmtId="0" fontId="47" fillId="6" borderId="0" xfId="0" applyFont="1" applyFill="1" applyAlignment="1">
      <alignment horizontal="center"/>
    </xf>
    <xf numFmtId="172" fontId="47" fillId="6" borderId="0" xfId="0" applyNumberFormat="1" applyFont="1" applyFill="1"/>
    <xf numFmtId="173" fontId="16" fillId="6" borderId="0" xfId="0" applyNumberFormat="1" applyFont="1" applyFill="1" applyAlignment="1">
      <alignment horizontal="right"/>
    </xf>
    <xf numFmtId="173" fontId="16" fillId="6" borderId="0" xfId="1" applyNumberFormat="1" applyFont="1" applyFill="1" applyBorder="1" applyAlignment="1">
      <alignment horizontal="right"/>
    </xf>
    <xf numFmtId="173" fontId="16" fillId="6" borderId="0" xfId="1" applyNumberFormat="1" applyFont="1" applyFill="1" applyAlignment="1">
      <alignment horizontal="right"/>
    </xf>
    <xf numFmtId="0" fontId="16" fillId="6" borderId="0" xfId="2" applyFont="1" applyFill="1" applyBorder="1" applyAlignment="1">
      <alignment horizontal="center" vertical="center"/>
    </xf>
    <xf numFmtId="0" fontId="18" fillId="6" borderId="0" xfId="2" applyFont="1" applyFill="1" applyBorder="1" applyAlignment="1">
      <alignment horizontal="center" wrapText="1"/>
    </xf>
    <xf numFmtId="165" fontId="18" fillId="6" borderId="0" xfId="2" applyNumberFormat="1" applyFont="1" applyFill="1" applyBorder="1" applyAlignment="1">
      <alignment horizontal="center"/>
    </xf>
    <xf numFmtId="165" fontId="16" fillId="6" borderId="0" xfId="2" applyNumberFormat="1" applyFont="1" applyFill="1" applyBorder="1" applyAlignment="1">
      <alignment horizontal="center"/>
    </xf>
    <xf numFmtId="0" fontId="16" fillId="6" borderId="0" xfId="2" applyFont="1" applyFill="1" applyBorder="1" applyAlignment="1">
      <alignment horizontal="center"/>
    </xf>
    <xf numFmtId="0" fontId="18" fillId="6" borderId="0" xfId="2" applyFont="1" applyFill="1" applyBorder="1" applyAlignment="1">
      <alignment horizontal="left" wrapText="1"/>
    </xf>
    <xf numFmtId="166" fontId="18" fillId="6" borderId="0" xfId="1" applyNumberFormat="1" applyFont="1" applyFill="1" applyBorder="1" applyAlignment="1">
      <alignment horizontal="center" wrapText="1"/>
    </xf>
    <xf numFmtId="0" fontId="18" fillId="6" borderId="0" xfId="2" applyFont="1" applyFill="1" applyBorder="1" applyAlignment="1">
      <alignment wrapText="1"/>
    </xf>
    <xf numFmtId="167" fontId="18" fillId="6" borderId="0" xfId="2" applyNumberFormat="1" applyFont="1" applyFill="1" applyBorder="1" applyAlignment="1">
      <alignment horizontal="center" wrapText="1"/>
    </xf>
    <xf numFmtId="0" fontId="16" fillId="6" borderId="0" xfId="2" applyFont="1" applyFill="1" applyBorder="1"/>
    <xf numFmtId="0" fontId="16" fillId="6" borderId="0" xfId="0" applyFont="1" applyFill="1" applyBorder="1" applyAlignment="1">
      <alignment horizontal="right"/>
    </xf>
    <xf numFmtId="0" fontId="47" fillId="6" borderId="0" xfId="0" applyFont="1" applyFill="1" applyBorder="1" applyAlignment="1">
      <alignment horizontal="left" indent="1"/>
    </xf>
    <xf numFmtId="0" fontId="16" fillId="6" borderId="0" xfId="2" applyFont="1" applyFill="1" applyBorder="1" applyAlignment="1">
      <alignment horizontal="center" wrapText="1"/>
    </xf>
    <xf numFmtId="165" fontId="16" fillId="6" borderId="0" xfId="0" applyNumberFormat="1" applyFont="1" applyFill="1" applyBorder="1" applyAlignment="1">
      <alignment horizontal="center"/>
    </xf>
    <xf numFmtId="165" fontId="47" fillId="6" borderId="0" xfId="0" applyNumberFormat="1" applyFont="1" applyFill="1" applyBorder="1" applyAlignment="1">
      <alignment horizontal="center"/>
    </xf>
    <xf numFmtId="171" fontId="18" fillId="6" borderId="0" xfId="2" applyNumberFormat="1" applyFont="1" applyFill="1" applyBorder="1" applyAlignment="1">
      <alignment horizontal="center"/>
    </xf>
    <xf numFmtId="0" fontId="16" fillId="6" borderId="5" xfId="2" applyFont="1" applyFill="1" applyBorder="1" applyAlignment="1">
      <alignment horizontal="center" vertical="center"/>
    </xf>
    <xf numFmtId="0" fontId="18" fillId="6" borderId="5" xfId="2" applyFont="1" applyFill="1" applyBorder="1" applyAlignment="1">
      <alignment horizontal="center" wrapText="1"/>
    </xf>
    <xf numFmtId="165" fontId="18" fillId="6" borderId="5" xfId="2" applyNumberFormat="1" applyFont="1" applyFill="1" applyBorder="1" applyAlignment="1">
      <alignment horizontal="center"/>
    </xf>
    <xf numFmtId="165" fontId="16" fillId="6" borderId="5" xfId="2" applyNumberFormat="1" applyFont="1" applyFill="1" applyBorder="1" applyAlignment="1">
      <alignment horizontal="center"/>
    </xf>
    <xf numFmtId="0" fontId="16" fillId="6" borderId="8" xfId="0" applyFont="1" applyFill="1" applyBorder="1" applyAlignment="1">
      <alignment horizontal="right"/>
    </xf>
    <xf numFmtId="0" fontId="47" fillId="6" borderId="8" xfId="0" applyFont="1" applyFill="1" applyBorder="1" applyAlignment="1">
      <alignment horizontal="left" indent="1"/>
    </xf>
    <xf numFmtId="0" fontId="16" fillId="6" borderId="8" xfId="2" applyFont="1" applyFill="1" applyBorder="1" applyAlignment="1">
      <alignment horizontal="center" wrapText="1"/>
    </xf>
    <xf numFmtId="165" fontId="16" fillId="6" borderId="8" xfId="2" applyNumberFormat="1" applyFont="1" applyFill="1" applyBorder="1" applyAlignment="1">
      <alignment horizontal="center"/>
    </xf>
    <xf numFmtId="0" fontId="47" fillId="6" borderId="7" xfId="0" applyFont="1" applyFill="1" applyBorder="1"/>
    <xf numFmtId="0" fontId="47" fillId="6" borderId="7" xfId="0" applyFont="1" applyFill="1" applyBorder="1" applyAlignment="1">
      <alignment horizontal="center"/>
    </xf>
    <xf numFmtId="172" fontId="47" fillId="6" borderId="7" xfId="0" applyNumberFormat="1" applyFont="1" applyFill="1" applyBorder="1"/>
    <xf numFmtId="173" fontId="16" fillId="6" borderId="7" xfId="0" applyNumberFormat="1" applyFont="1" applyFill="1" applyBorder="1" applyAlignment="1">
      <alignment horizontal="right"/>
    </xf>
    <xf numFmtId="173" fontId="16" fillId="6" borderId="7" xfId="1" applyNumberFormat="1" applyFont="1" applyFill="1" applyBorder="1" applyAlignment="1">
      <alignment horizontal="right"/>
    </xf>
    <xf numFmtId="0" fontId="50" fillId="0" borderId="0" xfId="11" applyFont="1" applyFill="1" applyBorder="1" applyAlignment="1">
      <alignment vertical="center"/>
    </xf>
    <xf numFmtId="0" fontId="2" fillId="0" borderId="0" xfId="11" applyFill="1"/>
    <xf numFmtId="0" fontId="0" fillId="0" borderId="5" xfId="0" applyBorder="1"/>
    <xf numFmtId="0" fontId="36" fillId="5" borderId="0" xfId="4" applyFont="1" applyFill="1" applyAlignment="1">
      <alignment vertical="center"/>
    </xf>
    <xf numFmtId="0" fontId="12" fillId="0" borderId="0" xfId="11" applyFont="1" applyAlignment="1">
      <alignment vertical="center"/>
    </xf>
    <xf numFmtId="0" fontId="16" fillId="0" borderId="6" xfId="11" applyFont="1" applyBorder="1" applyAlignment="1">
      <alignment vertical="center"/>
    </xf>
    <xf numFmtId="0" fontId="16" fillId="0" borderId="6" xfId="11" quotePrefix="1" applyFont="1" applyBorder="1" applyAlignment="1">
      <alignment horizontal="center" vertical="center"/>
    </xf>
    <xf numFmtId="0" fontId="16" fillId="0" borderId="6" xfId="11" quotePrefix="1" applyFont="1" applyFill="1" applyBorder="1" applyAlignment="1">
      <alignment horizontal="center" vertical="center"/>
    </xf>
    <xf numFmtId="0" fontId="16" fillId="0" borderId="6" xfId="11" applyFont="1" applyBorder="1" applyAlignment="1">
      <alignment horizontal="center" vertical="center"/>
    </xf>
    <xf numFmtId="0" fontId="12" fillId="0" borderId="6" xfId="11" applyFont="1" applyBorder="1" applyAlignment="1">
      <alignment vertical="center"/>
    </xf>
    <xf numFmtId="0" fontId="16" fillId="6" borderId="3" xfId="4" applyFont="1" applyFill="1" applyBorder="1" applyAlignment="1">
      <alignment vertical="center"/>
    </xf>
    <xf numFmtId="0" fontId="18" fillId="6" borderId="3" xfId="4" applyFont="1" applyFill="1" applyBorder="1" applyAlignment="1">
      <alignment horizontal="center" vertical="center"/>
    </xf>
    <xf numFmtId="175" fontId="18" fillId="6" borderId="3" xfId="4" applyNumberFormat="1" applyFont="1" applyFill="1" applyBorder="1" applyAlignment="1">
      <alignment vertical="center"/>
    </xf>
    <xf numFmtId="165" fontId="18" fillId="6" borderId="3" xfId="4" applyNumberFormat="1" applyFont="1" applyFill="1" applyBorder="1" applyAlignment="1">
      <alignment vertical="center"/>
    </xf>
    <xf numFmtId="165" fontId="18" fillId="6" borderId="3" xfId="4" applyNumberFormat="1" applyFont="1" applyFill="1" applyBorder="1" applyAlignment="1">
      <alignment horizontal="right" vertical="center"/>
    </xf>
    <xf numFmtId="0" fontId="16" fillId="6" borderId="0" xfId="4" applyFont="1" applyFill="1" applyBorder="1" applyAlignment="1">
      <alignment horizontal="right" vertical="center"/>
    </xf>
    <xf numFmtId="0" fontId="16" fillId="6" borderId="0" xfId="4" applyFont="1" applyFill="1" applyBorder="1" applyAlignment="1">
      <alignment vertical="center"/>
    </xf>
    <xf numFmtId="175" fontId="16" fillId="6" borderId="0" xfId="6" applyNumberFormat="1" applyFont="1" applyFill="1" applyBorder="1" applyAlignment="1">
      <alignment vertical="center"/>
    </xf>
    <xf numFmtId="165" fontId="16" fillId="6" borderId="0" xfId="4" applyNumberFormat="1" applyFont="1" applyFill="1" applyBorder="1" applyAlignment="1">
      <alignment vertical="center"/>
    </xf>
    <xf numFmtId="176" fontId="16" fillId="6" borderId="0" xfId="5" applyNumberFormat="1" applyFont="1" applyFill="1" applyBorder="1" applyAlignment="1">
      <alignment horizontal="right" vertical="center"/>
    </xf>
    <xf numFmtId="0" fontId="16" fillId="6" borderId="0" xfId="4" applyNumberFormat="1" applyFont="1" applyFill="1" applyBorder="1" applyAlignment="1">
      <alignment horizontal="right" vertical="center"/>
    </xf>
    <xf numFmtId="0" fontId="16" fillId="6" borderId="7" xfId="4" applyNumberFormat="1" applyFont="1" applyFill="1" applyBorder="1" applyAlignment="1">
      <alignment horizontal="right" vertical="center"/>
    </xf>
    <xf numFmtId="0" fontId="16" fillId="6" borderId="7" xfId="4" applyFont="1" applyFill="1" applyBorder="1" applyAlignment="1">
      <alignment vertical="center"/>
    </xf>
    <xf numFmtId="175" fontId="16" fillId="6" borderId="7" xfId="6" applyNumberFormat="1" applyFont="1" applyFill="1" applyBorder="1" applyAlignment="1">
      <alignment vertical="center"/>
    </xf>
    <xf numFmtId="165" fontId="16" fillId="6" borderId="7" xfId="4" applyNumberFormat="1" applyFont="1" applyFill="1" applyBorder="1" applyAlignment="1">
      <alignment vertical="center"/>
    </xf>
    <xf numFmtId="176" fontId="16" fillId="6" borderId="7" xfId="5" applyNumberFormat="1" applyFont="1" applyFill="1" applyBorder="1" applyAlignment="1">
      <alignment horizontal="right" vertical="center"/>
    </xf>
    <xf numFmtId="175" fontId="39" fillId="0" borderId="0" xfId="2" applyNumberFormat="1" applyFont="1" applyFill="1" applyAlignment="1">
      <alignment vertical="center"/>
    </xf>
    <xf numFmtId="175" fontId="16" fillId="0" borderId="0" xfId="2" applyNumberFormat="1" applyFont="1" applyFill="1" applyBorder="1" applyAlignment="1">
      <alignment vertical="center"/>
    </xf>
    <xf numFmtId="0" fontId="16" fillId="0" borderId="0" xfId="2" applyFont="1" applyFill="1" applyBorder="1" applyAlignment="1">
      <alignment vertical="center"/>
    </xf>
    <xf numFmtId="0" fontId="16" fillId="0" borderId="0" xfId="2" applyFont="1" applyFill="1" applyAlignment="1">
      <alignment horizontal="left" vertical="center"/>
    </xf>
    <xf numFmtId="0" fontId="16" fillId="0" borderId="0" xfId="2" applyFont="1" applyAlignment="1">
      <alignment vertical="center"/>
    </xf>
    <xf numFmtId="0" fontId="38" fillId="0" borderId="0" xfId="2" applyFont="1" applyAlignment="1">
      <alignment horizontal="center" vertical="center"/>
    </xf>
    <xf numFmtId="0" fontId="38" fillId="0" borderId="0" xfId="2" applyFont="1" applyFill="1" applyAlignment="1">
      <alignment vertical="center"/>
    </xf>
    <xf numFmtId="0" fontId="16" fillId="0" borderId="0" xfId="2" applyFont="1" applyFill="1" applyAlignment="1">
      <alignment vertical="center"/>
    </xf>
    <xf numFmtId="0" fontId="44" fillId="0" borderId="0" xfId="2" quotePrefix="1" applyFont="1" applyFill="1" applyBorder="1" applyAlignment="1">
      <alignment horizontal="center" vertical="center"/>
    </xf>
    <xf numFmtId="43" fontId="44" fillId="0" borderId="0" xfId="1" applyFont="1" applyFill="1" applyBorder="1" applyAlignment="1">
      <alignment horizontal="center" vertical="center"/>
    </xf>
    <xf numFmtId="175" fontId="16" fillId="0" borderId="0" xfId="2" applyNumberFormat="1" applyFont="1" applyFill="1" applyAlignment="1">
      <alignment vertical="center"/>
    </xf>
    <xf numFmtId="166" fontId="16" fillId="0" borderId="0" xfId="1" applyNumberFormat="1" applyFont="1" applyFill="1" applyAlignment="1">
      <alignment vertical="center"/>
    </xf>
    <xf numFmtId="0" fontId="16" fillId="0" borderId="0" xfId="7" applyNumberFormat="1" applyFont="1" applyFill="1" applyBorder="1" applyAlignment="1">
      <alignment horizontal="left" vertical="center"/>
    </xf>
    <xf numFmtId="178" fontId="16" fillId="0" borderId="0" xfId="2" applyNumberFormat="1" applyFont="1" applyFill="1" applyBorder="1" applyAlignment="1">
      <alignment vertical="center"/>
    </xf>
    <xf numFmtId="166" fontId="16" fillId="0" borderId="0" xfId="8" applyNumberFormat="1" applyFont="1" applyFill="1" applyBorder="1" applyAlignment="1">
      <alignment vertical="center"/>
    </xf>
    <xf numFmtId="43" fontId="16" fillId="0" borderId="0" xfId="1" applyFont="1" applyFill="1" applyBorder="1" applyAlignment="1">
      <alignment vertical="center"/>
    </xf>
    <xf numFmtId="165" fontId="16" fillId="0" borderId="0" xfId="2" applyNumberFormat="1" applyFont="1" applyFill="1" applyBorder="1" applyAlignment="1">
      <alignment vertical="center"/>
    </xf>
    <xf numFmtId="0" fontId="16" fillId="0" borderId="0" xfId="2" applyFont="1" applyFill="1" applyAlignment="1">
      <alignment horizontal="justify" vertical="center"/>
    </xf>
    <xf numFmtId="166" fontId="16" fillId="0" borderId="0" xfId="2" applyNumberFormat="1" applyFont="1" applyFill="1" applyAlignment="1">
      <alignment vertical="center"/>
    </xf>
    <xf numFmtId="179" fontId="16" fillId="0" borderId="0" xfId="2" applyNumberFormat="1" applyFont="1" applyFill="1" applyAlignment="1">
      <alignment vertical="center"/>
    </xf>
    <xf numFmtId="0" fontId="36" fillId="5" borderId="0" xfId="2" applyFont="1" applyFill="1" applyAlignment="1"/>
    <xf numFmtId="0" fontId="36" fillId="5" borderId="0" xfId="2" applyFont="1" applyFill="1" applyAlignment="1">
      <alignment vertical="center"/>
    </xf>
    <xf numFmtId="0" fontId="36" fillId="5" borderId="0" xfId="2" applyFont="1" applyFill="1" applyBorder="1" applyAlignment="1">
      <alignment vertical="center"/>
    </xf>
    <xf numFmtId="0" fontId="16" fillId="0" borderId="6" xfId="2" applyFont="1" applyFill="1" applyBorder="1" applyAlignment="1">
      <alignment horizontal="center" vertical="center"/>
    </xf>
    <xf numFmtId="0" fontId="44" fillId="0" borderId="6" xfId="2" applyFont="1" applyFill="1" applyBorder="1" applyAlignment="1">
      <alignment horizontal="center" vertical="center"/>
    </xf>
    <xf numFmtId="0" fontId="44" fillId="0" borderId="6" xfId="2" quotePrefix="1" applyFont="1" applyFill="1" applyBorder="1" applyAlignment="1">
      <alignment horizontal="center" vertical="center"/>
    </xf>
    <xf numFmtId="0" fontId="17" fillId="6" borderId="3" xfId="2" applyFont="1" applyFill="1" applyBorder="1" applyAlignment="1">
      <alignment horizontal="center" vertical="center"/>
    </xf>
    <xf numFmtId="0" fontId="18" fillId="6" borderId="3" xfId="2" applyFont="1" applyFill="1" applyBorder="1" applyAlignment="1">
      <alignment horizontal="center" vertical="center"/>
    </xf>
    <xf numFmtId="175" fontId="18" fillId="6" borderId="3" xfId="2" applyNumberFormat="1" applyFont="1" applyFill="1" applyBorder="1" applyAlignment="1">
      <alignment horizontal="right" vertical="center"/>
    </xf>
    <xf numFmtId="175" fontId="18" fillId="6" borderId="0" xfId="2" applyNumberFormat="1" applyFont="1" applyFill="1" applyBorder="1" applyAlignment="1">
      <alignment horizontal="right" vertical="center"/>
    </xf>
    <xf numFmtId="0" fontId="17" fillId="6" borderId="0" xfId="2" applyFont="1" applyFill="1" applyBorder="1" applyAlignment="1">
      <alignment horizontal="center" vertical="center"/>
    </xf>
    <xf numFmtId="0" fontId="18" fillId="6" borderId="0" xfId="2" applyFont="1" applyFill="1" applyBorder="1" applyAlignment="1">
      <alignment vertical="center" wrapText="1"/>
    </xf>
    <xf numFmtId="175" fontId="18" fillId="6" borderId="0" xfId="2" applyNumberFormat="1" applyFont="1" applyFill="1" applyBorder="1" applyAlignment="1">
      <alignment vertical="center" wrapText="1"/>
    </xf>
    <xf numFmtId="1" fontId="16" fillId="6" borderId="0" xfId="2" applyNumberFormat="1" applyFont="1" applyFill="1" applyBorder="1" applyAlignment="1">
      <alignment horizontal="center" vertical="center"/>
    </xf>
    <xf numFmtId="0" fontId="16" fillId="6" borderId="0" xfId="2" applyNumberFormat="1" applyFont="1" applyFill="1" applyBorder="1" applyAlignment="1">
      <alignment horizontal="left" vertical="center" wrapText="1"/>
    </xf>
    <xf numFmtId="175" fontId="16" fillId="6" borderId="0" xfId="2" applyNumberFormat="1" applyFont="1" applyFill="1" applyBorder="1" applyAlignment="1">
      <alignment vertical="center"/>
    </xf>
    <xf numFmtId="0" fontId="16" fillId="6" borderId="0" xfId="2" applyNumberFormat="1" applyFont="1" applyFill="1" applyBorder="1" applyAlignment="1">
      <alignment horizontal="left" vertical="center"/>
    </xf>
    <xf numFmtId="0" fontId="44" fillId="6" borderId="0" xfId="2" applyNumberFormat="1" applyFont="1" applyFill="1" applyBorder="1" applyAlignment="1">
      <alignment horizontal="left" vertical="center" wrapText="1"/>
    </xf>
    <xf numFmtId="0" fontId="44" fillId="6" borderId="0" xfId="3" applyNumberFormat="1" applyFont="1" applyFill="1" applyBorder="1" applyAlignment="1">
      <alignment vertical="center"/>
    </xf>
    <xf numFmtId="0" fontId="16" fillId="6" borderId="0" xfId="7" applyNumberFormat="1" applyFont="1" applyFill="1" applyBorder="1" applyAlignment="1">
      <alignment horizontal="left" vertical="center"/>
    </xf>
    <xf numFmtId="0" fontId="16" fillId="6" borderId="0" xfId="7" applyNumberFormat="1" applyFont="1" applyFill="1" applyBorder="1" applyAlignment="1">
      <alignment horizontal="left" vertical="center" wrapText="1"/>
    </xf>
    <xf numFmtId="1" fontId="44" fillId="6" borderId="0" xfId="2" applyNumberFormat="1" applyFont="1" applyFill="1" applyBorder="1" applyAlignment="1">
      <alignment horizontal="center" vertical="center"/>
    </xf>
    <xf numFmtId="178" fontId="16" fillId="6" borderId="0" xfId="2" applyNumberFormat="1" applyFont="1" applyFill="1" applyBorder="1" applyAlignment="1">
      <alignment vertical="center"/>
    </xf>
    <xf numFmtId="0" fontId="18" fillId="6" borderId="0" xfId="2" applyNumberFormat="1" applyFont="1" applyFill="1" applyBorder="1" applyAlignment="1">
      <alignment horizontal="left" vertical="center" wrapText="1"/>
    </xf>
    <xf numFmtId="175" fontId="18" fillId="6" borderId="0" xfId="2" applyNumberFormat="1" applyFont="1" applyFill="1" applyBorder="1" applyAlignment="1">
      <alignment vertical="center"/>
    </xf>
    <xf numFmtId="165" fontId="16" fillId="6" borderId="0" xfId="2" applyNumberFormat="1" applyFont="1" applyFill="1" applyBorder="1" applyAlignment="1">
      <alignment vertical="center"/>
    </xf>
    <xf numFmtId="0" fontId="44" fillId="6" borderId="0" xfId="2" applyNumberFormat="1" applyFont="1" applyFill="1" applyBorder="1" applyAlignment="1">
      <alignment vertical="center"/>
    </xf>
    <xf numFmtId="1" fontId="16" fillId="6" borderId="7" xfId="2" applyNumberFormat="1" applyFont="1" applyFill="1" applyBorder="1" applyAlignment="1">
      <alignment horizontal="center" vertical="center"/>
    </xf>
    <xf numFmtId="0" fontId="16" fillId="6" borderId="7" xfId="7" applyNumberFormat="1" applyFont="1" applyFill="1" applyBorder="1" applyAlignment="1">
      <alignment horizontal="left" vertical="center"/>
    </xf>
    <xf numFmtId="175" fontId="16" fillId="6" borderId="7" xfId="2" applyNumberFormat="1" applyFont="1" applyFill="1" applyBorder="1" applyAlignment="1">
      <alignment vertical="center"/>
    </xf>
    <xf numFmtId="165" fontId="16" fillId="6" borderId="7" xfId="2" applyNumberFormat="1" applyFont="1" applyFill="1" applyBorder="1" applyAlignment="1">
      <alignment vertical="center"/>
    </xf>
    <xf numFmtId="178" fontId="16" fillId="6" borderId="7" xfId="2" applyNumberFormat="1" applyFont="1" applyFill="1" applyBorder="1" applyAlignment="1">
      <alignment vertical="center"/>
    </xf>
    <xf numFmtId="0" fontId="44" fillId="0" borderId="1" xfId="2" quotePrefix="1" applyFont="1" applyFill="1" applyBorder="1" applyAlignment="1">
      <alignment horizontal="center" vertical="center"/>
    </xf>
    <xf numFmtId="0" fontId="44" fillId="0" borderId="1" xfId="2" applyFont="1" applyFill="1" applyBorder="1" applyAlignment="1">
      <alignment horizontal="center" vertical="center" wrapText="1"/>
    </xf>
    <xf numFmtId="0" fontId="44" fillId="0" borderId="0" xfId="2" applyFont="1" applyFill="1" applyBorder="1" applyAlignment="1">
      <alignment vertical="center"/>
    </xf>
    <xf numFmtId="175" fontId="51" fillId="0" borderId="0" xfId="2" applyNumberFormat="1" applyFont="1" applyFill="1" applyAlignment="1">
      <alignment vertical="center"/>
    </xf>
    <xf numFmtId="0" fontId="52" fillId="0" borderId="0" xfId="2" applyFont="1" applyFill="1" applyAlignment="1">
      <alignment vertical="center"/>
    </xf>
    <xf numFmtId="0" fontId="51" fillId="0" borderId="0" xfId="2" applyFont="1" applyFill="1" applyAlignment="1">
      <alignment vertical="center"/>
    </xf>
    <xf numFmtId="175" fontId="38" fillId="0" borderId="0" xfId="2" applyNumberFormat="1" applyFont="1" applyFill="1" applyAlignment="1">
      <alignment horizontal="center" vertical="center"/>
    </xf>
    <xf numFmtId="173" fontId="16" fillId="0" borderId="0" xfId="1" applyNumberFormat="1" applyFont="1" applyFill="1" applyAlignment="1">
      <alignment vertical="center"/>
    </xf>
    <xf numFmtId="181" fontId="52" fillId="0" borderId="0" xfId="1" applyNumberFormat="1" applyFont="1" applyFill="1" applyBorder="1" applyAlignment="1">
      <alignment vertical="center"/>
    </xf>
    <xf numFmtId="0" fontId="16" fillId="0" borderId="0" xfId="2" applyFont="1" applyFill="1" applyBorder="1" applyAlignment="1">
      <alignment horizontal="center" vertical="center" wrapText="1"/>
    </xf>
    <xf numFmtId="173" fontId="52" fillId="0" borderId="0" xfId="1" applyNumberFormat="1" applyFont="1" applyFill="1" applyBorder="1" applyAlignment="1">
      <alignment vertical="center"/>
    </xf>
    <xf numFmtId="0" fontId="16" fillId="0" borderId="1" xfId="2" applyFont="1" applyFill="1" applyBorder="1" applyAlignment="1">
      <alignment horizontal="center" vertical="center"/>
    </xf>
    <xf numFmtId="181" fontId="52" fillId="0" borderId="0" xfId="2" applyNumberFormat="1" applyFont="1" applyFill="1" applyAlignment="1">
      <alignment vertical="center"/>
    </xf>
    <xf numFmtId="0" fontId="52" fillId="0" borderId="0" xfId="2" applyFont="1" applyFill="1" applyBorder="1" applyAlignment="1">
      <alignment vertical="center"/>
    </xf>
    <xf numFmtId="0" fontId="16" fillId="0" borderId="0" xfId="2" applyFont="1" applyFill="1" applyAlignment="1">
      <alignment horizontal="center" vertical="center"/>
    </xf>
    <xf numFmtId="9" fontId="16" fillId="0" borderId="0" xfId="3" applyFont="1" applyFill="1" applyAlignment="1">
      <alignment vertical="center"/>
    </xf>
    <xf numFmtId="43" fontId="16" fillId="0" borderId="0" xfId="2" applyNumberFormat="1" applyFont="1" applyFill="1" applyAlignment="1">
      <alignment vertical="center"/>
    </xf>
    <xf numFmtId="0" fontId="16" fillId="0" borderId="0" xfId="2" applyFont="1" applyAlignment="1">
      <alignment horizontal="center" vertical="center"/>
    </xf>
    <xf numFmtId="9" fontId="16" fillId="0" borderId="0" xfId="3" applyFont="1" applyAlignment="1">
      <alignment vertical="center"/>
    </xf>
    <xf numFmtId="0" fontId="33" fillId="0" borderId="0" xfId="11" applyFont="1" applyFill="1" applyBorder="1" applyAlignment="1">
      <alignment vertical="center"/>
    </xf>
    <xf numFmtId="0" fontId="2" fillId="0" borderId="0" xfId="11"/>
    <xf numFmtId="0" fontId="34" fillId="0" borderId="0" xfId="0" applyFont="1" applyBorder="1" applyAlignment="1">
      <alignment wrapText="1"/>
    </xf>
    <xf numFmtId="0" fontId="12" fillId="0" borderId="0" xfId="2" applyFont="1" applyFill="1" applyBorder="1"/>
    <xf numFmtId="0" fontId="36" fillId="5" borderId="0" xfId="2" applyNumberFormat="1" applyFont="1" applyFill="1" applyAlignment="1">
      <alignment vertical="center"/>
    </xf>
    <xf numFmtId="0" fontId="36" fillId="5" borderId="0" xfId="2" applyFont="1" applyFill="1" applyAlignment="1">
      <alignment horizontal="center" vertical="center"/>
    </xf>
    <xf numFmtId="9" fontId="36" fillId="5" borderId="0" xfId="3" applyFont="1" applyFill="1" applyAlignment="1">
      <alignment vertical="center"/>
    </xf>
    <xf numFmtId="0" fontId="36" fillId="5" borderId="0" xfId="2" applyFont="1" applyFill="1" applyAlignment="1">
      <alignment horizontal="center" vertical="center" wrapText="1"/>
    </xf>
    <xf numFmtId="9" fontId="36" fillId="5" borderId="0" xfId="3" applyFont="1" applyFill="1" applyAlignment="1">
      <alignment vertical="center" wrapText="1"/>
    </xf>
    <xf numFmtId="0" fontId="36" fillId="5" borderId="0" xfId="2" applyFont="1" applyFill="1" applyAlignment="1">
      <alignment vertical="center" wrapText="1"/>
    </xf>
    <xf numFmtId="0" fontId="44" fillId="0" borderId="6" xfId="2" applyFont="1" applyFill="1" applyBorder="1" applyAlignment="1">
      <alignment horizontal="center" vertical="center" wrapText="1"/>
    </xf>
    <xf numFmtId="177" fontId="29" fillId="4" borderId="0" xfId="2" applyNumberFormat="1" applyFont="1" applyFill="1" applyAlignment="1">
      <alignment horizontal="center" vertical="center"/>
    </xf>
    <xf numFmtId="173" fontId="35" fillId="6" borderId="3" xfId="2" applyNumberFormat="1" applyFont="1" applyFill="1" applyBorder="1" applyAlignment="1">
      <alignment horizontal="right" vertical="center"/>
    </xf>
    <xf numFmtId="173" fontId="35" fillId="6" borderId="3" xfId="2" applyNumberFormat="1" applyFont="1" applyFill="1" applyBorder="1" applyAlignment="1">
      <alignment horizontal="right" vertical="center" wrapText="1"/>
    </xf>
    <xf numFmtId="175" fontId="35" fillId="6" borderId="3" xfId="2" applyNumberFormat="1" applyFont="1" applyFill="1" applyBorder="1" applyAlignment="1">
      <alignment horizontal="right" vertical="center" wrapText="1"/>
    </xf>
    <xf numFmtId="173" fontId="35" fillId="6" borderId="0" xfId="2" applyNumberFormat="1" applyFont="1" applyFill="1" applyBorder="1" applyAlignment="1">
      <alignment horizontal="right" vertical="center"/>
    </xf>
    <xf numFmtId="173" fontId="35" fillId="6" borderId="0" xfId="2" applyNumberFormat="1" applyFont="1" applyFill="1" applyBorder="1" applyAlignment="1">
      <alignment horizontal="right" vertical="center" wrapText="1"/>
    </xf>
    <xf numFmtId="0" fontId="35" fillId="6" borderId="0" xfId="2" applyFont="1" applyFill="1" applyBorder="1" applyAlignment="1">
      <alignment horizontal="right" vertical="center" wrapText="1"/>
    </xf>
    <xf numFmtId="0" fontId="35" fillId="6" borderId="0" xfId="2" applyFont="1" applyFill="1" applyBorder="1" applyAlignment="1">
      <alignment vertical="center"/>
    </xf>
    <xf numFmtId="0" fontId="16" fillId="6" borderId="0" xfId="2" applyNumberFormat="1" applyFont="1" applyFill="1" applyBorder="1" applyAlignment="1">
      <alignment horizontal="center" vertical="center" wrapText="1"/>
    </xf>
    <xf numFmtId="0" fontId="16" fillId="6" borderId="0" xfId="3" applyNumberFormat="1" applyFont="1" applyFill="1" applyBorder="1" applyAlignment="1">
      <alignment vertical="center" wrapText="1"/>
    </xf>
    <xf numFmtId="173" fontId="16" fillId="6" borderId="0" xfId="2" applyNumberFormat="1" applyFont="1" applyFill="1" applyBorder="1" applyAlignment="1">
      <alignment horizontal="right" vertical="center"/>
    </xf>
    <xf numFmtId="180" fontId="44" fillId="6" borderId="0" xfId="2" applyNumberFormat="1" applyFont="1" applyFill="1" applyBorder="1" applyAlignment="1">
      <alignment horizontal="right" vertical="center"/>
    </xf>
    <xf numFmtId="173" fontId="44" fillId="6" borderId="0" xfId="2" applyNumberFormat="1" applyFont="1" applyFill="1" applyBorder="1" applyAlignment="1">
      <alignment horizontal="right" vertical="center"/>
    </xf>
    <xf numFmtId="175" fontId="16" fillId="6" borderId="0" xfId="2" applyNumberFormat="1" applyFont="1" applyFill="1" applyBorder="1" applyAlignment="1">
      <alignment vertical="center" wrapText="1"/>
    </xf>
    <xf numFmtId="0" fontId="16" fillId="6" borderId="0" xfId="2" applyNumberFormat="1" applyFont="1" applyFill="1" applyBorder="1" applyAlignment="1">
      <alignment horizontal="center" vertical="center"/>
    </xf>
    <xf numFmtId="173" fontId="44" fillId="6" borderId="0" xfId="2" applyNumberFormat="1" applyFont="1" applyFill="1" applyBorder="1" applyAlignment="1">
      <alignment vertical="center"/>
    </xf>
    <xf numFmtId="0" fontId="44" fillId="6" borderId="0" xfId="2" applyNumberFormat="1" applyFont="1" applyFill="1" applyBorder="1" applyAlignment="1">
      <alignment horizontal="center" vertical="center"/>
    </xf>
    <xf numFmtId="0" fontId="44" fillId="6" borderId="0" xfId="2" applyFont="1" applyFill="1" applyBorder="1" applyAlignment="1">
      <alignment horizontal="center" vertical="center"/>
    </xf>
    <xf numFmtId="0" fontId="16" fillId="6" borderId="0" xfId="2" applyFont="1" applyFill="1" applyBorder="1" applyAlignment="1">
      <alignment horizontal="center" vertical="center" wrapText="1"/>
    </xf>
    <xf numFmtId="173" fontId="44" fillId="6" borderId="0" xfId="2" applyNumberFormat="1" applyFont="1" applyFill="1" applyBorder="1" applyAlignment="1">
      <alignment horizontal="right" vertical="center" wrapText="1"/>
    </xf>
    <xf numFmtId="173" fontId="44" fillId="6" borderId="0" xfId="2" applyNumberFormat="1" applyFont="1" applyFill="1" applyBorder="1" applyAlignment="1">
      <alignment vertical="center" wrapText="1"/>
    </xf>
    <xf numFmtId="165" fontId="44" fillId="6" borderId="0" xfId="2" applyNumberFormat="1" applyFont="1" applyFill="1" applyBorder="1" applyAlignment="1">
      <alignment horizontal="center" vertical="center"/>
    </xf>
    <xf numFmtId="0" fontId="44" fillId="6" borderId="0" xfId="2" applyFont="1" applyFill="1" applyBorder="1" applyAlignment="1">
      <alignment vertical="center"/>
    </xf>
    <xf numFmtId="0" fontId="44" fillId="6" borderId="0" xfId="2" applyFont="1" applyFill="1" applyBorder="1" applyAlignment="1">
      <alignment horizontal="left" vertical="center"/>
    </xf>
    <xf numFmtId="165" fontId="35" fillId="6" borderId="0" xfId="2" applyNumberFormat="1" applyFont="1" applyFill="1" applyBorder="1" applyAlignment="1">
      <alignment horizontal="right" vertical="center"/>
    </xf>
    <xf numFmtId="9" fontId="16" fillId="6" borderId="0" xfId="3" applyFont="1" applyFill="1" applyBorder="1" applyAlignment="1">
      <alignment vertical="center" wrapText="1"/>
    </xf>
    <xf numFmtId="0" fontId="44" fillId="6" borderId="0" xfId="2" applyFont="1" applyFill="1" applyBorder="1" applyAlignment="1">
      <alignment horizontal="center" vertical="center" wrapText="1"/>
    </xf>
    <xf numFmtId="0" fontId="44" fillId="6" borderId="0" xfId="2" applyFont="1" applyFill="1" applyBorder="1" applyAlignment="1">
      <alignment horizontal="right" vertical="center"/>
    </xf>
    <xf numFmtId="0" fontId="3" fillId="0" borderId="0" xfId="2" applyFont="1" applyFill="1" applyAlignment="1">
      <alignment vertical="center"/>
    </xf>
    <xf numFmtId="17" fontId="28" fillId="0" borderId="0" xfId="2" applyNumberFormat="1" applyFont="1" applyFill="1" applyAlignment="1">
      <alignment vertical="center"/>
    </xf>
    <xf numFmtId="0" fontId="19" fillId="4" borderId="0" xfId="2" applyFont="1" applyFill="1" applyAlignment="1">
      <alignment vertical="center"/>
    </xf>
    <xf numFmtId="175" fontId="38" fillId="0" borderId="0" xfId="2" applyNumberFormat="1" applyFont="1" applyFill="1" applyAlignment="1">
      <alignment vertical="center"/>
    </xf>
    <xf numFmtId="0" fontId="28" fillId="0" borderId="0" xfId="2" applyFont="1" applyFill="1" applyAlignment="1">
      <alignment horizontal="center" vertical="center"/>
    </xf>
    <xf numFmtId="175" fontId="38" fillId="0" borderId="0" xfId="2" applyNumberFormat="1" applyFont="1" applyFill="1" applyBorder="1" applyAlignment="1">
      <alignment vertical="center"/>
    </xf>
    <xf numFmtId="0" fontId="28" fillId="0" borderId="0" xfId="2" applyFont="1" applyFill="1" applyBorder="1" applyAlignment="1">
      <alignment vertical="center"/>
    </xf>
    <xf numFmtId="181" fontId="38" fillId="0" borderId="0" xfId="1" applyNumberFormat="1" applyFont="1" applyFill="1" applyBorder="1" applyAlignment="1">
      <alignment vertical="center"/>
    </xf>
    <xf numFmtId="0" fontId="16" fillId="6" borderId="7" xfId="2" applyNumberFormat="1" applyFont="1" applyFill="1" applyBorder="1" applyAlignment="1">
      <alignment horizontal="center" vertical="center" wrapText="1"/>
    </xf>
    <xf numFmtId="0" fontId="16" fillId="6" borderId="7" xfId="2" applyFont="1" applyFill="1" applyBorder="1" applyAlignment="1">
      <alignment horizontal="center" vertical="center"/>
    </xf>
    <xf numFmtId="9" fontId="16" fillId="6" borderId="7" xfId="3" applyFont="1" applyFill="1" applyBorder="1" applyAlignment="1">
      <alignment vertical="center" wrapText="1"/>
    </xf>
    <xf numFmtId="173" fontId="16" fillId="6" borderId="7" xfId="2" applyNumberFormat="1" applyFont="1" applyFill="1" applyBorder="1" applyAlignment="1">
      <alignment horizontal="right" vertical="center"/>
    </xf>
    <xf numFmtId="0" fontId="44" fillId="6" borderId="7" xfId="2" applyFont="1" applyFill="1" applyBorder="1" applyAlignment="1">
      <alignment horizontal="right" vertical="center"/>
    </xf>
    <xf numFmtId="0" fontId="16" fillId="0" borderId="1" xfId="2" applyFont="1" applyFill="1" applyBorder="1" applyAlignment="1">
      <alignment horizontal="center" vertical="center" wrapText="1"/>
    </xf>
    <xf numFmtId="0" fontId="16" fillId="0" borderId="0" xfId="2" applyFont="1" applyBorder="1" applyAlignment="1">
      <alignment horizontal="center" vertical="center"/>
    </xf>
    <xf numFmtId="15" fontId="16" fillId="0" borderId="0" xfId="2" applyNumberFormat="1" applyFont="1" applyFill="1" applyBorder="1" applyAlignment="1">
      <alignment horizontal="center" vertical="center"/>
    </xf>
    <xf numFmtId="0" fontId="16" fillId="0" borderId="0" xfId="2" applyFont="1" applyFill="1" applyBorder="1" applyAlignment="1">
      <alignment horizontal="left" vertical="center"/>
    </xf>
    <xf numFmtId="0" fontId="16" fillId="0" borderId="0" xfId="2" applyFont="1" applyBorder="1" applyAlignment="1">
      <alignment vertical="center"/>
    </xf>
    <xf numFmtId="0" fontId="16" fillId="0" borderId="0" xfId="2" applyFont="1" applyAlignment="1">
      <alignment horizontal="justify" vertical="center" wrapText="1"/>
    </xf>
    <xf numFmtId="175" fontId="16" fillId="0" borderId="0" xfId="2" applyNumberFormat="1" applyFont="1" applyAlignment="1">
      <alignment horizontal="right" vertical="center"/>
    </xf>
    <xf numFmtId="17" fontId="16" fillId="0" borderId="0" xfId="2" applyNumberFormat="1" applyFont="1" applyBorder="1" applyAlignment="1">
      <alignment horizontal="center" vertical="center"/>
    </xf>
    <xf numFmtId="0" fontId="18" fillId="0" borderId="6" xfId="2" applyFont="1" applyFill="1" applyBorder="1" applyAlignment="1">
      <alignment horizontal="center" vertical="center" wrapText="1"/>
    </xf>
    <xf numFmtId="0" fontId="18" fillId="0" borderId="6" xfId="2" applyFont="1" applyFill="1" applyBorder="1" applyAlignment="1">
      <alignment horizontal="center" vertical="center"/>
    </xf>
    <xf numFmtId="0" fontId="18" fillId="6" borderId="0" xfId="2" applyFont="1" applyFill="1" applyBorder="1" applyAlignment="1">
      <alignment horizontal="center" vertical="center"/>
    </xf>
    <xf numFmtId="0" fontId="16" fillId="6" borderId="0" xfId="2" applyFont="1" applyFill="1" applyBorder="1" applyAlignment="1">
      <alignment vertical="center"/>
    </xf>
    <xf numFmtId="175" fontId="18" fillId="6" borderId="0" xfId="2" applyNumberFormat="1" applyFont="1" applyFill="1" applyBorder="1" applyAlignment="1">
      <alignment horizontal="center" vertical="center"/>
    </xf>
    <xf numFmtId="166" fontId="18" fillId="6" borderId="0" xfId="7" applyNumberFormat="1" applyFont="1" applyFill="1" applyBorder="1" applyAlignment="1">
      <alignment horizontal="center" vertical="center"/>
    </xf>
    <xf numFmtId="0" fontId="16" fillId="6" borderId="0" xfId="2" applyFont="1" applyFill="1" applyBorder="1" applyAlignment="1">
      <alignment horizontal="left" vertical="center"/>
    </xf>
    <xf numFmtId="165" fontId="16" fillId="6" borderId="0" xfId="2" applyNumberFormat="1" applyFont="1" applyFill="1" applyBorder="1" applyAlignment="1">
      <alignment horizontal="center" vertical="center"/>
    </xf>
    <xf numFmtId="15" fontId="16" fillId="6" borderId="0" xfId="2" applyNumberFormat="1" applyFont="1" applyFill="1" applyBorder="1" applyAlignment="1">
      <alignment horizontal="center" vertical="center"/>
    </xf>
    <xf numFmtId="165" fontId="18" fillId="6" borderId="0" xfId="2" applyNumberFormat="1" applyFont="1" applyFill="1" applyBorder="1" applyAlignment="1">
      <alignment horizontal="center" vertical="center"/>
    </xf>
    <xf numFmtId="182" fontId="16" fillId="6" borderId="0" xfId="2" applyNumberFormat="1" applyFont="1" applyFill="1" applyBorder="1" applyAlignment="1">
      <alignment horizontal="center" vertical="center"/>
    </xf>
    <xf numFmtId="0" fontId="18" fillId="6" borderId="0" xfId="2" applyFont="1" applyFill="1" applyBorder="1" applyAlignment="1">
      <alignment horizontal="left" vertical="center"/>
    </xf>
    <xf numFmtId="0" fontId="38" fillId="6" borderId="5" xfId="2" applyFont="1" applyFill="1" applyBorder="1" applyAlignment="1">
      <alignment vertical="center"/>
    </xf>
    <xf numFmtId="0" fontId="53" fillId="6" borderId="5" xfId="2" applyFont="1" applyFill="1" applyBorder="1" applyAlignment="1">
      <alignment vertical="center"/>
    </xf>
    <xf numFmtId="0" fontId="18" fillId="6" borderId="5" xfId="2" applyFont="1" applyFill="1" applyBorder="1" applyAlignment="1">
      <alignment horizontal="center" vertical="center"/>
    </xf>
    <xf numFmtId="175" fontId="18" fillId="6" borderId="5" xfId="2" applyNumberFormat="1" applyFont="1" applyFill="1" applyBorder="1" applyAlignment="1">
      <alignment horizontal="center" vertical="center" wrapText="1"/>
    </xf>
    <xf numFmtId="166" fontId="16" fillId="6" borderId="5" xfId="7" applyNumberFormat="1" applyFont="1" applyFill="1" applyBorder="1" applyAlignment="1">
      <alignment horizontal="center" vertical="center" wrapText="1"/>
    </xf>
    <xf numFmtId="0" fontId="53" fillId="6" borderId="5" xfId="2" applyFont="1" applyFill="1" applyBorder="1" applyAlignment="1">
      <alignment horizontal="center" vertical="center" wrapText="1"/>
    </xf>
    <xf numFmtId="0" fontId="53" fillId="6" borderId="5" xfId="2" applyFont="1" applyFill="1" applyBorder="1" applyAlignment="1">
      <alignment horizontal="center" vertical="center"/>
    </xf>
    <xf numFmtId="0" fontId="16" fillId="6" borderId="5" xfId="2" applyFont="1" applyFill="1" applyBorder="1" applyAlignment="1">
      <alignment vertical="center"/>
    </xf>
    <xf numFmtId="0" fontId="16" fillId="6" borderId="7" xfId="2" applyFont="1" applyFill="1" applyBorder="1" applyAlignment="1">
      <alignment horizontal="left" vertical="center"/>
    </xf>
    <xf numFmtId="165" fontId="16" fillId="6" borderId="7" xfId="2" applyNumberFormat="1" applyFont="1" applyFill="1" applyBorder="1" applyAlignment="1">
      <alignment horizontal="center" vertical="center"/>
    </xf>
    <xf numFmtId="15" fontId="16" fillId="6" borderId="7" xfId="2" applyNumberFormat="1" applyFont="1" applyFill="1" applyBorder="1" applyAlignment="1">
      <alignment horizontal="center" vertical="center"/>
    </xf>
    <xf numFmtId="166" fontId="16" fillId="0" borderId="0" xfId="7" applyNumberFormat="1" applyFont="1" applyBorder="1" applyAlignment="1">
      <alignment vertical="center"/>
    </xf>
    <xf numFmtId="15" fontId="16" fillId="4" borderId="0" xfId="2" applyNumberFormat="1" applyFont="1" applyFill="1" applyBorder="1" applyAlignment="1">
      <alignment horizontal="center" vertical="center"/>
    </xf>
    <xf numFmtId="0" fontId="47" fillId="0" borderId="0" xfId="10" applyFont="1" applyBorder="1" applyAlignment="1">
      <alignment horizontal="center" vertical="center"/>
    </xf>
    <xf numFmtId="0" fontId="16" fillId="6" borderId="0" xfId="2" quotePrefix="1" applyFont="1" applyFill="1" applyBorder="1" applyAlignment="1">
      <alignment horizontal="center" vertical="center"/>
    </xf>
    <xf numFmtId="0" fontId="47" fillId="6" borderId="0" xfId="9" applyFont="1" applyFill="1" applyBorder="1" applyAlignment="1">
      <alignment horizontal="center" vertical="center"/>
    </xf>
    <xf numFmtId="172" fontId="18" fillId="6" borderId="0" xfId="2" applyNumberFormat="1" applyFont="1" applyFill="1" applyBorder="1" applyAlignment="1">
      <alignment horizontal="center" vertical="center"/>
    </xf>
    <xf numFmtId="165" fontId="18" fillId="6" borderId="5" xfId="2" applyNumberFormat="1" applyFont="1" applyFill="1" applyBorder="1" applyAlignment="1">
      <alignment horizontal="center" vertical="center"/>
    </xf>
    <xf numFmtId="166" fontId="16" fillId="6" borderId="5" xfId="7" applyNumberFormat="1" applyFont="1" applyFill="1" applyBorder="1" applyAlignment="1">
      <alignment horizontal="center" vertical="center"/>
    </xf>
    <xf numFmtId="0" fontId="47" fillId="6" borderId="0" xfId="0" applyFont="1" applyFill="1" applyBorder="1" applyAlignment="1">
      <alignment horizontal="left" wrapText="1"/>
    </xf>
    <xf numFmtId="0" fontId="47" fillId="6" borderId="7" xfId="0" applyFont="1" applyFill="1" applyBorder="1" applyAlignment="1">
      <alignment horizontal="center" vertical="center"/>
    </xf>
    <xf numFmtId="0" fontId="47" fillId="6" borderId="7" xfId="0" applyFont="1" applyFill="1" applyBorder="1" applyAlignment="1">
      <alignment horizontal="left" vertical="center"/>
    </xf>
    <xf numFmtId="0" fontId="47" fillId="6" borderId="7" xfId="9" applyFont="1" applyFill="1" applyBorder="1" applyAlignment="1">
      <alignment horizontal="center" vertical="center"/>
    </xf>
    <xf numFmtId="177" fontId="55" fillId="0" borderId="0" xfId="2" applyNumberFormat="1" applyFont="1" applyFill="1" applyAlignment="1">
      <alignment horizontal="center" vertical="center"/>
    </xf>
    <xf numFmtId="177" fontId="56" fillId="0" borderId="0" xfId="2" applyNumberFormat="1" applyFont="1" applyFill="1" applyAlignment="1">
      <alignment horizontal="center" vertical="center"/>
    </xf>
    <xf numFmtId="164" fontId="57" fillId="0" borderId="0" xfId="2" applyNumberFormat="1" applyFont="1" applyFill="1"/>
    <xf numFmtId="0" fontId="16" fillId="0" borderId="0" xfId="2" applyFont="1" applyAlignment="1">
      <alignment horizontal="left"/>
    </xf>
    <xf numFmtId="0" fontId="34" fillId="0" borderId="5" xfId="0" applyFont="1" applyBorder="1" applyAlignment="1">
      <alignment horizontal="center"/>
    </xf>
    <xf numFmtId="0" fontId="34" fillId="0" borderId="0" xfId="0" applyFont="1" applyBorder="1" applyAlignment="1">
      <alignment horizontal="center"/>
    </xf>
    <xf numFmtId="0" fontId="31" fillId="5" borderId="0" xfId="0" applyFont="1" applyFill="1" applyBorder="1" applyAlignment="1">
      <alignment horizontal="center" vertical="center" wrapText="1"/>
    </xf>
    <xf numFmtId="0" fontId="34" fillId="0" borderId="0" xfId="0" applyFont="1" applyBorder="1" applyAlignment="1">
      <alignment horizontal="left" wrapText="1"/>
    </xf>
    <xf numFmtId="0" fontId="16" fillId="0" borderId="0" xfId="2" applyFont="1" applyFill="1" applyBorder="1" applyAlignment="1">
      <alignment wrapText="1"/>
    </xf>
    <xf numFmtId="0" fontId="16" fillId="0" borderId="0" xfId="2" applyFont="1" applyFill="1" applyBorder="1" applyAlignment="1">
      <alignment horizontal="left"/>
    </xf>
    <xf numFmtId="0" fontId="44" fillId="0" borderId="0" xfId="2" applyFont="1" applyFill="1" applyBorder="1" applyAlignment="1">
      <alignment horizontal="center" vertical="center" wrapText="1"/>
    </xf>
    <xf numFmtId="0" fontId="44" fillId="0" borderId="1" xfId="2" applyFont="1" applyFill="1" applyBorder="1" applyAlignment="1">
      <alignment horizontal="center" vertical="center"/>
    </xf>
    <xf numFmtId="0" fontId="16" fillId="0" borderId="2" xfId="2" applyFont="1" applyFill="1" applyBorder="1" applyAlignment="1">
      <alignment horizontal="center" vertical="center"/>
    </xf>
    <xf numFmtId="0" fontId="16" fillId="0" borderId="0" xfId="2" applyFont="1" applyAlignment="1">
      <alignment horizontal="left" wrapText="1"/>
    </xf>
    <xf numFmtId="0" fontId="16" fillId="0" borderId="0" xfId="2" applyFont="1" applyFill="1" applyBorder="1" applyAlignment="1">
      <alignment horizontal="left" vertical="top" wrapText="1"/>
    </xf>
    <xf numFmtId="0" fontId="16" fillId="0" borderId="0" xfId="2" applyFont="1" applyFill="1" applyBorder="1" applyAlignment="1">
      <alignment horizontal="center" vertical="center"/>
    </xf>
    <xf numFmtId="0" fontId="44" fillId="0" borderId="0" xfId="2" applyFont="1" applyFill="1" applyBorder="1" applyAlignment="1">
      <alignment horizontal="center" vertical="center"/>
    </xf>
    <xf numFmtId="0" fontId="44" fillId="0" borderId="1" xfId="2" applyFont="1" applyFill="1" applyBorder="1" applyAlignment="1">
      <alignment horizontal="center" vertical="center" wrapText="1"/>
    </xf>
    <xf numFmtId="0" fontId="16" fillId="0" borderId="5" xfId="2" applyFont="1" applyBorder="1" applyAlignment="1">
      <alignment horizontal="left"/>
    </xf>
    <xf numFmtId="0" fontId="32" fillId="0" borderId="0" xfId="0" applyFont="1" applyFill="1" applyBorder="1" applyAlignment="1">
      <alignment horizontal="left" vertical="center"/>
    </xf>
    <xf numFmtId="0" fontId="34" fillId="0" borderId="7" xfId="0" applyFont="1" applyBorder="1" applyAlignment="1">
      <alignment horizontal="left" wrapText="1"/>
    </xf>
    <xf numFmtId="0" fontId="16" fillId="3" borderId="0" xfId="0" applyFont="1" applyFill="1" applyBorder="1" applyAlignment="1">
      <alignment horizontal="center" vertical="center"/>
    </xf>
    <xf numFmtId="172" fontId="16" fillId="0" borderId="3" xfId="0" applyNumberFormat="1" applyFont="1" applyFill="1" applyBorder="1" applyAlignment="1">
      <alignment horizontal="center" vertical="center" wrapText="1"/>
    </xf>
    <xf numFmtId="172" fontId="16" fillId="0" borderId="0" xfId="0" applyNumberFormat="1"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0" xfId="0" applyFont="1" applyFill="1" applyBorder="1" applyAlignment="1">
      <alignment horizontal="center" vertical="center" wrapText="1"/>
    </xf>
    <xf numFmtId="0" fontId="16" fillId="3" borderId="2" xfId="0" applyFont="1" applyFill="1" applyBorder="1" applyAlignment="1">
      <alignment horizontal="center"/>
    </xf>
    <xf numFmtId="0" fontId="16" fillId="3" borderId="3" xfId="0" applyFont="1" applyFill="1" applyBorder="1" applyAlignment="1">
      <alignment horizontal="center"/>
    </xf>
    <xf numFmtId="172" fontId="16" fillId="3" borderId="3" xfId="0" applyNumberFormat="1" applyFont="1" applyFill="1" applyBorder="1" applyAlignment="1">
      <alignment horizontal="center" vertical="center" wrapText="1"/>
    </xf>
    <xf numFmtId="172" fontId="16" fillId="3" borderId="0" xfId="0" applyNumberFormat="1" applyFont="1" applyFill="1" applyAlignment="1">
      <alignment horizontal="center" vertical="center" wrapText="1"/>
    </xf>
    <xf numFmtId="0" fontId="36" fillId="5" borderId="0" xfId="2" applyFont="1" applyFill="1" applyAlignment="1">
      <alignment horizontal="left" vertical="center" wrapText="1"/>
    </xf>
    <xf numFmtId="17" fontId="36" fillId="5" borderId="0" xfId="2" applyNumberFormat="1" applyFont="1" applyFill="1" applyAlignment="1">
      <alignment horizontal="left" vertical="center" wrapText="1"/>
    </xf>
    <xf numFmtId="0" fontId="16" fillId="3" borderId="7" xfId="0" applyFont="1" applyFill="1" applyBorder="1" applyAlignment="1">
      <alignment horizontal="center" vertical="center"/>
    </xf>
    <xf numFmtId="0" fontId="16" fillId="3" borderId="1" xfId="0" applyFont="1" applyFill="1" applyBorder="1" applyAlignment="1">
      <alignment horizontal="center"/>
    </xf>
    <xf numFmtId="0" fontId="16" fillId="0" borderId="0" xfId="0" applyFont="1" applyFill="1" applyBorder="1" applyAlignment="1">
      <alignment horizontal="center" vertical="center"/>
    </xf>
    <xf numFmtId="0" fontId="16" fillId="0" borderId="0" xfId="0" applyFont="1" applyFill="1" applyBorder="1" applyAlignment="1">
      <alignment horizontal="center" vertical="center" wrapText="1"/>
    </xf>
    <xf numFmtId="0" fontId="18" fillId="0" borderId="0" xfId="4" applyFont="1" applyBorder="1" applyAlignment="1">
      <alignment horizontal="center" vertical="center" wrapText="1"/>
    </xf>
    <xf numFmtId="0" fontId="18" fillId="0" borderId="0" xfId="4" applyFont="1" applyBorder="1" applyAlignment="1">
      <alignment horizontal="center" vertical="center"/>
    </xf>
    <xf numFmtId="0" fontId="18" fillId="0" borderId="1" xfId="4" applyFont="1" applyBorder="1" applyAlignment="1">
      <alignment horizontal="center" vertical="center"/>
    </xf>
    <xf numFmtId="0" fontId="18" fillId="4" borderId="3" xfId="4" applyFont="1" applyFill="1" applyBorder="1" applyAlignment="1">
      <alignment horizontal="center" vertical="center" wrapText="1"/>
    </xf>
    <xf numFmtId="0" fontId="18" fillId="4" borderId="0" xfId="4" applyFont="1" applyFill="1" applyBorder="1" applyAlignment="1">
      <alignment horizontal="center" vertical="center" wrapText="1"/>
    </xf>
    <xf numFmtId="0" fontId="18" fillId="0" borderId="3" xfId="4" applyFont="1" applyBorder="1" applyAlignment="1">
      <alignment horizontal="center" vertical="center" wrapText="1"/>
    </xf>
    <xf numFmtId="0" fontId="18" fillId="0" borderId="3" xfId="4" applyFont="1" applyBorder="1" applyAlignment="1">
      <alignment horizontal="center" vertical="center"/>
    </xf>
    <xf numFmtId="0" fontId="18" fillId="0" borderId="0" xfId="4" applyFont="1" applyFill="1" applyBorder="1" applyAlignment="1">
      <alignment horizontal="center" vertical="center" wrapText="1"/>
    </xf>
    <xf numFmtId="0" fontId="35" fillId="6" borderId="0" xfId="2" applyFont="1" applyFill="1" applyBorder="1" applyAlignment="1">
      <alignment vertical="center"/>
    </xf>
    <xf numFmtId="0" fontId="18" fillId="6" borderId="0" xfId="2" applyFont="1" applyFill="1" applyBorder="1" applyAlignment="1">
      <alignment horizontal="left" vertical="center" wrapText="1"/>
    </xf>
    <xf numFmtId="0" fontId="16" fillId="0" borderId="1" xfId="2" applyFont="1" applyFill="1" applyBorder="1" applyAlignment="1">
      <alignment horizontal="center" vertical="center"/>
    </xf>
    <xf numFmtId="0" fontId="35" fillId="6" borderId="3" xfId="2" applyFont="1" applyFill="1" applyBorder="1" applyAlignment="1">
      <alignment horizontal="center" vertical="center"/>
    </xf>
    <xf numFmtId="0" fontId="14" fillId="0" borderId="0" xfId="2" applyFont="1" applyFill="1" applyAlignment="1">
      <alignment horizontal="center" vertical="center"/>
    </xf>
    <xf numFmtId="0" fontId="16" fillId="0" borderId="0" xfId="2" applyFont="1" applyFill="1" applyBorder="1" applyAlignment="1">
      <alignment horizontal="center" vertical="center" wrapText="1"/>
    </xf>
    <xf numFmtId="0" fontId="16" fillId="0" borderId="1" xfId="2" applyFont="1" applyFill="1" applyBorder="1" applyAlignment="1">
      <alignment horizontal="center" vertical="center" wrapText="1"/>
    </xf>
    <xf numFmtId="0" fontId="16" fillId="0" borderId="0" xfId="2" applyFont="1" applyBorder="1" applyAlignment="1">
      <alignment horizontal="left" vertical="center"/>
    </xf>
    <xf numFmtId="0" fontId="18" fillId="6" borderId="0" xfId="2" applyFont="1" applyFill="1" applyBorder="1" applyAlignment="1">
      <alignment horizontal="left" vertical="center"/>
    </xf>
    <xf numFmtId="0" fontId="18" fillId="6" borderId="0" xfId="2" applyFont="1" applyFill="1" applyBorder="1" applyAlignment="1">
      <alignment horizontal="center" vertical="center"/>
    </xf>
    <xf numFmtId="0" fontId="16" fillId="0" borderId="0" xfId="2" applyFont="1" applyAlignment="1">
      <alignment horizontal="justify" vertical="center"/>
    </xf>
    <xf numFmtId="0" fontId="16" fillId="0" borderId="0" xfId="2" applyFont="1" applyBorder="1" applyAlignment="1">
      <alignment horizontal="justify" vertical="center"/>
    </xf>
    <xf numFmtId="0" fontId="2" fillId="0" borderId="0" xfId="2" applyFont="1" applyFill="1" applyBorder="1" applyAlignment="1">
      <alignment horizontal="justify" vertical="center" wrapText="1"/>
    </xf>
    <xf numFmtId="0" fontId="2" fillId="0" borderId="0" xfId="2" applyFont="1" applyFill="1" applyBorder="1" applyAlignment="1">
      <alignment horizontal="justify" vertical="center"/>
    </xf>
  </cellXfs>
  <cellStyles count="12">
    <cellStyle name="=C:\WINNT\SYSTEM32\COMMAND.COM 3" xfId="6"/>
    <cellStyle name="Millares" xfId="1" builtinId="3"/>
    <cellStyle name="Millares 2" xfId="5"/>
    <cellStyle name="Millares 2 2 2" xfId="7"/>
    <cellStyle name="Millares 2 2 3" xfId="8"/>
    <cellStyle name="Normal" xfId="0" builtinId="0"/>
    <cellStyle name="Normal 14" xfId="9"/>
    <cellStyle name="Normal 2" xfId="2"/>
    <cellStyle name="Normal 2 2" xfId="4"/>
    <cellStyle name="Normal 26" xfId="10"/>
    <cellStyle name="Normal 4" xfId="11"/>
    <cellStyle name="Porcentaje" xfId="3" builtinId="5"/>
  </cellStyles>
  <dxfs count="23">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4.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externalLink" Target="externalLinks/externalLink17.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28" Type="http://schemas.openxmlformats.org/officeDocument/2006/relationships/calcChain" Target="calcChain.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0</xdr:colOff>
      <xdr:row>48</xdr:row>
      <xdr:rowOff>0</xdr:rowOff>
    </xdr:from>
    <xdr:to>
      <xdr:col>9</xdr:col>
      <xdr:colOff>0</xdr:colOff>
      <xdr:row>48</xdr:row>
      <xdr:rowOff>0</xdr:rowOff>
    </xdr:to>
    <xdr:sp macro="" textlink="">
      <xdr:nvSpPr>
        <xdr:cNvPr id="2" name="Text Box 1"/>
        <xdr:cNvSpPr txBox="1">
          <a:spLocks noChangeArrowheads="1"/>
        </xdr:cNvSpPr>
      </xdr:nvSpPr>
      <xdr:spPr bwMode="auto">
        <a:xfrm>
          <a:off x="9801225" y="1011555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3" name="Text Box 2"/>
        <xdr:cNvSpPr txBox="1">
          <a:spLocks noChangeArrowheads="1"/>
        </xdr:cNvSpPr>
      </xdr:nvSpPr>
      <xdr:spPr bwMode="auto">
        <a:xfrm>
          <a:off x="9801225" y="1011555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4" name="Text Box 3"/>
        <xdr:cNvSpPr txBox="1">
          <a:spLocks noChangeArrowheads="1"/>
        </xdr:cNvSpPr>
      </xdr:nvSpPr>
      <xdr:spPr bwMode="auto">
        <a:xfrm>
          <a:off x="9801225" y="1011555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5" name="Text Box 4"/>
        <xdr:cNvSpPr txBox="1">
          <a:spLocks noChangeArrowheads="1"/>
        </xdr:cNvSpPr>
      </xdr:nvSpPr>
      <xdr:spPr bwMode="auto">
        <a:xfrm>
          <a:off x="10298430" y="10534650"/>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6" name="Text Box 5"/>
        <xdr:cNvSpPr txBox="1">
          <a:spLocks noChangeArrowheads="1"/>
        </xdr:cNvSpPr>
      </xdr:nvSpPr>
      <xdr:spPr bwMode="auto">
        <a:xfrm>
          <a:off x="10715625" y="1053465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7" name="Text Box 6"/>
        <xdr:cNvSpPr txBox="1">
          <a:spLocks noChangeArrowheads="1"/>
        </xdr:cNvSpPr>
      </xdr:nvSpPr>
      <xdr:spPr bwMode="auto">
        <a:xfrm>
          <a:off x="10298430" y="10534650"/>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8" name="Text Box 7"/>
        <xdr:cNvSpPr txBox="1">
          <a:spLocks noChangeArrowheads="1"/>
        </xdr:cNvSpPr>
      </xdr:nvSpPr>
      <xdr:spPr bwMode="auto">
        <a:xfrm>
          <a:off x="9393555" y="1011555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9" name="Text Box 8"/>
        <xdr:cNvSpPr txBox="1">
          <a:spLocks noChangeArrowheads="1"/>
        </xdr:cNvSpPr>
      </xdr:nvSpPr>
      <xdr:spPr bwMode="auto">
        <a:xfrm>
          <a:off x="9393555" y="1011555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10" name="Text Box 9"/>
        <xdr:cNvSpPr txBox="1">
          <a:spLocks noChangeArrowheads="1"/>
        </xdr:cNvSpPr>
      </xdr:nvSpPr>
      <xdr:spPr bwMode="auto">
        <a:xfrm>
          <a:off x="8477250" y="1011555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11" name="Text Box 10"/>
        <xdr:cNvSpPr txBox="1">
          <a:spLocks noChangeArrowheads="1"/>
        </xdr:cNvSpPr>
      </xdr:nvSpPr>
      <xdr:spPr bwMode="auto">
        <a:xfrm>
          <a:off x="8477250" y="1011555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12" name="Text Box 1"/>
        <xdr:cNvSpPr txBox="1">
          <a:spLocks noChangeArrowheads="1"/>
        </xdr:cNvSpPr>
      </xdr:nvSpPr>
      <xdr:spPr bwMode="auto">
        <a:xfrm>
          <a:off x="9801225" y="1011555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13" name="Text Box 2"/>
        <xdr:cNvSpPr txBox="1">
          <a:spLocks noChangeArrowheads="1"/>
        </xdr:cNvSpPr>
      </xdr:nvSpPr>
      <xdr:spPr bwMode="auto">
        <a:xfrm>
          <a:off x="9801225" y="1011555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14" name="Text Box 3"/>
        <xdr:cNvSpPr txBox="1">
          <a:spLocks noChangeArrowheads="1"/>
        </xdr:cNvSpPr>
      </xdr:nvSpPr>
      <xdr:spPr bwMode="auto">
        <a:xfrm>
          <a:off x="9801225" y="1011555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15" name="Text Box 4"/>
        <xdr:cNvSpPr txBox="1">
          <a:spLocks noChangeArrowheads="1"/>
        </xdr:cNvSpPr>
      </xdr:nvSpPr>
      <xdr:spPr bwMode="auto">
        <a:xfrm>
          <a:off x="10298430" y="10534650"/>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16" name="Text Box 5"/>
        <xdr:cNvSpPr txBox="1">
          <a:spLocks noChangeArrowheads="1"/>
        </xdr:cNvSpPr>
      </xdr:nvSpPr>
      <xdr:spPr bwMode="auto">
        <a:xfrm>
          <a:off x="10715625" y="1053465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17" name="Text Box 6"/>
        <xdr:cNvSpPr txBox="1">
          <a:spLocks noChangeArrowheads="1"/>
        </xdr:cNvSpPr>
      </xdr:nvSpPr>
      <xdr:spPr bwMode="auto">
        <a:xfrm>
          <a:off x="10298430" y="10534650"/>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18" name="Text Box 7"/>
        <xdr:cNvSpPr txBox="1">
          <a:spLocks noChangeArrowheads="1"/>
        </xdr:cNvSpPr>
      </xdr:nvSpPr>
      <xdr:spPr bwMode="auto">
        <a:xfrm>
          <a:off x="9393555" y="1011555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19" name="Text Box 8"/>
        <xdr:cNvSpPr txBox="1">
          <a:spLocks noChangeArrowheads="1"/>
        </xdr:cNvSpPr>
      </xdr:nvSpPr>
      <xdr:spPr bwMode="auto">
        <a:xfrm>
          <a:off x="9393555" y="1011555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20" name="Text Box 9"/>
        <xdr:cNvSpPr txBox="1">
          <a:spLocks noChangeArrowheads="1"/>
        </xdr:cNvSpPr>
      </xdr:nvSpPr>
      <xdr:spPr bwMode="auto">
        <a:xfrm>
          <a:off x="8477250" y="1011555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21" name="Text Box 10"/>
        <xdr:cNvSpPr txBox="1">
          <a:spLocks noChangeArrowheads="1"/>
        </xdr:cNvSpPr>
      </xdr:nvSpPr>
      <xdr:spPr bwMode="auto">
        <a:xfrm>
          <a:off x="8477250" y="1011555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22" name="Text Box 1"/>
        <xdr:cNvSpPr txBox="1">
          <a:spLocks noChangeArrowheads="1"/>
        </xdr:cNvSpPr>
      </xdr:nvSpPr>
      <xdr:spPr bwMode="auto">
        <a:xfrm>
          <a:off x="9801225" y="1011555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23" name="Text Box 2"/>
        <xdr:cNvSpPr txBox="1">
          <a:spLocks noChangeArrowheads="1"/>
        </xdr:cNvSpPr>
      </xdr:nvSpPr>
      <xdr:spPr bwMode="auto">
        <a:xfrm>
          <a:off x="9801225" y="1011555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24" name="Text Box 3"/>
        <xdr:cNvSpPr txBox="1">
          <a:spLocks noChangeArrowheads="1"/>
        </xdr:cNvSpPr>
      </xdr:nvSpPr>
      <xdr:spPr bwMode="auto">
        <a:xfrm>
          <a:off x="9801225" y="1011555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25" name="Text Box 4"/>
        <xdr:cNvSpPr txBox="1">
          <a:spLocks noChangeArrowheads="1"/>
        </xdr:cNvSpPr>
      </xdr:nvSpPr>
      <xdr:spPr bwMode="auto">
        <a:xfrm>
          <a:off x="10298430" y="10534650"/>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26" name="Text Box 5"/>
        <xdr:cNvSpPr txBox="1">
          <a:spLocks noChangeArrowheads="1"/>
        </xdr:cNvSpPr>
      </xdr:nvSpPr>
      <xdr:spPr bwMode="auto">
        <a:xfrm>
          <a:off x="10715625" y="1053465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27" name="Text Box 6"/>
        <xdr:cNvSpPr txBox="1">
          <a:spLocks noChangeArrowheads="1"/>
        </xdr:cNvSpPr>
      </xdr:nvSpPr>
      <xdr:spPr bwMode="auto">
        <a:xfrm>
          <a:off x="10298430" y="10534650"/>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28" name="Text Box 7"/>
        <xdr:cNvSpPr txBox="1">
          <a:spLocks noChangeArrowheads="1"/>
        </xdr:cNvSpPr>
      </xdr:nvSpPr>
      <xdr:spPr bwMode="auto">
        <a:xfrm>
          <a:off x="9393555" y="1011555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29" name="Text Box 8"/>
        <xdr:cNvSpPr txBox="1">
          <a:spLocks noChangeArrowheads="1"/>
        </xdr:cNvSpPr>
      </xdr:nvSpPr>
      <xdr:spPr bwMode="auto">
        <a:xfrm>
          <a:off x="9393555" y="1011555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30" name="Text Box 9"/>
        <xdr:cNvSpPr txBox="1">
          <a:spLocks noChangeArrowheads="1"/>
        </xdr:cNvSpPr>
      </xdr:nvSpPr>
      <xdr:spPr bwMode="auto">
        <a:xfrm>
          <a:off x="8477250" y="1011555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31" name="Text Box 10"/>
        <xdr:cNvSpPr txBox="1">
          <a:spLocks noChangeArrowheads="1"/>
        </xdr:cNvSpPr>
      </xdr:nvSpPr>
      <xdr:spPr bwMode="auto">
        <a:xfrm>
          <a:off x="8477250" y="1011555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32" name="Text Box 1"/>
        <xdr:cNvSpPr txBox="1">
          <a:spLocks noChangeArrowheads="1"/>
        </xdr:cNvSpPr>
      </xdr:nvSpPr>
      <xdr:spPr bwMode="auto">
        <a:xfrm>
          <a:off x="9801225" y="1011555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33" name="Text Box 2"/>
        <xdr:cNvSpPr txBox="1">
          <a:spLocks noChangeArrowheads="1"/>
        </xdr:cNvSpPr>
      </xdr:nvSpPr>
      <xdr:spPr bwMode="auto">
        <a:xfrm>
          <a:off x="9801225" y="1011555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34" name="Text Box 3"/>
        <xdr:cNvSpPr txBox="1">
          <a:spLocks noChangeArrowheads="1"/>
        </xdr:cNvSpPr>
      </xdr:nvSpPr>
      <xdr:spPr bwMode="auto">
        <a:xfrm>
          <a:off x="9801225" y="1011555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35" name="Text Box 4"/>
        <xdr:cNvSpPr txBox="1">
          <a:spLocks noChangeArrowheads="1"/>
        </xdr:cNvSpPr>
      </xdr:nvSpPr>
      <xdr:spPr bwMode="auto">
        <a:xfrm>
          <a:off x="10298430" y="10534650"/>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36" name="Text Box 5"/>
        <xdr:cNvSpPr txBox="1">
          <a:spLocks noChangeArrowheads="1"/>
        </xdr:cNvSpPr>
      </xdr:nvSpPr>
      <xdr:spPr bwMode="auto">
        <a:xfrm>
          <a:off x="10715625" y="1053465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37" name="Text Box 6"/>
        <xdr:cNvSpPr txBox="1">
          <a:spLocks noChangeArrowheads="1"/>
        </xdr:cNvSpPr>
      </xdr:nvSpPr>
      <xdr:spPr bwMode="auto">
        <a:xfrm>
          <a:off x="10298430" y="10534650"/>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38" name="Text Box 7"/>
        <xdr:cNvSpPr txBox="1">
          <a:spLocks noChangeArrowheads="1"/>
        </xdr:cNvSpPr>
      </xdr:nvSpPr>
      <xdr:spPr bwMode="auto">
        <a:xfrm>
          <a:off x="9393555" y="1011555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39" name="Text Box 8"/>
        <xdr:cNvSpPr txBox="1">
          <a:spLocks noChangeArrowheads="1"/>
        </xdr:cNvSpPr>
      </xdr:nvSpPr>
      <xdr:spPr bwMode="auto">
        <a:xfrm>
          <a:off x="9393555" y="1011555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40" name="Text Box 9"/>
        <xdr:cNvSpPr txBox="1">
          <a:spLocks noChangeArrowheads="1"/>
        </xdr:cNvSpPr>
      </xdr:nvSpPr>
      <xdr:spPr bwMode="auto">
        <a:xfrm>
          <a:off x="8477250" y="1011555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41" name="Text Box 10"/>
        <xdr:cNvSpPr txBox="1">
          <a:spLocks noChangeArrowheads="1"/>
        </xdr:cNvSpPr>
      </xdr:nvSpPr>
      <xdr:spPr bwMode="auto">
        <a:xfrm>
          <a:off x="8477250" y="1011555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42" name="Text Box 1"/>
        <xdr:cNvSpPr txBox="1">
          <a:spLocks noChangeArrowheads="1"/>
        </xdr:cNvSpPr>
      </xdr:nvSpPr>
      <xdr:spPr bwMode="auto">
        <a:xfrm>
          <a:off x="9801225" y="1011555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43" name="Text Box 2"/>
        <xdr:cNvSpPr txBox="1">
          <a:spLocks noChangeArrowheads="1"/>
        </xdr:cNvSpPr>
      </xdr:nvSpPr>
      <xdr:spPr bwMode="auto">
        <a:xfrm>
          <a:off x="9801225" y="1011555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44" name="Text Box 3"/>
        <xdr:cNvSpPr txBox="1">
          <a:spLocks noChangeArrowheads="1"/>
        </xdr:cNvSpPr>
      </xdr:nvSpPr>
      <xdr:spPr bwMode="auto">
        <a:xfrm>
          <a:off x="9801225" y="1011555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45" name="Text Box 4"/>
        <xdr:cNvSpPr txBox="1">
          <a:spLocks noChangeArrowheads="1"/>
        </xdr:cNvSpPr>
      </xdr:nvSpPr>
      <xdr:spPr bwMode="auto">
        <a:xfrm>
          <a:off x="10298430" y="10534650"/>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46" name="Text Box 5"/>
        <xdr:cNvSpPr txBox="1">
          <a:spLocks noChangeArrowheads="1"/>
        </xdr:cNvSpPr>
      </xdr:nvSpPr>
      <xdr:spPr bwMode="auto">
        <a:xfrm>
          <a:off x="10715625" y="1053465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47" name="Text Box 6"/>
        <xdr:cNvSpPr txBox="1">
          <a:spLocks noChangeArrowheads="1"/>
        </xdr:cNvSpPr>
      </xdr:nvSpPr>
      <xdr:spPr bwMode="auto">
        <a:xfrm>
          <a:off x="10298430" y="10534650"/>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48" name="Text Box 7"/>
        <xdr:cNvSpPr txBox="1">
          <a:spLocks noChangeArrowheads="1"/>
        </xdr:cNvSpPr>
      </xdr:nvSpPr>
      <xdr:spPr bwMode="auto">
        <a:xfrm>
          <a:off x="9393555" y="1011555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49" name="Text Box 8"/>
        <xdr:cNvSpPr txBox="1">
          <a:spLocks noChangeArrowheads="1"/>
        </xdr:cNvSpPr>
      </xdr:nvSpPr>
      <xdr:spPr bwMode="auto">
        <a:xfrm>
          <a:off x="9393555" y="1011555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50" name="Text Box 9"/>
        <xdr:cNvSpPr txBox="1">
          <a:spLocks noChangeArrowheads="1"/>
        </xdr:cNvSpPr>
      </xdr:nvSpPr>
      <xdr:spPr bwMode="auto">
        <a:xfrm>
          <a:off x="8477250" y="1011555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51" name="Text Box 10"/>
        <xdr:cNvSpPr txBox="1">
          <a:spLocks noChangeArrowheads="1"/>
        </xdr:cNvSpPr>
      </xdr:nvSpPr>
      <xdr:spPr bwMode="auto">
        <a:xfrm>
          <a:off x="8477250" y="1011555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52" name="Text Box 1"/>
        <xdr:cNvSpPr txBox="1">
          <a:spLocks noChangeArrowheads="1"/>
        </xdr:cNvSpPr>
      </xdr:nvSpPr>
      <xdr:spPr bwMode="auto">
        <a:xfrm>
          <a:off x="9801225" y="1011555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53" name="Text Box 2"/>
        <xdr:cNvSpPr txBox="1">
          <a:spLocks noChangeArrowheads="1"/>
        </xdr:cNvSpPr>
      </xdr:nvSpPr>
      <xdr:spPr bwMode="auto">
        <a:xfrm>
          <a:off x="9801225" y="1011555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54" name="Text Box 3"/>
        <xdr:cNvSpPr txBox="1">
          <a:spLocks noChangeArrowheads="1"/>
        </xdr:cNvSpPr>
      </xdr:nvSpPr>
      <xdr:spPr bwMode="auto">
        <a:xfrm>
          <a:off x="9801225" y="1011555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55" name="Text Box 4"/>
        <xdr:cNvSpPr txBox="1">
          <a:spLocks noChangeArrowheads="1"/>
        </xdr:cNvSpPr>
      </xdr:nvSpPr>
      <xdr:spPr bwMode="auto">
        <a:xfrm>
          <a:off x="10298430" y="10534650"/>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56" name="Text Box 5"/>
        <xdr:cNvSpPr txBox="1">
          <a:spLocks noChangeArrowheads="1"/>
        </xdr:cNvSpPr>
      </xdr:nvSpPr>
      <xdr:spPr bwMode="auto">
        <a:xfrm>
          <a:off x="10715625" y="1053465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57" name="Text Box 6"/>
        <xdr:cNvSpPr txBox="1">
          <a:spLocks noChangeArrowheads="1"/>
        </xdr:cNvSpPr>
      </xdr:nvSpPr>
      <xdr:spPr bwMode="auto">
        <a:xfrm>
          <a:off x="10298430" y="10534650"/>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58" name="Text Box 7"/>
        <xdr:cNvSpPr txBox="1">
          <a:spLocks noChangeArrowheads="1"/>
        </xdr:cNvSpPr>
      </xdr:nvSpPr>
      <xdr:spPr bwMode="auto">
        <a:xfrm>
          <a:off x="9393555" y="1011555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59" name="Text Box 8"/>
        <xdr:cNvSpPr txBox="1">
          <a:spLocks noChangeArrowheads="1"/>
        </xdr:cNvSpPr>
      </xdr:nvSpPr>
      <xdr:spPr bwMode="auto">
        <a:xfrm>
          <a:off x="9393555" y="1011555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60" name="Text Box 9"/>
        <xdr:cNvSpPr txBox="1">
          <a:spLocks noChangeArrowheads="1"/>
        </xdr:cNvSpPr>
      </xdr:nvSpPr>
      <xdr:spPr bwMode="auto">
        <a:xfrm>
          <a:off x="8477250" y="1011555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61" name="Text Box 10"/>
        <xdr:cNvSpPr txBox="1">
          <a:spLocks noChangeArrowheads="1"/>
        </xdr:cNvSpPr>
      </xdr:nvSpPr>
      <xdr:spPr bwMode="auto">
        <a:xfrm>
          <a:off x="8477250" y="1011555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spaldo\ENERG2000\ENERGSEP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1\ADOLFO\CONFIG~1\Temp\notes29331C\Valuaciones%20RM&#180;s\79%20RM%20CT%20FPR%20U3%20y%204%20CAP%20en%20200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1\ADOLFO\CONFIG~1\Temp\notes29331C\Valuaciones%20RM&#180;s\75%20RM%20Carb&#243;n%20II%20pfijos%202006%20en%20operaci&#243;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DOCUME~1\ADOLFO\CONFIG~1\Temp\notes29331C\Valuaciones%20RM&#180;s\92%20RM%20Salamanca%202006%20en%20op%20con%20pago%20acero.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Raul_robles\PAQUETES%20900\ADRIAN\TRABAJOS%20VARIOS\EVALUACION%20DE%20PROYECTOS\GUADALAJARA%20OTE%20BCO%203.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10.32.9.130\subrecfin\Archivo%20MAM\Pidiregas\Valuaciones%20RM&#180;s\82%20RM%20HUINALA%202006%20en%20operaci&#243;n.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vol4\OIFPAV\ATENCION%20AREAS%20OPERATIVAS\4502%20DIV%20DIST%20NOROESTE\Copia%20de%20REPOMO%20SG-GCIA%20DE%20CONTAB%20DAVID.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Paco%20Alcala\2020\Ingresos%20reales\INGRESOS%20REAL%20Y%20PRESUP%20PARA%202020.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4.%20COMPROMISOS_%203&#176;TRIM_2020_E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WINDOWS\TEMP\Cfe%20Pidiregas%20Tomo%20IV%202001%20(1a.%20VER)%2001-1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WINDOWS\TEMP\Cfe%20Pidiregas%20Tomo%20IV%202001%20(1a.%20VER)%2001-11-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WINDOWS\TEMP\Cfe%20Pidiregas%20Tomo%20IV%202001%20(1a.%20VER)%2001-11-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Mis%20documentos\Cedulas\GENERACI&#211;N%20BRUTA%20DEL%20PERIODO%20090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Jos&#233;%20de%20los%20Arcos\Avance%20f&#237;sico%20financiero%202019\Diciembre%202019\AFF%204to%20trim%20201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Raul_robles\PAQUETES%20900\ADRIAN\TRABAJOS%20VARIOS\EVALUACION%20DE%20PROYECTOS\SANTA%20MARIA%20BCO%20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Raul_robles\PAQUETES%20900\Mod_EVA\Mod%20Bas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72%20RM%20CT%20Pdte%20ALM%20U1y2%20en%20operaci&#243;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VOLUMENES"/>
      <sheetName val="ESSBASE 2000 - 1999"/>
      <sheetName val="1999"/>
      <sheetName val="ESSBASE"/>
      <sheetName val="2000"/>
      <sheetName val="LISTAAGOSTOSEPT20NOCHE(CON ARRA"/>
      <sheetName val="LISTAAGOSTO18SEPT(CON ARRASTRE)"/>
      <sheetName val="1999 SERIE MENSUAL resep"/>
      <sheetName val="lista r3 ( sin arrastre ) agos0"/>
      <sheetName val="comercial- contab 1999"/>
      <sheetName val="ESSBASE_2000_-_1999"/>
      <sheetName val="LISTAAGOSTOSEPT20NOCHE(CON_ARRA"/>
      <sheetName val="LISTAAGOSTO18SEPT(CON_ARRASTRE)"/>
      <sheetName val="1999_SERIE_MENSUAL_resep"/>
      <sheetName val="lista_r3_(_sin_arrastre_)_agos0"/>
      <sheetName val="comercial-_contab_1999"/>
      <sheetName val="ESSBASE_2000_-_19991"/>
      <sheetName val="LISTAAGOSTOSEPT20NOCHE(CON_ARR1"/>
      <sheetName val="LISTAAGOSTO18SEPT(CON_ARRASTRE1"/>
      <sheetName val="1999_SERIE_MENSUAL_resep1"/>
      <sheetName val="lista_r3_(_sin_arrastre_)_agos1"/>
      <sheetName val="comercial-_contab_1999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programa de eventos"/>
      <sheetName val="Programa detallado"/>
      <sheetName val="Programa de inv"/>
      <sheetName val="evaluación financiera"/>
      <sheetName val="Cuadro III"/>
      <sheetName val="79 RM Fco Pérez R U3"/>
      <sheetName val="79 RM Fco Pérez R U4"/>
      <sheetName val="Inversión Directa USD corr"/>
      <sheetName val="Inversión Directa Pesos corr"/>
      <sheetName val="Flujo Neto"/>
      <sheetName val="evaluación económica"/>
      <sheetName val="FPRU3y4"/>
      <sheetName val="Cuadro 4"/>
      <sheetName val="Gráfica económica"/>
      <sheetName val="amortización"/>
      <sheetName val="sensibilidad financiera"/>
      <sheetName val="sensibilidad económica"/>
      <sheetName val="datos UIDEP"/>
      <sheetName val="Formato"/>
      <sheetName val="Instructivo"/>
      <sheetName val="TRI"/>
      <sheetName val="Opciones"/>
      <sheetName val="Base de Datos"/>
    </sheetNames>
    <sheetDataSet>
      <sheetData sheetId="0">
        <row r="33">
          <cell r="H33">
            <v>8.9999999999999993E-3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evaluación financiera"/>
      <sheetName val="Hoja1"/>
      <sheetName val="beneficios"/>
      <sheetName val="Programa detallado"/>
      <sheetName val="programa de eventos"/>
      <sheetName val="Programa de inv"/>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Carbón II act"/>
      <sheetName val="TRI"/>
      <sheetName val="Opciones"/>
      <sheetName val="Base de Datos"/>
    </sheetNames>
    <sheetDataSet>
      <sheetData sheetId="0">
        <row r="22">
          <cell r="E22">
            <v>0.77307213802047103</v>
          </cell>
        </row>
      </sheetData>
      <sheetData sheetId="1" refreshError="1"/>
      <sheetData sheetId="2"/>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sheetData sheetId="13" refreshError="1"/>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evaluación financiera"/>
      <sheetName val="Hoja1"/>
      <sheetName val="beneficios"/>
      <sheetName val="programa de eventos"/>
      <sheetName val="Programa detallado"/>
      <sheetName val="Programa de inv"/>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Salamanca act"/>
      <sheetName val="TRI"/>
      <sheetName val="Opciones"/>
      <sheetName val="Base de Datos"/>
    </sheetNames>
    <sheetDataSet>
      <sheetData sheetId="0">
        <row r="23">
          <cell r="F23">
            <v>0.7036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M"/>
      <sheetName val="EVA ECO"/>
      <sheetName val="Perfil"/>
      <sheetName val="CALIZ "/>
      <sheetName val="EVA PREFIN"/>
      <sheetName val="EVA FIN "/>
    </sheetNames>
    <sheetDataSet>
      <sheetData sheetId="0" refreshError="1">
        <row r="1">
          <cell r="C1" t="str">
            <v>Costo Presupuestal</v>
          </cell>
        </row>
      </sheetData>
      <sheetData sheetId="1" refreshError="1"/>
      <sheetData sheetId="2" refreshError="1"/>
      <sheetData sheetId="3" refreshError="1"/>
      <sheetData sheetId="4" refreshError="1"/>
      <sheetData sheetId="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programa de eventos"/>
      <sheetName val="Programa detallado"/>
      <sheetName val="Programa de inv"/>
      <sheetName val="evaluación financiera"/>
      <sheetName val="Hoja1"/>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HUINALA"/>
      <sheetName val="TRI"/>
      <sheetName val="Opciones"/>
      <sheetName val="Base de Datos"/>
      <sheetName val="82 RM HUINALA 2006 en operación"/>
    </sheetNames>
    <sheetDataSet>
      <sheetData sheetId="0">
        <row r="2">
          <cell r="I2" t="str">
            <v>RM Huinalá</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umero de divisiones todo c (3)"/>
      <sheetName val="numero de divisiones todo cfe"/>
      <sheetName val="Glosario"/>
      <sheetName val="Glosario nueva propuesta"/>
      <sheetName val="RESUMEN POLIZA 4502"/>
      <sheetName val="REPOMO 2007 4502 NOROESTE PCGA"/>
      <sheetName val="numero de divisiones todo c (2)"/>
      <sheetName val="POLIZA CONTABLE 4502"/>
      <sheetName val="4502  REPOMO  DIVISIONES 2007"/>
      <sheetName val="SALDO INICIAL (DIC 2006) 4502 "/>
      <sheetName val="VALIDACION SALDO INICIAL (2)"/>
      <sheetName val="VALIDACION SALDO INICIAL"/>
      <sheetName val="numero_de_divisiones_todo_c_(3)"/>
      <sheetName val="numero_de_divisiones_todo_cfe"/>
      <sheetName val="Glosario_nueva_propuesta"/>
      <sheetName val="RESUMEN_POLIZA_4502"/>
      <sheetName val="REPOMO_2007_4502_NOROESTE_PCGA"/>
      <sheetName val="numero_de_divisiones_todo_c_(2)"/>
      <sheetName val="POLIZA_CONTABLE_4502"/>
      <sheetName val="4502__REPOMO__DIVISIONES_2007"/>
      <sheetName val="SALDO_INICIAL_(DIC_2006)_4502_"/>
      <sheetName val="VALIDACION_SALDO_INICIAL_(2)"/>
      <sheetName val="VALIDACION_SALDO_INICIAL"/>
      <sheetName val="numero_de_divisiones_todo_c_(31"/>
      <sheetName val="numero_de_divisiones_todo_cfe1"/>
      <sheetName val="Glosario_nueva_propuesta1"/>
      <sheetName val="RESUMEN_POLIZA_45021"/>
      <sheetName val="REPOMO_2007_4502_NOROESTE_PCGA1"/>
      <sheetName val="numero_de_divisiones_todo_c_(21"/>
      <sheetName val="POLIZA_CONTABLE_45021"/>
      <sheetName val="4502__REPOMO__DIVISIONES_20071"/>
      <sheetName val="SALDO_INICIAL_(DIC_2006)_4502_1"/>
      <sheetName val="VALIDACION_SALDO_INICIAL_(2)1"/>
      <sheetName val="VALIDACION_SALDO_INICIAL1"/>
    </sheetNames>
    <sheetDataSet>
      <sheetData sheetId="0">
        <row r="1">
          <cell r="D1" t="str">
            <v>2006</v>
          </cell>
        </row>
      </sheetData>
      <sheetData sheetId="1">
        <row r="1">
          <cell r="D1" t="str">
            <v>2006</v>
          </cell>
        </row>
      </sheetData>
      <sheetData sheetId="2">
        <row r="1">
          <cell r="D1" t="str">
            <v>2006</v>
          </cell>
        </row>
      </sheetData>
      <sheetData sheetId="3">
        <row r="1">
          <cell r="D1" t="str">
            <v>2006</v>
          </cell>
        </row>
      </sheetData>
      <sheetData sheetId="4">
        <row r="1">
          <cell r="D1" t="str">
            <v>2006</v>
          </cell>
        </row>
      </sheetData>
      <sheetData sheetId="5">
        <row r="1">
          <cell r="D1" t="str">
            <v>2006</v>
          </cell>
          <cell r="E1" t="str">
            <v>2007</v>
          </cell>
          <cell r="F1" t="str">
            <v>2007</v>
          </cell>
          <cell r="G1" t="str">
            <v>2007</v>
          </cell>
          <cell r="H1" t="str">
            <v>2007</v>
          </cell>
          <cell r="I1" t="str">
            <v>2007</v>
          </cell>
          <cell r="J1" t="str">
            <v>2007</v>
          </cell>
          <cell r="K1" t="str">
            <v>2007</v>
          </cell>
          <cell r="L1" t="str">
            <v>2007</v>
          </cell>
          <cell r="M1" t="str">
            <v>2007</v>
          </cell>
          <cell r="N1" t="str">
            <v>2007</v>
          </cell>
          <cell r="O1" t="str">
            <v>2007</v>
          </cell>
        </row>
        <row r="2">
          <cell r="D2" t="str">
            <v>Miles</v>
          </cell>
          <cell r="E2" t="str">
            <v>Miles</v>
          </cell>
          <cell r="F2" t="str">
            <v>Miles</v>
          </cell>
          <cell r="G2" t="str">
            <v>Miles</v>
          </cell>
          <cell r="H2" t="str">
            <v>Miles</v>
          </cell>
          <cell r="I2" t="str">
            <v>Miles</v>
          </cell>
          <cell r="J2" t="str">
            <v>Miles</v>
          </cell>
          <cell r="K2" t="str">
            <v>Miles</v>
          </cell>
          <cell r="L2" t="str">
            <v>Miles</v>
          </cell>
          <cell r="M2" t="str">
            <v>Miles</v>
          </cell>
          <cell r="N2" t="str">
            <v>Miles</v>
          </cell>
          <cell r="O2" t="str">
            <v>Miles</v>
          </cell>
        </row>
        <row r="3">
          <cell r="D3" t="str">
            <v>COMPARACIONES</v>
          </cell>
          <cell r="E3" t="str">
            <v>COMPARACIONES</v>
          </cell>
          <cell r="F3" t="str">
            <v>COMPARACIONES</v>
          </cell>
          <cell r="G3" t="str">
            <v>COMPARACIONES</v>
          </cell>
          <cell r="H3" t="str">
            <v>COMPARACIONES</v>
          </cell>
          <cell r="I3" t="str">
            <v>COMPARACIONES</v>
          </cell>
          <cell r="J3" t="str">
            <v>COMPARACIONES</v>
          </cell>
          <cell r="K3" t="str">
            <v>COMPARACIONES</v>
          </cell>
          <cell r="L3" t="str">
            <v>COMPARACIONES</v>
          </cell>
          <cell r="M3" t="str">
            <v>COMPARACIONES</v>
          </cell>
          <cell r="N3" t="str">
            <v>COMPARACIONES</v>
          </cell>
          <cell r="O3" t="str">
            <v>COMPARACIONES</v>
          </cell>
        </row>
        <row r="4">
          <cell r="C4" t="str">
            <v>DESCRIPCION</v>
          </cell>
          <cell r="D4" t="str">
            <v>DB-4502 Distribucion Noroeste</v>
          </cell>
          <cell r="E4" t="str">
            <v>DB-4502 Distribucion Noroeste</v>
          </cell>
          <cell r="F4" t="str">
            <v>DB-4502 Distribucion Noroeste</v>
          </cell>
          <cell r="G4" t="str">
            <v>DB-4502 Distribucion Noroeste</v>
          </cell>
          <cell r="H4" t="str">
            <v>DB-4502 Distribucion Noroeste</v>
          </cell>
          <cell r="I4" t="str">
            <v>DB-4502 Distribucion Noroeste</v>
          </cell>
          <cell r="J4" t="str">
            <v>DB-4502 Distribucion Noroeste</v>
          </cell>
          <cell r="K4" t="str">
            <v>DB-4502 Distribucion Noroeste</v>
          </cell>
          <cell r="L4" t="str">
            <v>DB-4502 Distribucion Noroeste</v>
          </cell>
          <cell r="M4" t="str">
            <v>DB-4502 Distribucion Noroeste</v>
          </cell>
          <cell r="N4" t="str">
            <v>DB-4502 Distribucion Noroeste</v>
          </cell>
          <cell r="O4" t="str">
            <v>DB-4502 Distribucion Noroeste</v>
          </cell>
        </row>
        <row r="5">
          <cell r="D5" t="str">
            <v>Saldo a diciembre</v>
          </cell>
          <cell r="E5" t="str">
            <v>Saldo a enero</v>
          </cell>
          <cell r="F5" t="str">
            <v>Saldo a febrero</v>
          </cell>
          <cell r="G5" t="str">
            <v>Saldo a marzo</v>
          </cell>
          <cell r="H5" t="str">
            <v>Saldo a abril</v>
          </cell>
          <cell r="I5" t="str">
            <v>Saldo a mayo</v>
          </cell>
          <cell r="J5" t="str">
            <v>Saldo a junio</v>
          </cell>
          <cell r="K5" t="str">
            <v>Saldo a julio</v>
          </cell>
          <cell r="L5" t="str">
            <v>Saldo a agosto</v>
          </cell>
          <cell r="M5" t="str">
            <v>Saldo a septiembre</v>
          </cell>
          <cell r="N5" t="str">
            <v>Saldo a octubre</v>
          </cell>
          <cell r="O5" t="str">
            <v>Saldo a noviembre</v>
          </cell>
        </row>
        <row r="7">
          <cell r="C7" t="str">
            <v>Activos</v>
          </cell>
        </row>
        <row r="8">
          <cell r="C8" t="str">
            <v>Anticipos para Construcción</v>
          </cell>
          <cell r="D8">
            <v>2571.4533000000001</v>
          </cell>
          <cell r="E8">
            <v>2915.6315700000005</v>
          </cell>
          <cell r="F8">
            <v>2842.8256500000002</v>
          </cell>
          <cell r="G8">
            <v>7188.1874100000014</v>
          </cell>
          <cell r="H8">
            <v>7996.6312600000019</v>
          </cell>
          <cell r="I8">
            <v>11798.315440000002</v>
          </cell>
          <cell r="J8">
            <v>12498.47111</v>
          </cell>
          <cell r="K8">
            <v>12498.47111</v>
          </cell>
          <cell r="L8">
            <v>12498.47111</v>
          </cell>
          <cell r="M8">
            <v>12498.47111</v>
          </cell>
          <cell r="N8">
            <v>12498.47111</v>
          </cell>
          <cell r="O8">
            <v>12498.47111</v>
          </cell>
        </row>
        <row r="9">
          <cell r="C9" t="str">
            <v>Pmos a Trab a través de Fondo Hab.</v>
          </cell>
          <cell r="D9">
            <v>49481.737740000004</v>
          </cell>
          <cell r="E9">
            <v>49095.734999999993</v>
          </cell>
          <cell r="F9">
            <v>48502.964139999996</v>
          </cell>
          <cell r="G9">
            <v>47896.49706999999</v>
          </cell>
          <cell r="H9">
            <v>47365.689659999996</v>
          </cell>
          <cell r="I9">
            <v>53183.871999999996</v>
          </cell>
          <cell r="J9">
            <v>53904.650159999997</v>
          </cell>
          <cell r="K9">
            <v>53904.650159999997</v>
          </cell>
          <cell r="L9">
            <v>53904.650159999997</v>
          </cell>
          <cell r="M9">
            <v>53904.650159999997</v>
          </cell>
          <cell r="N9">
            <v>53904.650159999997</v>
          </cell>
          <cell r="O9">
            <v>53904.650159999997</v>
          </cell>
        </row>
        <row r="10">
          <cell r="C10" t="str">
            <v>Otras Inversiones</v>
          </cell>
          <cell r="D10" t="str">
            <v xml:space="preserve">                                0</v>
          </cell>
          <cell r="E10" t="str">
            <v xml:space="preserve">                                0</v>
          </cell>
          <cell r="F10" t="str">
            <v xml:space="preserve">                                0</v>
          </cell>
          <cell r="G10" t="str">
            <v xml:space="preserve">                                0</v>
          </cell>
          <cell r="H10" t="str">
            <v xml:space="preserve">                                0</v>
          </cell>
          <cell r="I10" t="str">
            <v xml:space="preserve">                                0</v>
          </cell>
          <cell r="J10" t="str">
            <v xml:space="preserve">                                0</v>
          </cell>
          <cell r="K10" t="str">
            <v xml:space="preserve">                                0</v>
          </cell>
          <cell r="L10" t="str">
            <v xml:space="preserve">                                0</v>
          </cell>
          <cell r="M10" t="str">
            <v xml:space="preserve">                                0</v>
          </cell>
          <cell r="N10" t="str">
            <v xml:space="preserve">                                0</v>
          </cell>
          <cell r="O10" t="str">
            <v xml:space="preserve">                                0</v>
          </cell>
        </row>
        <row r="11">
          <cell r="C11" t="str">
            <v>Efvo y Val de Realización Inmed.</v>
          </cell>
          <cell r="D11">
            <v>396771.5631700001</v>
          </cell>
          <cell r="E11">
            <v>608999.22398999997</v>
          </cell>
          <cell r="F11">
            <v>380270.32272</v>
          </cell>
          <cell r="G11">
            <v>363059.92230999994</v>
          </cell>
          <cell r="H11">
            <v>464661.77254999988</v>
          </cell>
          <cell r="I11">
            <v>375807.66317999997</v>
          </cell>
          <cell r="J11">
            <v>366452.03075999994</v>
          </cell>
          <cell r="K11">
            <v>366452.03075999994</v>
          </cell>
          <cell r="L11">
            <v>366452.03075999994</v>
          </cell>
          <cell r="M11">
            <v>366452.03075999994</v>
          </cell>
          <cell r="N11">
            <v>366452.03075999994</v>
          </cell>
          <cell r="O11">
            <v>366452.03075999994</v>
          </cell>
        </row>
        <row r="12">
          <cell r="C12" t="str">
            <v>Consumidores Público</v>
          </cell>
          <cell r="D12">
            <v>2319604.1953699999</v>
          </cell>
          <cell r="E12">
            <v>2079669.4444399998</v>
          </cell>
          <cell r="F12">
            <v>1827269.2157999997</v>
          </cell>
          <cell r="G12">
            <v>1835368.3830299997</v>
          </cell>
          <cell r="H12">
            <v>1860515.3308199998</v>
          </cell>
          <cell r="I12">
            <v>1850550.7287799998</v>
          </cell>
          <cell r="J12">
            <v>1446177.4577099998</v>
          </cell>
          <cell r="K12">
            <v>1446177.4577099998</v>
          </cell>
          <cell r="L12">
            <v>1446177.4577099998</v>
          </cell>
          <cell r="M12">
            <v>1446177.4577099998</v>
          </cell>
          <cell r="N12">
            <v>1446177.4577099998</v>
          </cell>
          <cell r="O12">
            <v>1446177.4577099998</v>
          </cell>
        </row>
        <row r="13">
          <cell r="C13" t="str">
            <v>Consumidores Gobierno</v>
          </cell>
          <cell r="D13">
            <v>252480.12776999999</v>
          </cell>
          <cell r="E13">
            <v>245443.05483999997</v>
          </cell>
          <cell r="F13">
            <v>236132.99511999998</v>
          </cell>
          <cell r="G13">
            <v>236735.38288999998</v>
          </cell>
          <cell r="H13">
            <v>245006.68257</v>
          </cell>
          <cell r="I13">
            <v>259694.30781</v>
          </cell>
          <cell r="J13">
            <v>293050.04478</v>
          </cell>
          <cell r="K13">
            <v>293050.04478</v>
          </cell>
          <cell r="L13">
            <v>293050.04478</v>
          </cell>
          <cell r="M13">
            <v>293050.04478</v>
          </cell>
          <cell r="N13">
            <v>293050.04478</v>
          </cell>
          <cell r="O13">
            <v>293050.04478</v>
          </cell>
        </row>
        <row r="14">
          <cell r="C14" t="str">
            <v>Luz y fuerza del Centro</v>
          </cell>
          <cell r="D14">
            <v>0</v>
          </cell>
          <cell r="E14" t="str">
            <v xml:space="preserve">                                0</v>
          </cell>
          <cell r="F14" t="str">
            <v xml:space="preserve">                                0</v>
          </cell>
          <cell r="G14" t="str">
            <v xml:space="preserve">                                0</v>
          </cell>
          <cell r="H14" t="str">
            <v xml:space="preserve">                                0</v>
          </cell>
          <cell r="I14" t="str">
            <v xml:space="preserve">                                0</v>
          </cell>
          <cell r="J14" t="str">
            <v xml:space="preserve">                                0</v>
          </cell>
          <cell r="K14" t="str">
            <v xml:space="preserve">                                0</v>
          </cell>
          <cell r="L14" t="str">
            <v xml:space="preserve">                                0</v>
          </cell>
          <cell r="M14" t="str">
            <v xml:space="preserve">                                0</v>
          </cell>
          <cell r="N14" t="str">
            <v xml:space="preserve">                                0</v>
          </cell>
          <cell r="O14" t="str">
            <v xml:space="preserve">                                0</v>
          </cell>
        </row>
        <row r="15">
          <cell r="C15" t="str">
            <v xml:space="preserve">   Gobierno Federal ( nuevo )</v>
          </cell>
        </row>
        <row r="16">
          <cell r="C16" t="str">
            <v>Otros Deudores</v>
          </cell>
          <cell r="D16">
            <v>262683.53771</v>
          </cell>
          <cell r="E16">
            <v>269259.73888999998</v>
          </cell>
          <cell r="F16">
            <v>266225.90982999996</v>
          </cell>
          <cell r="G16">
            <v>449761.60362999997</v>
          </cell>
          <cell r="H16">
            <v>425993.82749</v>
          </cell>
          <cell r="I16">
            <v>394387.90463999996</v>
          </cell>
          <cell r="J16">
            <v>399421.68121999997</v>
          </cell>
          <cell r="K16">
            <v>399421.68121999997</v>
          </cell>
          <cell r="L16">
            <v>399421.68121999997</v>
          </cell>
          <cell r="M16">
            <v>399421.68121999997</v>
          </cell>
          <cell r="N16">
            <v>399421.68121999997</v>
          </cell>
          <cell r="O16">
            <v>399421.68121999997</v>
          </cell>
        </row>
        <row r="17">
          <cell r="C17" t="str">
            <v>Estimación  P/Ctas. de Cobro Dudoso</v>
          </cell>
          <cell r="D17">
            <v>-66868.896630000032</v>
          </cell>
          <cell r="E17">
            <v>-69611.629020000008</v>
          </cell>
          <cell r="F17">
            <v>-86584.466110000008</v>
          </cell>
          <cell r="G17">
            <v>-73230.674120000025</v>
          </cell>
          <cell r="H17">
            <v>-74857.346270000024</v>
          </cell>
          <cell r="I17">
            <v>-77543.945890000032</v>
          </cell>
          <cell r="J17">
            <v>-78685.878670000035</v>
          </cell>
          <cell r="K17">
            <v>-78685.878670000035</v>
          </cell>
          <cell r="L17">
            <v>-78685.878670000035</v>
          </cell>
          <cell r="M17">
            <v>-78685.878670000035</v>
          </cell>
          <cell r="N17">
            <v>-78685.878670000035</v>
          </cell>
          <cell r="O17">
            <v>-78685.878670000035</v>
          </cell>
        </row>
        <row r="18">
          <cell r="C18" t="str">
            <v>Bursatilización de la Cartera</v>
          </cell>
          <cell r="D18" t="str">
            <v xml:space="preserve">                                0</v>
          </cell>
          <cell r="E18" t="str">
            <v xml:space="preserve">                                0</v>
          </cell>
          <cell r="F18" t="str">
            <v xml:space="preserve">                                0</v>
          </cell>
          <cell r="G18" t="str">
            <v xml:space="preserve">                                0</v>
          </cell>
          <cell r="H18" t="str">
            <v xml:space="preserve">                                0</v>
          </cell>
          <cell r="I18" t="str">
            <v xml:space="preserve">                                0</v>
          </cell>
          <cell r="J18" t="str">
            <v xml:space="preserve">                                0</v>
          </cell>
          <cell r="K18" t="str">
            <v xml:space="preserve">                                0</v>
          </cell>
          <cell r="L18" t="str">
            <v xml:space="preserve">                                0</v>
          </cell>
          <cell r="M18" t="str">
            <v xml:space="preserve">                                0</v>
          </cell>
          <cell r="N18" t="str">
            <v xml:space="preserve">                                0</v>
          </cell>
          <cell r="O18" t="str">
            <v xml:space="preserve">                                0</v>
          </cell>
        </row>
        <row r="19">
          <cell r="C19" t="str">
            <v>Depósitos y Adelantos</v>
          </cell>
          <cell r="D19">
            <v>161760.13686000003</v>
          </cell>
          <cell r="E19">
            <v>151447.95382</v>
          </cell>
          <cell r="F19">
            <v>201652.70879</v>
          </cell>
          <cell r="G19">
            <v>206133.57036999997</v>
          </cell>
          <cell r="H19">
            <v>204096.60086999997</v>
          </cell>
          <cell r="I19">
            <v>212585.00814999998</v>
          </cell>
          <cell r="J19">
            <v>218533.81023</v>
          </cell>
          <cell r="K19">
            <v>218533.81023</v>
          </cell>
          <cell r="L19">
            <v>218533.81023</v>
          </cell>
          <cell r="M19">
            <v>218533.81023</v>
          </cell>
          <cell r="N19">
            <v>218533.81023</v>
          </cell>
          <cell r="O19">
            <v>218533.81023</v>
          </cell>
        </row>
        <row r="20">
          <cell r="C20" t="str">
            <v>Instrumentos Financieros</v>
          </cell>
          <cell r="D20" t="str">
            <v xml:space="preserve">                                0</v>
          </cell>
          <cell r="E20" t="str">
            <v xml:space="preserve">                                0</v>
          </cell>
          <cell r="F20" t="str">
            <v xml:space="preserve">                                0</v>
          </cell>
          <cell r="G20" t="str">
            <v xml:space="preserve">                                0</v>
          </cell>
          <cell r="H20" t="str">
            <v xml:space="preserve">                                0</v>
          </cell>
          <cell r="I20" t="str">
            <v xml:space="preserve">                                0</v>
          </cell>
          <cell r="J20" t="str">
            <v xml:space="preserve">                                0</v>
          </cell>
          <cell r="K20" t="str">
            <v xml:space="preserve">                                0</v>
          </cell>
          <cell r="L20" t="str">
            <v xml:space="preserve">                                0</v>
          </cell>
          <cell r="M20" t="str">
            <v xml:space="preserve">                                0</v>
          </cell>
          <cell r="N20" t="str">
            <v xml:space="preserve">                                0</v>
          </cell>
          <cell r="O20" t="str">
            <v xml:space="preserve">                                0</v>
          </cell>
        </row>
        <row r="21">
          <cell r="C21" t="str">
            <v>Gastos por amortizar</v>
          </cell>
          <cell r="D21" t="str">
            <v xml:space="preserve">                                0</v>
          </cell>
          <cell r="E21" t="str">
            <v xml:space="preserve">                                0</v>
          </cell>
          <cell r="F21" t="str">
            <v xml:space="preserve">                                0</v>
          </cell>
          <cell r="G21" t="str">
            <v xml:space="preserve">                                0</v>
          </cell>
          <cell r="H21" t="str">
            <v xml:space="preserve">                                0</v>
          </cell>
          <cell r="I21" t="str">
            <v xml:space="preserve">                                0</v>
          </cell>
          <cell r="J21" t="str">
            <v xml:space="preserve">                                0</v>
          </cell>
          <cell r="K21" t="str">
            <v xml:space="preserve">                                0</v>
          </cell>
          <cell r="L21" t="str">
            <v xml:space="preserve">                                0</v>
          </cell>
          <cell r="M21" t="str">
            <v xml:space="preserve">                                0</v>
          </cell>
          <cell r="N21" t="str">
            <v xml:space="preserve">                                0</v>
          </cell>
          <cell r="O21" t="str">
            <v xml:space="preserve">                                0</v>
          </cell>
        </row>
        <row r="23">
          <cell r="C23" t="str">
            <v>ACTIVOS MONETARIOS</v>
          </cell>
          <cell r="D23">
            <v>3378483.8552899999</v>
          </cell>
          <cell r="E23">
            <v>3337219.1535299998</v>
          </cell>
          <cell r="F23">
            <v>2876312.4759399998</v>
          </cell>
          <cell r="G23">
            <v>3072912.8725899993</v>
          </cell>
          <cell r="H23">
            <v>3180779.1889499994</v>
          </cell>
          <cell r="I23">
            <v>3080463.8541099997</v>
          </cell>
          <cell r="J23">
            <v>2711352.2672999999</v>
          </cell>
          <cell r="K23">
            <v>2711352.2672999999</v>
          </cell>
          <cell r="L23">
            <v>2711352.2672999999</v>
          </cell>
          <cell r="M23">
            <v>2711352.2672999999</v>
          </cell>
          <cell r="N23">
            <v>2711352.2672999999</v>
          </cell>
          <cell r="O23">
            <v>2711352.2672999999</v>
          </cell>
        </row>
        <row r="26">
          <cell r="C26" t="str">
            <v>Cuentas de Orden Pidiregas</v>
          </cell>
          <cell r="D26">
            <v>264589.39621000004</v>
          </cell>
          <cell r="E26">
            <v>250784.10492999997</v>
          </cell>
          <cell r="F26">
            <v>259866.52466999998</v>
          </cell>
          <cell r="G26">
            <v>259423.65341999999</v>
          </cell>
          <cell r="H26">
            <v>323066.65952999995</v>
          </cell>
          <cell r="I26">
            <v>349651.87604999996</v>
          </cell>
          <cell r="J26">
            <v>-5.9604644775390626E-11</v>
          </cell>
          <cell r="K26">
            <v>-5.9604644775390626E-11</v>
          </cell>
          <cell r="L26">
            <v>-5.9604644775390626E-11</v>
          </cell>
          <cell r="M26">
            <v>-5.9604644775390626E-11</v>
          </cell>
          <cell r="N26">
            <v>-5.9604644775390626E-11</v>
          </cell>
          <cell r="O26">
            <v>-5.9604644775390626E-11</v>
          </cell>
        </row>
        <row r="27">
          <cell r="C27" t="str">
            <v>Deuda Interna</v>
          </cell>
          <cell r="D27" t="str">
            <v xml:space="preserve">                                0</v>
          </cell>
          <cell r="E27" t="str">
            <v xml:space="preserve">                                0</v>
          </cell>
          <cell r="F27" t="str">
            <v xml:space="preserve">                                0</v>
          </cell>
          <cell r="G27" t="str">
            <v xml:space="preserve">                                0</v>
          </cell>
          <cell r="H27" t="str">
            <v xml:space="preserve">                                0</v>
          </cell>
          <cell r="I27" t="str">
            <v xml:space="preserve">                                0</v>
          </cell>
          <cell r="J27" t="str">
            <v xml:space="preserve">                                0</v>
          </cell>
          <cell r="K27" t="str">
            <v xml:space="preserve">                                0</v>
          </cell>
          <cell r="L27" t="str">
            <v xml:space="preserve">                                0</v>
          </cell>
          <cell r="M27" t="str">
            <v xml:space="preserve">                                0</v>
          </cell>
          <cell r="N27" t="str">
            <v xml:space="preserve">                                0</v>
          </cell>
          <cell r="O27" t="str">
            <v xml:space="preserve">                                0</v>
          </cell>
        </row>
        <row r="28">
          <cell r="C28" t="str">
            <v>Deuda Externa</v>
          </cell>
          <cell r="D28" t="str">
            <v xml:space="preserve">                                0</v>
          </cell>
          <cell r="E28" t="str">
            <v xml:space="preserve">                                0</v>
          </cell>
          <cell r="F28" t="str">
            <v xml:space="preserve">                                0</v>
          </cell>
          <cell r="G28" t="str">
            <v xml:space="preserve">                                0</v>
          </cell>
          <cell r="H28" t="str">
            <v xml:space="preserve">                                0</v>
          </cell>
          <cell r="I28" t="str">
            <v xml:space="preserve">                                0</v>
          </cell>
          <cell r="J28" t="str">
            <v xml:space="preserve">                                0</v>
          </cell>
          <cell r="K28" t="str">
            <v xml:space="preserve">                                0</v>
          </cell>
          <cell r="L28" t="str">
            <v xml:space="preserve">                                0</v>
          </cell>
          <cell r="M28" t="str">
            <v xml:space="preserve">                                0</v>
          </cell>
          <cell r="N28" t="str">
            <v xml:space="preserve">                                0</v>
          </cell>
          <cell r="O28" t="str">
            <v xml:space="preserve">                                0</v>
          </cell>
        </row>
        <row r="29">
          <cell r="C29" t="str">
            <v>Arrendamiento de Equipo (LP)</v>
          </cell>
          <cell r="D29">
            <v>0</v>
          </cell>
          <cell r="E29" t="str">
            <v xml:space="preserve">                                0</v>
          </cell>
          <cell r="F29" t="str">
            <v xml:space="preserve">                                0</v>
          </cell>
          <cell r="G29" t="str">
            <v xml:space="preserve">                                0</v>
          </cell>
          <cell r="H29" t="str">
            <v xml:space="preserve">                                0</v>
          </cell>
          <cell r="I29" t="str">
            <v xml:space="preserve">                                0</v>
          </cell>
          <cell r="J29" t="str">
            <v xml:space="preserve">                                0</v>
          </cell>
          <cell r="K29" t="str">
            <v xml:space="preserve">                                0</v>
          </cell>
          <cell r="L29" t="str">
            <v xml:space="preserve">                                0</v>
          </cell>
          <cell r="M29" t="str">
            <v xml:space="preserve">                                0</v>
          </cell>
          <cell r="N29" t="str">
            <v xml:space="preserve">                                0</v>
          </cell>
          <cell r="O29" t="str">
            <v xml:space="preserve">                                0</v>
          </cell>
        </row>
        <row r="30">
          <cell r="C30" t="str">
            <v>Pidiregas LP</v>
          </cell>
          <cell r="D30">
            <v>1.0000007227063179E-5</v>
          </cell>
          <cell r="E30">
            <v>-29883.702450000001</v>
          </cell>
          <cell r="F30">
            <v>-31092.698339999999</v>
          </cell>
          <cell r="G30">
            <v>-24228.89302</v>
          </cell>
          <cell r="H30">
            <v>-24321.048460000002</v>
          </cell>
          <cell r="I30">
            <v>-24549.934300000001</v>
          </cell>
          <cell r="J30">
            <v>-423301.67887</v>
          </cell>
          <cell r="K30">
            <v>-423301.67887</v>
          </cell>
          <cell r="L30">
            <v>-423301.67887</v>
          </cell>
          <cell r="M30">
            <v>-423301.67887</v>
          </cell>
          <cell r="N30">
            <v>-423301.67887</v>
          </cell>
          <cell r="O30">
            <v>-423301.67887</v>
          </cell>
        </row>
        <row r="31">
          <cell r="C31" t="str">
            <v>Instrumentos Financieros (LP)</v>
          </cell>
          <cell r="D31" t="str">
            <v xml:space="preserve">                                0</v>
          </cell>
          <cell r="E31" t="str">
            <v xml:space="preserve">                                0</v>
          </cell>
          <cell r="F31" t="str">
            <v xml:space="preserve">                                0</v>
          </cell>
          <cell r="G31" t="str">
            <v xml:space="preserve">                                0</v>
          </cell>
          <cell r="H31" t="str">
            <v xml:space="preserve">                                0</v>
          </cell>
          <cell r="I31" t="str">
            <v xml:space="preserve">                                0</v>
          </cell>
          <cell r="J31" t="str">
            <v xml:space="preserve">                                0</v>
          </cell>
          <cell r="K31" t="str">
            <v xml:space="preserve">                                0</v>
          </cell>
          <cell r="L31" t="str">
            <v xml:space="preserve">                                0</v>
          </cell>
          <cell r="M31" t="str">
            <v xml:space="preserve">                                0</v>
          </cell>
          <cell r="N31" t="str">
            <v xml:space="preserve">                                0</v>
          </cell>
          <cell r="O31" t="str">
            <v xml:space="preserve">                                0</v>
          </cell>
        </row>
        <row r="32">
          <cell r="C32" t="str">
            <v>Pasivo Largo Plazo</v>
          </cell>
          <cell r="D32">
            <v>-264589.39620000002</v>
          </cell>
          <cell r="E32">
            <v>-280667.80737999995</v>
          </cell>
          <cell r="F32">
            <v>-290959.22300999996</v>
          </cell>
          <cell r="G32">
            <v>-283652.54644000001</v>
          </cell>
          <cell r="H32">
            <v>-347387.70798999997</v>
          </cell>
          <cell r="I32">
            <v>-374201.81034999999</v>
          </cell>
          <cell r="J32">
            <v>-423301.67886999995</v>
          </cell>
          <cell r="K32">
            <v>-423301.67886999995</v>
          </cell>
          <cell r="L32">
            <v>-423301.67886999995</v>
          </cell>
          <cell r="M32">
            <v>-423301.67886999995</v>
          </cell>
          <cell r="N32">
            <v>-423301.67886999995</v>
          </cell>
          <cell r="O32">
            <v>-423301.67886999995</v>
          </cell>
        </row>
        <row r="34">
          <cell r="C34" t="str">
            <v>Arrendamiento de Equipo (CP)</v>
          </cell>
          <cell r="D34" t="str">
            <v xml:space="preserve">                                0</v>
          </cell>
          <cell r="E34" t="str">
            <v xml:space="preserve">                                0</v>
          </cell>
          <cell r="F34" t="str">
            <v xml:space="preserve">                                0</v>
          </cell>
          <cell r="G34" t="str">
            <v xml:space="preserve">                                0</v>
          </cell>
          <cell r="H34" t="str">
            <v xml:space="preserve">                                0</v>
          </cell>
          <cell r="I34" t="str">
            <v xml:space="preserve">                                0</v>
          </cell>
          <cell r="J34" t="str">
            <v xml:space="preserve">                                0</v>
          </cell>
          <cell r="K34" t="str">
            <v xml:space="preserve">                                0</v>
          </cell>
          <cell r="L34" t="str">
            <v xml:space="preserve">                                0</v>
          </cell>
          <cell r="M34" t="str">
            <v xml:space="preserve">                                0</v>
          </cell>
          <cell r="N34" t="str">
            <v xml:space="preserve">                                0</v>
          </cell>
          <cell r="O34" t="str">
            <v xml:space="preserve">                                0</v>
          </cell>
        </row>
        <row r="35">
          <cell r="C35" t="str">
            <v>Depósito de Varios</v>
          </cell>
          <cell r="D35">
            <v>-697498.81648000015</v>
          </cell>
          <cell r="E35">
            <v>-705472.24615999998</v>
          </cell>
          <cell r="F35">
            <v>-714431.52971999999</v>
          </cell>
          <cell r="G35">
            <v>-720760.99105000007</v>
          </cell>
          <cell r="H35">
            <v>-730908.92006000003</v>
          </cell>
          <cell r="I35">
            <v>-750361.47377000016</v>
          </cell>
          <cell r="J35">
            <v>-759813.85920000006</v>
          </cell>
          <cell r="K35">
            <v>-759813.85920000006</v>
          </cell>
          <cell r="L35">
            <v>-759813.85920000006</v>
          </cell>
          <cell r="M35">
            <v>-759813.85920000006</v>
          </cell>
          <cell r="N35">
            <v>-759813.85920000006</v>
          </cell>
          <cell r="O35">
            <v>-759813.85920000006</v>
          </cell>
        </row>
        <row r="36">
          <cell r="C36" t="str">
            <v>Deuda Externa.</v>
          </cell>
          <cell r="D36" t="str">
            <v xml:space="preserve">                                0</v>
          </cell>
          <cell r="E36" t="str">
            <v xml:space="preserve">                                0</v>
          </cell>
          <cell r="F36" t="str">
            <v xml:space="preserve">                                0</v>
          </cell>
          <cell r="G36" t="str">
            <v xml:space="preserve">                                0</v>
          </cell>
          <cell r="H36" t="str">
            <v xml:space="preserve">                                0</v>
          </cell>
          <cell r="I36" t="str">
            <v xml:space="preserve">                                0</v>
          </cell>
          <cell r="J36" t="str">
            <v xml:space="preserve">                                0</v>
          </cell>
          <cell r="K36" t="str">
            <v xml:space="preserve">                                0</v>
          </cell>
          <cell r="L36" t="str">
            <v xml:space="preserve">                                0</v>
          </cell>
          <cell r="M36" t="str">
            <v xml:space="preserve">                                0</v>
          </cell>
          <cell r="N36" t="str">
            <v xml:space="preserve">                                0</v>
          </cell>
          <cell r="O36" t="str">
            <v xml:space="preserve">                                0</v>
          </cell>
        </row>
        <row r="37">
          <cell r="C37" t="str">
            <v>Deuda Interna.</v>
          </cell>
          <cell r="D37" t="str">
            <v xml:space="preserve">                                0</v>
          </cell>
          <cell r="E37" t="str">
            <v xml:space="preserve">                                0</v>
          </cell>
          <cell r="F37" t="str">
            <v xml:space="preserve">                                0</v>
          </cell>
          <cell r="G37" t="str">
            <v xml:space="preserve">                                0</v>
          </cell>
          <cell r="H37" t="str">
            <v xml:space="preserve">                                0</v>
          </cell>
          <cell r="I37" t="str">
            <v xml:space="preserve">                                0</v>
          </cell>
          <cell r="J37" t="str">
            <v xml:space="preserve">                                0</v>
          </cell>
          <cell r="K37" t="str">
            <v xml:space="preserve">                                0</v>
          </cell>
          <cell r="L37" t="str">
            <v xml:space="preserve">                                0</v>
          </cell>
          <cell r="M37" t="str">
            <v xml:space="preserve">                                0</v>
          </cell>
          <cell r="N37" t="str">
            <v xml:space="preserve">                                0</v>
          </cell>
          <cell r="O37" t="str">
            <v xml:space="preserve">                                0</v>
          </cell>
        </row>
        <row r="38">
          <cell r="C38" t="str">
            <v>DIFERIDO</v>
          </cell>
          <cell r="D38" t="str">
            <v xml:space="preserve">                                0</v>
          </cell>
          <cell r="E38" t="str">
            <v xml:space="preserve">                                0</v>
          </cell>
          <cell r="F38" t="str">
            <v xml:space="preserve">                                0</v>
          </cell>
          <cell r="G38" t="str">
            <v xml:space="preserve">                                0</v>
          </cell>
          <cell r="H38" t="str">
            <v xml:space="preserve">                                0</v>
          </cell>
          <cell r="I38" t="str">
            <v xml:space="preserve">                                0</v>
          </cell>
          <cell r="J38" t="str">
            <v xml:space="preserve">                                0</v>
          </cell>
          <cell r="K38" t="str">
            <v xml:space="preserve">                                0</v>
          </cell>
          <cell r="L38" t="str">
            <v xml:space="preserve">                                0</v>
          </cell>
          <cell r="M38" t="str">
            <v xml:space="preserve">                                0</v>
          </cell>
          <cell r="N38" t="str">
            <v xml:space="preserve">                                0</v>
          </cell>
          <cell r="O38" t="str">
            <v xml:space="preserve">                                0</v>
          </cell>
        </row>
        <row r="39">
          <cell r="C39" t="str">
            <v>Empleados</v>
          </cell>
          <cell r="D39">
            <v>-37027.542020000008</v>
          </cell>
          <cell r="E39">
            <v>-31060.487339999996</v>
          </cell>
          <cell r="F39">
            <v>-47147.703589999997</v>
          </cell>
          <cell r="G39">
            <v>-5562.6274999999923</v>
          </cell>
          <cell r="H39">
            <v>-18856.976029999994</v>
          </cell>
          <cell r="I39">
            <v>-29308.119839999996</v>
          </cell>
          <cell r="J39">
            <v>-38629.349709999995</v>
          </cell>
          <cell r="K39">
            <v>-38629.349709999995</v>
          </cell>
          <cell r="L39">
            <v>-38629.349709999995</v>
          </cell>
          <cell r="M39">
            <v>-38629.349709999995</v>
          </cell>
          <cell r="N39">
            <v>-38629.349709999995</v>
          </cell>
          <cell r="O39">
            <v>-38629.349709999995</v>
          </cell>
        </row>
        <row r="40">
          <cell r="C40" t="str">
            <v>I.V.A. por Pagar</v>
          </cell>
          <cell r="D40">
            <v>-104504.74124000003</v>
          </cell>
          <cell r="E40">
            <v>-34435.580710000017</v>
          </cell>
          <cell r="F40">
            <v>-225297.75122000003</v>
          </cell>
          <cell r="G40">
            <v>-105572.68746000004</v>
          </cell>
          <cell r="H40">
            <v>-105617.56746000003</v>
          </cell>
          <cell r="I40">
            <v>-121310.17045000005</v>
          </cell>
          <cell r="J40">
            <v>-231695.56972000009</v>
          </cell>
          <cell r="K40">
            <v>-231695.56972000009</v>
          </cell>
          <cell r="L40">
            <v>-231695.56972000009</v>
          </cell>
          <cell r="M40">
            <v>-231695.56972000009</v>
          </cell>
          <cell r="N40">
            <v>-231695.56972000009</v>
          </cell>
          <cell r="O40">
            <v>-231695.56972000009</v>
          </cell>
        </row>
        <row r="41">
          <cell r="C41" t="str">
            <v>410E0  Traspaso de I.V.A.  entre Areas.</v>
          </cell>
          <cell r="D41">
            <v>-1429184.2257100001</v>
          </cell>
          <cell r="E41">
            <v>-104504.74123999999</v>
          </cell>
          <cell r="F41">
            <v>-34435.580709999995</v>
          </cell>
          <cell r="G41">
            <v>-259733.23632000005</v>
          </cell>
          <cell r="H41">
            <v>-365305.92378000007</v>
          </cell>
          <cell r="I41">
            <v>-470923.49124000012</v>
          </cell>
          <cell r="J41">
            <v>-470923.49124000012</v>
          </cell>
          <cell r="K41">
            <v>-470923.49124000012</v>
          </cell>
          <cell r="L41">
            <v>-470923.49124000012</v>
          </cell>
          <cell r="M41">
            <v>-470923.49124000012</v>
          </cell>
          <cell r="N41">
            <v>-470923.49124000012</v>
          </cell>
          <cell r="O41">
            <v>-470923.49124000012</v>
          </cell>
        </row>
        <row r="42">
          <cell r="C42" t="str">
            <v>Impuestos y Derechos</v>
          </cell>
          <cell r="D42">
            <v>-29022.67037</v>
          </cell>
          <cell r="E42">
            <v>-24354.620559999999</v>
          </cell>
          <cell r="F42">
            <v>-18251.857629999999</v>
          </cell>
          <cell r="G42">
            <v>-30900.386839999999</v>
          </cell>
          <cell r="H42">
            <v>-21755.1456</v>
          </cell>
          <cell r="I42">
            <v>-18851.633810000003</v>
          </cell>
          <cell r="J42">
            <v>-19619.149810000003</v>
          </cell>
          <cell r="K42">
            <v>-19619.149810000003</v>
          </cell>
          <cell r="L42">
            <v>-19619.149810000003</v>
          </cell>
          <cell r="M42">
            <v>-19619.149810000003</v>
          </cell>
          <cell r="N42">
            <v>-19619.149810000003</v>
          </cell>
          <cell r="O42">
            <v>-19619.149810000003</v>
          </cell>
        </row>
        <row r="43">
          <cell r="C43" t="str">
            <v>Intereses por Pagar Arrendamiento</v>
          </cell>
          <cell r="D43" t="str">
            <v xml:space="preserve">                                0</v>
          </cell>
          <cell r="E43" t="str">
            <v xml:space="preserve">                                0</v>
          </cell>
          <cell r="F43" t="str">
            <v xml:space="preserve">                                0</v>
          </cell>
          <cell r="G43" t="str">
            <v xml:space="preserve">                                0</v>
          </cell>
          <cell r="H43" t="str">
            <v xml:space="preserve">                                0</v>
          </cell>
          <cell r="I43" t="str">
            <v xml:space="preserve">                                0</v>
          </cell>
          <cell r="J43" t="str">
            <v xml:space="preserve">                                0</v>
          </cell>
          <cell r="K43" t="str">
            <v xml:space="preserve">                                0</v>
          </cell>
          <cell r="L43" t="str">
            <v xml:space="preserve">                                0</v>
          </cell>
          <cell r="M43" t="str">
            <v xml:space="preserve">                                0</v>
          </cell>
          <cell r="N43" t="str">
            <v xml:space="preserve">                                0</v>
          </cell>
          <cell r="O43" t="str">
            <v xml:space="preserve">                                0</v>
          </cell>
        </row>
        <row r="44">
          <cell r="C44" t="str">
            <v>Intereses por Pagar Deuda</v>
          </cell>
          <cell r="D44" t="str">
            <v xml:space="preserve">                                0</v>
          </cell>
          <cell r="E44" t="str">
            <v xml:space="preserve">                                0</v>
          </cell>
          <cell r="F44" t="str">
            <v xml:space="preserve">                                0</v>
          </cell>
          <cell r="G44" t="str">
            <v xml:space="preserve">                                0</v>
          </cell>
          <cell r="H44" t="str">
            <v xml:space="preserve">                                0</v>
          </cell>
          <cell r="I44" t="str">
            <v xml:space="preserve">                                0</v>
          </cell>
          <cell r="J44" t="str">
            <v xml:space="preserve">                                0</v>
          </cell>
          <cell r="K44" t="str">
            <v xml:space="preserve">                                0</v>
          </cell>
          <cell r="L44" t="str">
            <v xml:space="preserve">                                0</v>
          </cell>
          <cell r="M44" t="str">
            <v xml:space="preserve">                                0</v>
          </cell>
          <cell r="N44" t="str">
            <v xml:space="preserve">                                0</v>
          </cell>
          <cell r="O44" t="str">
            <v xml:space="preserve">                                0</v>
          </cell>
        </row>
        <row r="45">
          <cell r="C45" t="str">
            <v>Intereses por Pagar Pidiregas</v>
          </cell>
          <cell r="D45">
            <v>-3225.2802500000007</v>
          </cell>
          <cell r="E45">
            <v>-3123.9848299999981</v>
          </cell>
          <cell r="F45">
            <v>-5234.1203099999984</v>
          </cell>
          <cell r="G45">
            <v>-5102.1936799999985</v>
          </cell>
          <cell r="H45">
            <v>-2427.4182699999988</v>
          </cell>
          <cell r="I45">
            <v>-4023.104049999999</v>
          </cell>
          <cell r="J45">
            <v>-39.461619999999179</v>
          </cell>
          <cell r="K45">
            <v>-39.461619999999179</v>
          </cell>
          <cell r="L45">
            <v>-39.461619999999179</v>
          </cell>
          <cell r="M45">
            <v>-39.461619999999179</v>
          </cell>
          <cell r="N45">
            <v>-39.461619999999179</v>
          </cell>
          <cell r="O45">
            <v>-39.461619999999179</v>
          </cell>
        </row>
        <row r="46">
          <cell r="C46" t="str">
            <v>Intereses por Cobertura de tasa</v>
          </cell>
          <cell r="D46" t="str">
            <v xml:space="preserve">                                0</v>
          </cell>
          <cell r="E46" t="str">
            <v xml:space="preserve">                                0</v>
          </cell>
          <cell r="F46" t="str">
            <v xml:space="preserve">                                0</v>
          </cell>
          <cell r="G46" t="str">
            <v xml:space="preserve">                                0</v>
          </cell>
          <cell r="H46" t="str">
            <v xml:space="preserve">                                0</v>
          </cell>
          <cell r="I46" t="str">
            <v xml:space="preserve">                                0</v>
          </cell>
          <cell r="J46" t="str">
            <v xml:space="preserve">                                0</v>
          </cell>
          <cell r="K46" t="str">
            <v xml:space="preserve">                                0</v>
          </cell>
          <cell r="L46" t="str">
            <v xml:space="preserve">                                0</v>
          </cell>
          <cell r="M46" t="str">
            <v xml:space="preserve">                                0</v>
          </cell>
          <cell r="N46" t="str">
            <v xml:space="preserve">                                0</v>
          </cell>
          <cell r="O46" t="str">
            <v xml:space="preserve">                                0</v>
          </cell>
        </row>
        <row r="47">
          <cell r="C47" t="str">
            <v>Otros Pasivos</v>
          </cell>
          <cell r="D47">
            <v>-697256.75413000036</v>
          </cell>
          <cell r="E47">
            <v>-696828.1440099997</v>
          </cell>
          <cell r="F47">
            <v>-676163.45894999977</v>
          </cell>
          <cell r="G47">
            <v>-688845.97851999989</v>
          </cell>
          <cell r="H47">
            <v>-730666.7072399999</v>
          </cell>
          <cell r="I47">
            <v>-794529.26901000005</v>
          </cell>
          <cell r="J47">
            <v>-814949.60533000005</v>
          </cell>
          <cell r="K47">
            <v>-814949.60533000005</v>
          </cell>
          <cell r="L47">
            <v>-814949.60533000005</v>
          </cell>
          <cell r="M47">
            <v>-814949.60533000005</v>
          </cell>
          <cell r="N47">
            <v>-814949.60533000005</v>
          </cell>
          <cell r="O47">
            <v>-814949.60533000005</v>
          </cell>
        </row>
        <row r="48">
          <cell r="C48" t="str">
            <v>Pidiregas CP</v>
          </cell>
          <cell r="D48">
            <v>-33314.275940000007</v>
          </cell>
          <cell r="E48">
            <v>-35913.141260000004</v>
          </cell>
          <cell r="F48">
            <v>-37122.201460000011</v>
          </cell>
          <cell r="G48">
            <v>-37065.164880000011</v>
          </cell>
          <cell r="H48">
            <v>-45552.452900000011</v>
          </cell>
          <cell r="I48">
            <v>-49099.868520000011</v>
          </cell>
          <cell r="J48">
            <v>-7.4505805969238283E-12</v>
          </cell>
          <cell r="K48">
            <v>-7.4505805969238283E-12</v>
          </cell>
          <cell r="L48">
            <v>-7.4505805969238283E-12</v>
          </cell>
          <cell r="M48">
            <v>-7.4505805969238283E-12</v>
          </cell>
          <cell r="N48">
            <v>-7.4505805969238283E-12</v>
          </cell>
          <cell r="O48">
            <v>-7.4505805969238283E-12</v>
          </cell>
        </row>
        <row r="49">
          <cell r="C49" t="str">
            <v>Proveedores y Contratistas</v>
          </cell>
          <cell r="D49">
            <v>-109173.91660000006</v>
          </cell>
          <cell r="E49">
            <v>-128495.26784999999</v>
          </cell>
          <cell r="F49">
            <v>-130161.13397</v>
          </cell>
          <cell r="G49">
            <v>-207112.40309000004</v>
          </cell>
          <cell r="H49">
            <v>-148574.74932000006</v>
          </cell>
          <cell r="I49">
            <v>-114339.82808000004</v>
          </cell>
          <cell r="J49">
            <v>-111401.41060000003</v>
          </cell>
          <cell r="K49">
            <v>-111401.41060000003</v>
          </cell>
          <cell r="L49">
            <v>-111401.41060000003</v>
          </cell>
          <cell r="M49">
            <v>-111401.41060000003</v>
          </cell>
          <cell r="N49">
            <v>-111401.41060000003</v>
          </cell>
          <cell r="O49">
            <v>-111401.41060000003</v>
          </cell>
        </row>
        <row r="50">
          <cell r="C50" t="str">
            <v>Tesorería de la Federación</v>
          </cell>
        </row>
        <row r="52">
          <cell r="C52" t="str">
            <v>Pasivo a Corto Plazo</v>
          </cell>
          <cell r="D52">
            <v>-3140208.2227400006</v>
          </cell>
          <cell r="E52">
            <v>-1764188.2139599994</v>
          </cell>
          <cell r="F52">
            <v>-1888245.3375600001</v>
          </cell>
          <cell r="G52">
            <v>-2060655.66934</v>
          </cell>
          <cell r="H52">
            <v>-2169665.8606600002</v>
          </cell>
          <cell r="I52">
            <v>-2352746.9587700004</v>
          </cell>
          <cell r="J52">
            <v>-2447071.8972300002</v>
          </cell>
          <cell r="K52">
            <v>-2447071.8972300002</v>
          </cell>
          <cell r="L52">
            <v>-2447071.8972300002</v>
          </cell>
          <cell r="M52">
            <v>-2447071.8972300002</v>
          </cell>
          <cell r="N52">
            <v>-2447071.8972300002</v>
          </cell>
          <cell r="O52">
            <v>-2447071.8972300002</v>
          </cell>
        </row>
        <row r="55">
          <cell r="C55" t="str">
            <v>Desmantelamiento Planta Nuclear</v>
          </cell>
          <cell r="D55" t="str">
            <v xml:space="preserve">                                0</v>
          </cell>
          <cell r="E55" t="str">
            <v xml:space="preserve">                                0</v>
          </cell>
          <cell r="F55" t="str">
            <v xml:space="preserve">                                0</v>
          </cell>
          <cell r="G55" t="str">
            <v xml:space="preserve">                                0</v>
          </cell>
          <cell r="H55" t="str">
            <v xml:space="preserve">                                0</v>
          </cell>
          <cell r="I55" t="str">
            <v xml:space="preserve">                                0</v>
          </cell>
          <cell r="J55" t="str">
            <v xml:space="preserve">                                0</v>
          </cell>
          <cell r="K55" t="str">
            <v xml:space="preserve">                                0</v>
          </cell>
          <cell r="L55" t="str">
            <v xml:space="preserve">                                0</v>
          </cell>
          <cell r="M55" t="str">
            <v xml:space="preserve">                                0</v>
          </cell>
          <cell r="N55" t="str">
            <v xml:space="preserve">                                0</v>
          </cell>
          <cell r="O55" t="str">
            <v xml:space="preserve">                                0</v>
          </cell>
        </row>
        <row r="56">
          <cell r="C56" t="str">
            <v>RESERVAS</v>
          </cell>
          <cell r="D56">
            <v>0</v>
          </cell>
          <cell r="E56">
            <v>0</v>
          </cell>
          <cell r="F56">
            <v>0</v>
          </cell>
          <cell r="G56">
            <v>0</v>
          </cell>
          <cell r="H56">
            <v>0</v>
          </cell>
          <cell r="I56">
            <v>0</v>
          </cell>
          <cell r="J56">
            <v>0</v>
          </cell>
          <cell r="K56">
            <v>0</v>
          </cell>
          <cell r="L56">
            <v>0</v>
          </cell>
          <cell r="M56">
            <v>0</v>
          </cell>
          <cell r="N56">
            <v>0</v>
          </cell>
          <cell r="O56">
            <v>0</v>
          </cell>
        </row>
      </sheetData>
      <sheetData sheetId="6"/>
      <sheetData sheetId="7"/>
      <sheetData sheetId="8"/>
      <sheetData sheetId="9"/>
      <sheetData sheetId="10"/>
      <sheetData sheetId="11"/>
      <sheetData sheetId="12"/>
      <sheetData sheetId="13"/>
      <sheetData sheetId="14"/>
      <sheetData sheetId="15"/>
      <sheetData sheetId="16">
        <row r="1">
          <cell r="D1" t="str">
            <v>2006</v>
          </cell>
        </row>
      </sheetData>
      <sheetData sheetId="17"/>
      <sheetData sheetId="18"/>
      <sheetData sheetId="19"/>
      <sheetData sheetId="20"/>
      <sheetData sheetId="21"/>
      <sheetData sheetId="22"/>
      <sheetData sheetId="23"/>
      <sheetData sheetId="24"/>
      <sheetData sheetId="25"/>
      <sheetData sheetId="26"/>
      <sheetData sheetId="27">
        <row r="1">
          <cell r="D1" t="str">
            <v>2006</v>
          </cell>
        </row>
      </sheetData>
      <sheetData sheetId="28"/>
      <sheetData sheetId="29"/>
      <sheetData sheetId="30"/>
      <sheetData sheetId="31"/>
      <sheetData sheetId="32"/>
      <sheetData sheetId="33"/>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GRESOS REALES"/>
      <sheetName val="INGRESOS PRESUPUESTADOS"/>
      <sheetName val="Hoja1"/>
    </sheetNames>
    <sheetDataSet>
      <sheetData sheetId="0">
        <row r="5">
          <cell r="A5">
            <v>1</v>
          </cell>
          <cell r="B5" t="str">
            <v xml:space="preserve"> 001 TRN TERMINAL DE CARBON DE LA CT PDTE. PLUTARCO ELIAS CA</v>
          </cell>
          <cell r="C5" t="str">
            <v>001 TRN TERMINAL DE CARBÓN DE LA C.T. Pte. PLUTARCO ELÍAS CALLES</v>
          </cell>
          <cell r="D5" t="str">
            <v xml:space="preserve">     C.T. Pdte. Plutarco Elías Calles (Petacalco)</v>
          </cell>
          <cell r="F5">
            <v>16045.51953</v>
          </cell>
          <cell r="G5">
            <v>46852.585990000007</v>
          </cell>
          <cell r="H5">
            <v>62898.105520000005</v>
          </cell>
          <cell r="I5">
            <v>67791.581780000008</v>
          </cell>
          <cell r="J5">
            <v>130689.68730000001</v>
          </cell>
          <cell r="K5">
            <v>45119.970379999999</v>
          </cell>
          <cell r="L5">
            <v>175809.65768</v>
          </cell>
          <cell r="M5">
            <v>59091.981120000011</v>
          </cell>
          <cell r="N5">
            <v>234901.63880000002</v>
          </cell>
          <cell r="O5">
            <v>67481.93193999998</v>
          </cell>
          <cell r="P5">
            <v>302383.57074</v>
          </cell>
          <cell r="Q5">
            <v>55787.550990000018</v>
          </cell>
          <cell r="R5">
            <v>358171.12173000001</v>
          </cell>
          <cell r="S5">
            <v>57489.511079999967</v>
          </cell>
          <cell r="T5">
            <v>415660.63280999998</v>
          </cell>
          <cell r="U5">
            <v>59387.838400000008</v>
          </cell>
          <cell r="V5">
            <v>475048.47120999999</v>
          </cell>
        </row>
        <row r="6">
          <cell r="A6">
            <v>2</v>
          </cell>
          <cell r="B6" t="str">
            <v xml:space="preserve"> 002 CC ALTAMIRA II</v>
          </cell>
          <cell r="C6" t="str">
            <v>002 CC ALTAMIRA (Electrica Aguila Alta)</v>
          </cell>
          <cell r="D6" t="str">
            <v>C. CC. Altamira ll</v>
          </cell>
          <cell r="F6">
            <v>387482.40911900002</v>
          </cell>
          <cell r="G6">
            <v>295016.47499999992</v>
          </cell>
          <cell r="H6">
            <v>682498.88411899994</v>
          </cell>
          <cell r="I6">
            <v>223320.94122300006</v>
          </cell>
          <cell r="J6">
            <v>905819.825342</v>
          </cell>
          <cell r="K6">
            <v>188370.37269500014</v>
          </cell>
          <cell r="L6">
            <v>1094190.1980370001</v>
          </cell>
          <cell r="M6">
            <v>185312.28669899981</v>
          </cell>
          <cell r="N6">
            <v>1279502.484736</v>
          </cell>
          <cell r="O6">
            <v>275436.26592899999</v>
          </cell>
          <cell r="P6">
            <v>1554938.7506649999</v>
          </cell>
          <cell r="Q6">
            <v>491580.44185200031</v>
          </cell>
          <cell r="R6">
            <v>2046519.1925170003</v>
          </cell>
          <cell r="S6">
            <v>316061.11721700011</v>
          </cell>
          <cell r="T6">
            <v>2362580.3097340004</v>
          </cell>
          <cell r="U6">
            <v>587370.70991199976</v>
          </cell>
          <cell r="V6">
            <v>2949951.0196460001</v>
          </cell>
        </row>
        <row r="7">
          <cell r="A7">
            <v>3</v>
          </cell>
          <cell r="B7" t="str">
            <v xml:space="preserve"> 003 CC BAJIO</v>
          </cell>
          <cell r="C7" t="str">
            <v>003 CC BAJIO</v>
          </cell>
          <cell r="D7" t="str">
            <v>C. CC. Bajío</v>
          </cell>
          <cell r="F7">
            <v>484287.32657700003</v>
          </cell>
          <cell r="G7">
            <v>416064.45500000002</v>
          </cell>
          <cell r="H7">
            <v>900351.78157700005</v>
          </cell>
          <cell r="I7">
            <v>510076.96396900003</v>
          </cell>
          <cell r="J7">
            <v>1410428.7455460001</v>
          </cell>
          <cell r="K7">
            <v>356791.82654699986</v>
          </cell>
          <cell r="L7">
            <v>1767220.5720929999</v>
          </cell>
          <cell r="M7">
            <v>407405.23371699988</v>
          </cell>
          <cell r="N7">
            <v>2174625.8058099998</v>
          </cell>
          <cell r="O7">
            <v>403504.34210500028</v>
          </cell>
          <cell r="P7">
            <v>2578130.1479150001</v>
          </cell>
          <cell r="Q7">
            <v>274751.67323999992</v>
          </cell>
          <cell r="R7">
            <v>2852881.821155</v>
          </cell>
          <cell r="S7">
            <v>441268.19968500035</v>
          </cell>
          <cell r="T7">
            <v>3294150.0208400004</v>
          </cell>
          <cell r="U7">
            <v>722022.04115599999</v>
          </cell>
          <cell r="V7">
            <v>4016172.0619960004</v>
          </cell>
        </row>
        <row r="8">
          <cell r="A8">
            <v>4</v>
          </cell>
          <cell r="B8" t="str">
            <v xml:space="preserve"> 004 CC CAMPECHE</v>
          </cell>
          <cell r="C8" t="str">
            <v>004 CC CAMPECHE</v>
          </cell>
          <cell r="D8" t="str">
            <v>C. CC. Campeche</v>
          </cell>
          <cell r="F8">
            <v>94405.09616999999</v>
          </cell>
          <cell r="G8">
            <v>130052.871</v>
          </cell>
          <cell r="H8">
            <v>224457.96716999999</v>
          </cell>
          <cell r="I8">
            <v>95212.583535000012</v>
          </cell>
          <cell r="J8">
            <v>319670.550705</v>
          </cell>
          <cell r="K8">
            <v>87388.74682599993</v>
          </cell>
          <cell r="L8">
            <v>407059.29753099993</v>
          </cell>
          <cell r="M8">
            <v>340729.65798899991</v>
          </cell>
          <cell r="N8">
            <v>747788.95551999984</v>
          </cell>
          <cell r="O8">
            <v>54031.520667000208</v>
          </cell>
          <cell r="P8">
            <v>801820.47618700005</v>
          </cell>
          <cell r="Q8">
            <v>54213.466939999955</v>
          </cell>
          <cell r="R8">
            <v>856033.94312700001</v>
          </cell>
          <cell r="S8">
            <v>27789.153254000004</v>
          </cell>
          <cell r="T8">
            <v>883823.09638100001</v>
          </cell>
          <cell r="U8">
            <v>12320.891958000022</v>
          </cell>
          <cell r="V8">
            <v>896143.98833900003</v>
          </cell>
        </row>
        <row r="9">
          <cell r="A9">
            <v>5</v>
          </cell>
          <cell r="B9" t="str">
            <v xml:space="preserve"> 005 CC HERMOSILLO</v>
          </cell>
          <cell r="C9" t="str">
            <v xml:space="preserve">005 CC HERMOSILLO (Fuerza Energía Hermosillo) </v>
          </cell>
          <cell r="D9" t="str">
            <v>C. CC. Hermosillo</v>
          </cell>
          <cell r="F9">
            <v>188752.01497699998</v>
          </cell>
          <cell r="G9">
            <v>100777.38600000003</v>
          </cell>
          <cell r="H9">
            <v>289529.40097700001</v>
          </cell>
          <cell r="I9">
            <v>115306.39973200002</v>
          </cell>
          <cell r="J9">
            <v>404835.80070900003</v>
          </cell>
          <cell r="K9">
            <v>126648.23928300006</v>
          </cell>
          <cell r="L9">
            <v>531484.03999200009</v>
          </cell>
          <cell r="M9">
            <v>169747.52609499986</v>
          </cell>
          <cell r="N9">
            <v>701231.56608699996</v>
          </cell>
          <cell r="O9">
            <v>183268.51271799998</v>
          </cell>
          <cell r="P9">
            <v>884500.07880499994</v>
          </cell>
          <cell r="Q9">
            <v>112903.67090600007</v>
          </cell>
          <cell r="R9">
            <v>997403.74971100001</v>
          </cell>
          <cell r="S9">
            <v>196634.06210300012</v>
          </cell>
          <cell r="T9">
            <v>1194037.8118140001</v>
          </cell>
          <cell r="U9">
            <v>212892.889494</v>
          </cell>
          <cell r="V9">
            <v>1406930.7013080001</v>
          </cell>
        </row>
        <row r="10">
          <cell r="A10">
            <v>6</v>
          </cell>
          <cell r="B10" t="str">
            <v xml:space="preserve"> 006 CT MERIDA III</v>
          </cell>
          <cell r="C10" t="str">
            <v>006 CT MÉRIDA III (AES) (Merida Dos potencias)</v>
          </cell>
          <cell r="D10" t="str">
            <v>C. CC. Mérida lll</v>
          </cell>
          <cell r="F10">
            <v>69853.710039999991</v>
          </cell>
          <cell r="G10">
            <v>21517.551999999996</v>
          </cell>
          <cell r="H10">
            <v>91371.262039999987</v>
          </cell>
          <cell r="I10">
            <v>201257.88744600001</v>
          </cell>
          <cell r="J10">
            <v>292629.14948600001</v>
          </cell>
          <cell r="K10">
            <v>204356.092519</v>
          </cell>
          <cell r="L10">
            <v>496985.24200500001</v>
          </cell>
          <cell r="M10">
            <v>425012.1189</v>
          </cell>
          <cell r="N10">
            <v>921997.36090500001</v>
          </cell>
          <cell r="O10">
            <v>135801.37556000007</v>
          </cell>
          <cell r="P10">
            <v>1057798.7364650001</v>
          </cell>
          <cell r="Q10">
            <v>-206504.49008000013</v>
          </cell>
          <cell r="R10">
            <v>851294.24638499995</v>
          </cell>
          <cell r="S10">
            <v>63785.176430000109</v>
          </cell>
          <cell r="T10">
            <v>915079.42281500006</v>
          </cell>
          <cell r="U10">
            <v>-50936.316808999982</v>
          </cell>
          <cell r="V10">
            <v>864143.10600600007</v>
          </cell>
        </row>
        <row r="11">
          <cell r="A11">
            <v>7</v>
          </cell>
          <cell r="B11" t="str">
            <v xml:space="preserve"> 007 CC MONTERREY</v>
          </cell>
          <cell r="C11" t="str">
            <v>007 CC MONTERREY III (Iberdrola Energ Mty) (dulces Nombes)</v>
          </cell>
          <cell r="D11" t="str">
            <v>C. CC. Monterrey lll</v>
          </cell>
          <cell r="F11">
            <v>265188.88891699997</v>
          </cell>
          <cell r="G11">
            <v>139571.21900000004</v>
          </cell>
          <cell r="H11">
            <v>404760.10791700002</v>
          </cell>
          <cell r="I11">
            <v>244712.60661099997</v>
          </cell>
          <cell r="J11">
            <v>649472.71452799998</v>
          </cell>
          <cell r="K11">
            <v>137007.81018599996</v>
          </cell>
          <cell r="L11">
            <v>786480.52471399994</v>
          </cell>
          <cell r="M11">
            <v>117632.00660399999</v>
          </cell>
          <cell r="N11">
            <v>904112.53131799994</v>
          </cell>
          <cell r="O11">
            <v>226776.11198300018</v>
          </cell>
          <cell r="P11">
            <v>1130888.6433010001</v>
          </cell>
          <cell r="Q11">
            <v>-130214.28630700009</v>
          </cell>
          <cell r="R11">
            <v>1000674.356994</v>
          </cell>
          <cell r="S11">
            <v>315791.18464199989</v>
          </cell>
          <cell r="T11">
            <v>1316465.5416359999</v>
          </cell>
          <cell r="U11">
            <v>463234.22706299997</v>
          </cell>
          <cell r="V11">
            <v>1779699.7686989999</v>
          </cell>
        </row>
        <row r="12">
          <cell r="A12">
            <v>8</v>
          </cell>
          <cell r="B12" t="str">
            <v xml:space="preserve"> 008 CC NACO-NOGALES</v>
          </cell>
          <cell r="C12" t="str">
            <v>008 CC NACO - NOGALES (Fuerza y energía)</v>
          </cell>
          <cell r="D12" t="str">
            <v>C. CC. Naco Nogales</v>
          </cell>
          <cell r="F12">
            <v>183346.07136999999</v>
          </cell>
          <cell r="G12">
            <v>83906.329999999987</v>
          </cell>
          <cell r="H12">
            <v>267252.40136999998</v>
          </cell>
          <cell r="I12">
            <v>139733.26709800004</v>
          </cell>
          <cell r="J12">
            <v>406985.66846800002</v>
          </cell>
          <cell r="K12">
            <v>140733.04396199994</v>
          </cell>
          <cell r="L12">
            <v>547718.71242999996</v>
          </cell>
          <cell r="M12">
            <v>185855.94985200011</v>
          </cell>
          <cell r="N12">
            <v>733574.66228200006</v>
          </cell>
          <cell r="O12">
            <v>212413.56002899993</v>
          </cell>
          <cell r="P12">
            <v>945988.22231099999</v>
          </cell>
          <cell r="Q12">
            <v>99905.88495600014</v>
          </cell>
          <cell r="R12">
            <v>1045894.1072670001</v>
          </cell>
          <cell r="S12">
            <v>262365.73493499996</v>
          </cell>
          <cell r="T12">
            <v>1308259.8422020001</v>
          </cell>
          <cell r="U12">
            <v>206117.93860300002</v>
          </cell>
          <cell r="V12">
            <v>1514377.7808050001</v>
          </cell>
        </row>
        <row r="13">
          <cell r="A13">
            <v>9</v>
          </cell>
          <cell r="B13" t="str">
            <v xml:space="preserve"> 009 CC RIO BRAVO II</v>
          </cell>
          <cell r="C13" t="str">
            <v xml:space="preserve">009  CC RÍO BRAVO II (Anahuac / Central Anahuac) </v>
          </cell>
          <cell r="D13" t="str">
            <v>C. CC. Río Bravo II (Anáhuac)</v>
          </cell>
          <cell r="F13">
            <v>275057.13260999997</v>
          </cell>
          <cell r="G13">
            <v>502313.88499999989</v>
          </cell>
          <cell r="H13">
            <v>777371.01760999986</v>
          </cell>
          <cell r="I13">
            <v>444876.43835500011</v>
          </cell>
          <cell r="J13">
            <v>1222247.455965</v>
          </cell>
          <cell r="K13">
            <v>123216.37071200018</v>
          </cell>
          <cell r="L13">
            <v>1345463.8266770002</v>
          </cell>
          <cell r="M13">
            <v>248795.82566399989</v>
          </cell>
          <cell r="N13">
            <v>1594259.652341</v>
          </cell>
          <cell r="O13">
            <v>225299.02239100006</v>
          </cell>
          <cell r="P13">
            <v>1819558.6747320001</v>
          </cell>
          <cell r="Q13">
            <v>-23573.464112000307</v>
          </cell>
          <cell r="R13">
            <v>1795985.2106199998</v>
          </cell>
          <cell r="S13">
            <v>311161.91683300049</v>
          </cell>
          <cell r="T13">
            <v>2107147.1274530003</v>
          </cell>
          <cell r="U13">
            <v>972447.28372499952</v>
          </cell>
          <cell r="V13">
            <v>3079594.4111779998</v>
          </cell>
        </row>
        <row r="14">
          <cell r="A14">
            <v>10</v>
          </cell>
          <cell r="B14" t="str">
            <v xml:space="preserve"> 010 CC MEXICALI</v>
          </cell>
          <cell r="C14" t="str">
            <v>010 CC MEXICALI</v>
          </cell>
          <cell r="D14" t="str">
            <v>C. CC. Mexicali</v>
          </cell>
          <cell r="F14">
            <v>365614.71490600001</v>
          </cell>
          <cell r="G14">
            <v>132662.63400000002</v>
          </cell>
          <cell r="H14">
            <v>498277.34890600003</v>
          </cell>
          <cell r="I14">
            <v>228345.0701929999</v>
          </cell>
          <cell r="J14">
            <v>726622.41909899993</v>
          </cell>
          <cell r="K14">
            <v>356408.13146199996</v>
          </cell>
          <cell r="L14">
            <v>1083030.5505609999</v>
          </cell>
          <cell r="M14">
            <v>361970.49838999985</v>
          </cell>
          <cell r="N14">
            <v>1445001.0489509997</v>
          </cell>
          <cell r="O14">
            <v>501062.33181000012</v>
          </cell>
          <cell r="P14">
            <v>1946063.3807609999</v>
          </cell>
          <cell r="Q14">
            <v>-326617.51085099997</v>
          </cell>
          <cell r="R14">
            <v>1619445.8699099999</v>
          </cell>
          <cell r="S14">
            <v>618543.75477800006</v>
          </cell>
          <cell r="T14">
            <v>2237989.624688</v>
          </cell>
          <cell r="U14">
            <v>374139.01003399957</v>
          </cell>
          <cell r="V14">
            <v>2612128.6347219995</v>
          </cell>
        </row>
        <row r="15">
          <cell r="A15">
            <v>11</v>
          </cell>
          <cell r="B15" t="str">
            <v xml:space="preserve"> 011 CC SALTILLO</v>
          </cell>
          <cell r="C15" t="str">
            <v>011 CC SALTILLO</v>
          </cell>
          <cell r="D15" t="str">
            <v>C. CC. Saltillo</v>
          </cell>
          <cell r="F15">
            <v>112543.93470000001</v>
          </cell>
          <cell r="G15">
            <v>200221.85799999998</v>
          </cell>
          <cell r="H15">
            <v>312765.79269999999</v>
          </cell>
          <cell r="I15">
            <v>232312.49424500007</v>
          </cell>
          <cell r="J15">
            <v>545078.28694500006</v>
          </cell>
          <cell r="K15">
            <v>27463.07249000005</v>
          </cell>
          <cell r="L15">
            <v>572541.35943500011</v>
          </cell>
          <cell r="M15">
            <v>44390.587936999858</v>
          </cell>
          <cell r="N15">
            <v>616931.94737199997</v>
          </cell>
          <cell r="O15">
            <v>75592.228847000166</v>
          </cell>
          <cell r="P15">
            <v>692524.17621900013</v>
          </cell>
          <cell r="Q15">
            <v>-147081.20517700003</v>
          </cell>
          <cell r="R15">
            <v>545442.97104200011</v>
          </cell>
          <cell r="S15">
            <v>129824.53364699986</v>
          </cell>
          <cell r="T15">
            <v>675267.50468899996</v>
          </cell>
          <cell r="U15">
            <v>397085.74841799994</v>
          </cell>
          <cell r="V15">
            <v>1072353.2531069999</v>
          </cell>
        </row>
        <row r="16">
          <cell r="A16">
            <v>12</v>
          </cell>
          <cell r="B16" t="str">
            <v xml:space="preserve"> 012 CC TUXPAN II</v>
          </cell>
          <cell r="C16" t="str">
            <v xml:space="preserve">012 CC TUXPAN II (Electricidad Aguila Tuxpan) </v>
          </cell>
          <cell r="D16" t="str">
            <v>C. CC. Tuxpan ll</v>
          </cell>
          <cell r="F16">
            <v>299961.76656800008</v>
          </cell>
          <cell r="G16">
            <v>344374.56700000004</v>
          </cell>
          <cell r="H16">
            <v>644336.33356800012</v>
          </cell>
          <cell r="I16">
            <v>375418.03363999981</v>
          </cell>
          <cell r="J16">
            <v>1019754.3672079999</v>
          </cell>
          <cell r="K16">
            <v>326615.52463300002</v>
          </cell>
          <cell r="L16">
            <v>1346369.8918409999</v>
          </cell>
          <cell r="M16">
            <v>369246.94903100003</v>
          </cell>
          <cell r="N16">
            <v>1715616.840872</v>
          </cell>
          <cell r="O16">
            <v>368864.47187899984</v>
          </cell>
          <cell r="P16">
            <v>2084481.3127509998</v>
          </cell>
          <cell r="Q16">
            <v>622621.5073950002</v>
          </cell>
          <cell r="R16">
            <v>2707102.820146</v>
          </cell>
          <cell r="S16">
            <v>444440.60330200009</v>
          </cell>
          <cell r="T16">
            <v>3151543.4234480001</v>
          </cell>
          <cell r="U16">
            <v>544706.38542199973</v>
          </cell>
          <cell r="V16">
            <v>3696249.8088699998</v>
          </cell>
        </row>
        <row r="17">
          <cell r="A17">
            <v>13</v>
          </cell>
          <cell r="B17" t="str">
            <v xml:space="preserve"> 013 TRN GASODUCTO CD. PEMEX-VALLADOLID</v>
          </cell>
          <cell r="C17" t="str">
            <v>013 TRN GASODUCTO CD. PEMEX - VALLADOLID</v>
          </cell>
          <cell r="D17" t="str">
            <v xml:space="preserve">     Gerencia de Producción Termoeléctrica Peninsular</v>
          </cell>
          <cell r="F17">
            <v>86099.224570000006</v>
          </cell>
          <cell r="G17">
            <v>115338.55387999998</v>
          </cell>
          <cell r="H17">
            <v>201437.77844999998</v>
          </cell>
          <cell r="I17">
            <v>124130.77961999999</v>
          </cell>
          <cell r="J17">
            <v>325568.55806999997</v>
          </cell>
          <cell r="K17">
            <v>140879.10462000006</v>
          </cell>
          <cell r="L17">
            <v>466447.66269000003</v>
          </cell>
          <cell r="M17">
            <v>133600.52143999992</v>
          </cell>
          <cell r="N17">
            <v>600048.18412999995</v>
          </cell>
          <cell r="O17">
            <v>0</v>
          </cell>
          <cell r="P17">
            <v>600048.18412999995</v>
          </cell>
          <cell r="Q17">
            <v>147293.03488000005</v>
          </cell>
          <cell r="R17">
            <v>747341.21901</v>
          </cell>
          <cell r="S17">
            <v>114189.90915999992</v>
          </cell>
          <cell r="T17">
            <v>861531.12816999992</v>
          </cell>
          <cell r="U17">
            <v>132148.87268000003</v>
          </cell>
          <cell r="V17">
            <v>993680.00084999995</v>
          </cell>
        </row>
        <row r="18">
          <cell r="A18">
            <v>15</v>
          </cell>
          <cell r="B18" t="str">
            <v xml:space="preserve"> 015 CC ALTAMIRA III Y IV</v>
          </cell>
          <cell r="C18" t="str">
            <v xml:space="preserve">015 CC ALTAMIRA III y IV </v>
          </cell>
          <cell r="D18" t="str">
            <v>C. CC. Altamira lll y lV</v>
          </cell>
          <cell r="F18">
            <v>585326.33311400004</v>
          </cell>
          <cell r="G18">
            <v>484645.37399999984</v>
          </cell>
          <cell r="H18">
            <v>1069971.7071139999</v>
          </cell>
          <cell r="I18">
            <v>631642.05365000037</v>
          </cell>
          <cell r="J18">
            <v>1701613.7607640002</v>
          </cell>
          <cell r="K18">
            <v>538624.66379499971</v>
          </cell>
          <cell r="L18">
            <v>2240238.4245589999</v>
          </cell>
          <cell r="M18">
            <v>470218.86406400008</v>
          </cell>
          <cell r="N18">
            <v>2710457.288623</v>
          </cell>
          <cell r="O18">
            <v>1510943.8069959995</v>
          </cell>
          <cell r="P18">
            <v>4221401.0956189996</v>
          </cell>
          <cell r="Q18">
            <v>152287.44429000095</v>
          </cell>
          <cell r="R18">
            <v>4373688.5399090005</v>
          </cell>
          <cell r="S18">
            <v>711316.67355499975</v>
          </cell>
          <cell r="T18">
            <v>5085005.2134640003</v>
          </cell>
          <cell r="U18">
            <v>960365.42213300057</v>
          </cell>
          <cell r="V18">
            <v>6045370.6355970008</v>
          </cell>
        </row>
        <row r="19">
          <cell r="A19">
            <v>16</v>
          </cell>
          <cell r="B19" t="str">
            <v xml:space="preserve"> 016 CC CHIHUAHUA III</v>
          </cell>
          <cell r="C19" t="str">
            <v>016 CC CHIHUAHUA III  (Transalta Chihuahua)</v>
          </cell>
          <cell r="D19" t="str">
            <v>C. CC. Chihuahua lll</v>
          </cell>
          <cell r="F19">
            <v>196086.86677800003</v>
          </cell>
          <cell r="G19">
            <v>75994.657999999996</v>
          </cell>
          <cell r="H19">
            <v>272081.52477800002</v>
          </cell>
          <cell r="I19">
            <v>122237.89195100003</v>
          </cell>
          <cell r="J19">
            <v>394319.41672900005</v>
          </cell>
          <cell r="K19">
            <v>118851.91437799996</v>
          </cell>
          <cell r="L19">
            <v>513171.33110700001</v>
          </cell>
          <cell r="M19">
            <v>155884.78177000012</v>
          </cell>
          <cell r="N19">
            <v>669056.11287700012</v>
          </cell>
          <cell r="O19">
            <v>145450.02624199982</v>
          </cell>
          <cell r="P19">
            <v>814506.13911899994</v>
          </cell>
          <cell r="Q19">
            <v>18470.075099000125</v>
          </cell>
          <cell r="R19">
            <v>832976.21421800007</v>
          </cell>
          <cell r="S19">
            <v>208175.98071299994</v>
          </cell>
          <cell r="T19">
            <v>1041152.194931</v>
          </cell>
          <cell r="U19">
            <v>285234.59273299994</v>
          </cell>
          <cell r="V19">
            <v>1326386.7876639999</v>
          </cell>
        </row>
        <row r="20">
          <cell r="A20">
            <v>17</v>
          </cell>
          <cell r="B20" t="str">
            <v xml:space="preserve"> 017 CC LA LAGUNA II</v>
          </cell>
          <cell r="C20" t="str">
            <v>017 LA LAGUNA II  (Iberdrola Energía Laguna)</v>
          </cell>
          <cell r="D20" t="str">
            <v>C. CC. La Laguna II</v>
          </cell>
          <cell r="F20">
            <v>345798.53612299997</v>
          </cell>
          <cell r="G20">
            <v>355276.56699999992</v>
          </cell>
          <cell r="H20">
            <v>701075.10312299989</v>
          </cell>
          <cell r="I20">
            <v>357159.28612700012</v>
          </cell>
          <cell r="J20">
            <v>1058234.38925</v>
          </cell>
          <cell r="K20">
            <v>346376.05107899988</v>
          </cell>
          <cell r="L20">
            <v>1404610.4403289999</v>
          </cell>
          <cell r="M20">
            <v>373814.40573700005</v>
          </cell>
          <cell r="N20">
            <v>1778424.8460659999</v>
          </cell>
          <cell r="O20">
            <v>414567.20141099999</v>
          </cell>
          <cell r="P20">
            <v>2192992.0474769999</v>
          </cell>
          <cell r="Q20">
            <v>526958.29792699963</v>
          </cell>
          <cell r="R20">
            <v>2719950.3454039996</v>
          </cell>
          <cell r="S20">
            <v>556277.36191700026</v>
          </cell>
          <cell r="T20">
            <v>3276227.7073209998</v>
          </cell>
          <cell r="U20">
            <v>529007.25930000003</v>
          </cell>
          <cell r="V20">
            <v>3805234.9666209999</v>
          </cell>
        </row>
        <row r="21">
          <cell r="A21">
            <v>18</v>
          </cell>
          <cell r="B21" t="str">
            <v xml:space="preserve"> 018 RIO BRAVO III</v>
          </cell>
          <cell r="C21" t="str">
            <v xml:space="preserve">018 CC RÍO BRAVO III </v>
          </cell>
          <cell r="D21" t="str">
            <v>C. CC. Río Bravo III</v>
          </cell>
          <cell r="F21">
            <v>241611.79713399999</v>
          </cell>
          <cell r="G21">
            <v>201001.76999999996</v>
          </cell>
          <cell r="H21">
            <v>442613.56713399995</v>
          </cell>
          <cell r="I21">
            <v>183737.67192200007</v>
          </cell>
          <cell r="J21">
            <v>626351.23905600002</v>
          </cell>
          <cell r="K21">
            <v>282177.05003899999</v>
          </cell>
          <cell r="L21">
            <v>908528.28909500001</v>
          </cell>
          <cell r="M21">
            <v>326876.80183399993</v>
          </cell>
          <cell r="N21">
            <v>1235405.0909289999</v>
          </cell>
          <cell r="O21">
            <v>582414.88647800009</v>
          </cell>
          <cell r="P21">
            <v>1817819.977407</v>
          </cell>
          <cell r="Q21">
            <v>184683.7227990001</v>
          </cell>
          <cell r="R21">
            <v>2002503.7002060001</v>
          </cell>
          <cell r="S21">
            <v>354235.63797100005</v>
          </cell>
          <cell r="T21">
            <v>2356739.3381770002</v>
          </cell>
          <cell r="U21">
            <v>374572.6579280002</v>
          </cell>
          <cell r="V21">
            <v>2731311.9961050004</v>
          </cell>
        </row>
        <row r="22">
          <cell r="A22">
            <v>19</v>
          </cell>
          <cell r="B22" t="str">
            <v xml:space="preserve"> 019 CC TUXPAN III Y IV</v>
          </cell>
          <cell r="C22" t="str">
            <v>019 CC TUXPAN III y IV  (Fuerza y Energía de Tuxpan)</v>
          </cell>
          <cell r="D22" t="str">
            <v>C. CC. Tuxpan III y IV</v>
          </cell>
          <cell r="F22">
            <v>835308.78076399991</v>
          </cell>
          <cell r="G22">
            <v>781952.28000000014</v>
          </cell>
          <cell r="H22">
            <v>1617261.0607640001</v>
          </cell>
          <cell r="I22">
            <v>762784.84623999964</v>
          </cell>
          <cell r="J22">
            <v>2380045.9070039997</v>
          </cell>
          <cell r="K22">
            <v>748174.24491800042</v>
          </cell>
          <cell r="L22">
            <v>3128220.1519220001</v>
          </cell>
          <cell r="M22">
            <v>802289.22596699977</v>
          </cell>
          <cell r="N22">
            <v>3930509.3778889999</v>
          </cell>
          <cell r="O22">
            <v>828710.21485800017</v>
          </cell>
          <cell r="P22">
            <v>4759219.592747</v>
          </cell>
          <cell r="Q22">
            <v>1319366.2797679994</v>
          </cell>
          <cell r="R22">
            <v>6078585.8725149995</v>
          </cell>
          <cell r="S22">
            <v>1105978.4369529998</v>
          </cell>
          <cell r="T22">
            <v>7184564.3094679993</v>
          </cell>
          <cell r="U22">
            <v>1284337.7070120014</v>
          </cell>
          <cell r="V22">
            <v>8468902.0164800007</v>
          </cell>
        </row>
        <row r="23">
          <cell r="A23">
            <v>20</v>
          </cell>
          <cell r="B23" t="str">
            <v xml:space="preserve"> 020 CC ALTAMIRA V</v>
          </cell>
          <cell r="C23" t="str">
            <v xml:space="preserve">020 ALTAMIRA V </v>
          </cell>
          <cell r="D23" t="str">
            <v>C. CC. Altamira V</v>
          </cell>
          <cell r="F23">
            <v>813951.64217500004</v>
          </cell>
          <cell r="G23">
            <v>733109.5900000002</v>
          </cell>
          <cell r="H23">
            <v>1547061.2321750002</v>
          </cell>
          <cell r="I23">
            <v>786157.08392399992</v>
          </cell>
          <cell r="J23">
            <v>2333218.3160990002</v>
          </cell>
          <cell r="K23">
            <v>808195.13921199972</v>
          </cell>
          <cell r="L23">
            <v>3141413.4553109999</v>
          </cell>
          <cell r="M23">
            <v>835931.4823739999</v>
          </cell>
          <cell r="N23">
            <v>3977344.9376849998</v>
          </cell>
          <cell r="O23">
            <v>607756.81113300007</v>
          </cell>
          <cell r="P23">
            <v>4585101.7488179998</v>
          </cell>
          <cell r="Q23">
            <v>820613.13713499904</v>
          </cell>
          <cell r="R23">
            <v>5405714.8859529989</v>
          </cell>
          <cell r="S23">
            <v>1134329.4809650006</v>
          </cell>
          <cell r="T23">
            <v>6540044.3669179995</v>
          </cell>
          <cell r="U23">
            <v>1183201.5419199998</v>
          </cell>
          <cell r="V23">
            <v>7723245.9088379992</v>
          </cell>
        </row>
        <row r="24">
          <cell r="A24">
            <v>21</v>
          </cell>
          <cell r="B24" t="str">
            <v xml:space="preserve"> 021 CC TAMAZUNCHALE</v>
          </cell>
          <cell r="C24" t="str">
            <v>021 TAMAZUNCHALE</v>
          </cell>
          <cell r="D24" t="str">
            <v>C. CC. Tamazunchale</v>
          </cell>
          <cell r="F24">
            <v>949138.916187</v>
          </cell>
          <cell r="G24">
            <v>714466.94299999974</v>
          </cell>
          <cell r="H24">
            <v>1663605.8591869997</v>
          </cell>
          <cell r="I24">
            <v>896701.1663980002</v>
          </cell>
          <cell r="J24">
            <v>2560307.0255849999</v>
          </cell>
          <cell r="K24">
            <v>850217.61227900023</v>
          </cell>
          <cell r="L24">
            <v>3410524.6378640002</v>
          </cell>
          <cell r="M24">
            <v>873001.89742400032</v>
          </cell>
          <cell r="N24">
            <v>4283526.5352880005</v>
          </cell>
          <cell r="O24">
            <v>899273.91571899969</v>
          </cell>
          <cell r="P24">
            <v>5182800.4510070002</v>
          </cell>
          <cell r="Q24">
            <v>763183.51798699889</v>
          </cell>
          <cell r="R24">
            <v>5945983.9689939991</v>
          </cell>
          <cell r="S24">
            <v>1002132.2182510011</v>
          </cell>
          <cell r="T24">
            <v>6948116.1872450002</v>
          </cell>
          <cell r="U24">
            <v>1023944.8641049992</v>
          </cell>
          <cell r="V24">
            <v>7972061.0513499994</v>
          </cell>
        </row>
        <row r="25">
          <cell r="A25">
            <v>24</v>
          </cell>
          <cell r="B25" t="str">
            <v xml:space="preserve"> 024 CC RIO BRAVO IV</v>
          </cell>
          <cell r="C25" t="str">
            <v xml:space="preserve">024 RÍO BRAVO IV </v>
          </cell>
          <cell r="D25" t="str">
            <v>C. CC. Río Bravo IV</v>
          </cell>
          <cell r="F25">
            <v>346101.84870700003</v>
          </cell>
          <cell r="G25">
            <v>209570.30099999998</v>
          </cell>
          <cell r="H25">
            <v>555672.149707</v>
          </cell>
          <cell r="I25">
            <v>269005.56740000006</v>
          </cell>
          <cell r="J25">
            <v>824677.71710700006</v>
          </cell>
          <cell r="K25">
            <v>303170.52234400017</v>
          </cell>
          <cell r="L25">
            <v>1127848.2394510002</v>
          </cell>
          <cell r="M25">
            <v>263887.66923099989</v>
          </cell>
          <cell r="N25">
            <v>1391735.9086820001</v>
          </cell>
          <cell r="O25">
            <v>632411.57888699998</v>
          </cell>
          <cell r="P25">
            <v>2024147.4875690001</v>
          </cell>
          <cell r="Q25">
            <v>154849.83137100004</v>
          </cell>
          <cell r="R25">
            <v>2178997.3189400001</v>
          </cell>
          <cell r="S25">
            <v>337329.61431199964</v>
          </cell>
          <cell r="T25">
            <v>2516326.9332519998</v>
          </cell>
          <cell r="U25">
            <v>357669.94309500046</v>
          </cell>
          <cell r="V25">
            <v>2873996.8763470002</v>
          </cell>
        </row>
        <row r="26">
          <cell r="A26">
            <v>25</v>
          </cell>
          <cell r="B26" t="str">
            <v xml:space="preserve"> 025 CC TUXPAN V</v>
          </cell>
          <cell r="C26" t="str">
            <v>025 TUXPAN V  (Electricidad sol de Tuxpan)</v>
          </cell>
          <cell r="D26" t="str">
            <v>C. CC. Tuxpan V</v>
          </cell>
          <cell r="F26">
            <v>225430.77100700003</v>
          </cell>
          <cell r="G26">
            <v>333564.88500000013</v>
          </cell>
          <cell r="H26">
            <v>558995.65600700013</v>
          </cell>
          <cell r="I26">
            <v>287920.85679099988</v>
          </cell>
          <cell r="J26">
            <v>846916.51279800001</v>
          </cell>
          <cell r="K26">
            <v>312656.67715199979</v>
          </cell>
          <cell r="L26">
            <v>1159573.1899499998</v>
          </cell>
          <cell r="M26">
            <v>658109.63569900021</v>
          </cell>
          <cell r="N26">
            <v>1817682.825649</v>
          </cell>
          <cell r="O26">
            <v>355672.05037899991</v>
          </cell>
          <cell r="P26">
            <v>2173354.8760279999</v>
          </cell>
          <cell r="Q26">
            <v>654500.92398900026</v>
          </cell>
          <cell r="R26">
            <v>2827855.8000170002</v>
          </cell>
          <cell r="S26">
            <v>420969.40765399951</v>
          </cell>
          <cell r="T26">
            <v>3248825.2076709997</v>
          </cell>
          <cell r="U26">
            <v>482531.36194600025</v>
          </cell>
          <cell r="V26">
            <v>3731356.5696169999</v>
          </cell>
        </row>
        <row r="27">
          <cell r="A27">
            <v>26</v>
          </cell>
          <cell r="B27" t="str">
            <v xml:space="preserve"> 026 CC VALLADOLID III</v>
          </cell>
          <cell r="C27" t="str">
            <v xml:space="preserve">026 VALLADOLID III </v>
          </cell>
          <cell r="D27" t="str">
            <v>C. CC. Valladolid III</v>
          </cell>
          <cell r="F27">
            <v>523073.86963500001</v>
          </cell>
          <cell r="G27">
            <v>500709.31400000001</v>
          </cell>
          <cell r="H27">
            <v>1023783.183635</v>
          </cell>
          <cell r="I27">
            <v>512263.58653500013</v>
          </cell>
          <cell r="J27">
            <v>1536046.7701700001</v>
          </cell>
          <cell r="K27">
            <v>477840.34443500009</v>
          </cell>
          <cell r="L27">
            <v>2013887.1146050002</v>
          </cell>
          <cell r="M27">
            <v>507017.7728980002</v>
          </cell>
          <cell r="N27">
            <v>2520904.8875030004</v>
          </cell>
          <cell r="O27">
            <v>477937.40430799965</v>
          </cell>
          <cell r="P27">
            <v>2998842.2918110001</v>
          </cell>
          <cell r="Q27">
            <v>681885.06590500008</v>
          </cell>
          <cell r="R27">
            <v>3680727.3577160002</v>
          </cell>
          <cell r="S27">
            <v>547206.47339499975</v>
          </cell>
          <cell r="T27">
            <v>4227933.8311109999</v>
          </cell>
          <cell r="U27">
            <v>711923.12546700053</v>
          </cell>
          <cell r="V27">
            <v>4939856.9565780004</v>
          </cell>
        </row>
        <row r="28">
          <cell r="A28">
            <v>28</v>
          </cell>
          <cell r="B28" t="str">
            <v xml:space="preserve"> 028 CCC NORTE II</v>
          </cell>
          <cell r="C28" t="str">
            <v xml:space="preserve">028 CCC NORTE II </v>
          </cell>
          <cell r="D28" t="str">
            <v>C. CC. Norte II</v>
          </cell>
          <cell r="F28">
            <v>267979.49059900001</v>
          </cell>
          <cell r="G28">
            <v>207673.08599999995</v>
          </cell>
          <cell r="H28">
            <v>475652.57659899996</v>
          </cell>
          <cell r="I28">
            <v>255153.75648799998</v>
          </cell>
          <cell r="J28">
            <v>730806.33308699995</v>
          </cell>
          <cell r="K28">
            <v>248589.28871900006</v>
          </cell>
          <cell r="L28">
            <v>979395.62180600001</v>
          </cell>
          <cell r="M28">
            <v>285956.15048700001</v>
          </cell>
          <cell r="N28">
            <v>1265351.772293</v>
          </cell>
          <cell r="O28">
            <v>334752.96113399975</v>
          </cell>
          <cell r="P28">
            <v>1600104.7334269998</v>
          </cell>
          <cell r="Q28">
            <v>284091.86878099991</v>
          </cell>
          <cell r="R28">
            <v>1884196.6022079997</v>
          </cell>
          <cell r="S28">
            <v>438894.25139000034</v>
          </cell>
          <cell r="T28">
            <v>2323090.853598</v>
          </cell>
          <cell r="U28">
            <v>296706.09907799959</v>
          </cell>
          <cell r="V28">
            <v>2619796.9526759996</v>
          </cell>
        </row>
        <row r="29">
          <cell r="A29">
            <v>29</v>
          </cell>
          <cell r="B29" t="str">
            <v xml:space="preserve"> 029 CCC NORTE</v>
          </cell>
          <cell r="C29" t="str">
            <v>029 CCC NORTE ( CC FUERZA Y ENERGÍA DE NORTE DE DURANGO)</v>
          </cell>
          <cell r="D29" t="str">
            <v>C. CC. Norte Durango</v>
          </cell>
          <cell r="F29">
            <v>392418.80207899999</v>
          </cell>
          <cell r="G29">
            <v>345004.67699999997</v>
          </cell>
          <cell r="H29">
            <v>737423.47907899995</v>
          </cell>
          <cell r="I29">
            <v>325041.75257100025</v>
          </cell>
          <cell r="J29">
            <v>1062465.2316500002</v>
          </cell>
          <cell r="K29">
            <v>282328.56622099993</v>
          </cell>
          <cell r="L29">
            <v>1344793.7978710001</v>
          </cell>
          <cell r="M29">
            <v>352844.24787900015</v>
          </cell>
          <cell r="N29">
            <v>1697638.0457500003</v>
          </cell>
          <cell r="O29">
            <v>407665.6798909998</v>
          </cell>
          <cell r="P29">
            <v>2105303.7256410001</v>
          </cell>
          <cell r="Q29">
            <v>714139.75708100013</v>
          </cell>
          <cell r="R29">
            <v>2819443.4827220002</v>
          </cell>
          <cell r="S29">
            <v>551866.03612599941</v>
          </cell>
          <cell r="T29">
            <v>3371309.5188479996</v>
          </cell>
          <cell r="U29">
            <v>521102.16393800033</v>
          </cell>
          <cell r="V29">
            <v>3892411.682786</v>
          </cell>
        </row>
        <row r="30">
          <cell r="A30">
            <v>31</v>
          </cell>
          <cell r="B30" t="str">
            <v xml:space="preserve"> 031 CE LA VENTA III</v>
          </cell>
          <cell r="C30" t="str">
            <v>031 CE LA VENTA III</v>
          </cell>
          <cell r="D30" t="str">
            <v>C. E. La Venta III</v>
          </cell>
          <cell r="F30">
            <v>367213.92268099997</v>
          </cell>
          <cell r="G30">
            <v>93870.780000000028</v>
          </cell>
          <cell r="H30">
            <v>461084.702681</v>
          </cell>
          <cell r="I30">
            <v>69569.380986999953</v>
          </cell>
          <cell r="J30">
            <v>530654.08366799995</v>
          </cell>
          <cell r="K30">
            <v>77162.373456000118</v>
          </cell>
          <cell r="L30">
            <v>607816.45712400007</v>
          </cell>
          <cell r="M30">
            <v>85505.557710000081</v>
          </cell>
          <cell r="N30">
            <v>693322.01483400015</v>
          </cell>
          <cell r="O30">
            <v>89582.690240999917</v>
          </cell>
          <cell r="P30">
            <v>782904.70507500006</v>
          </cell>
          <cell r="Q30">
            <v>-102511.66297600011</v>
          </cell>
          <cell r="R30">
            <v>680393.04209899995</v>
          </cell>
          <cell r="S30">
            <v>29130.025709000183</v>
          </cell>
          <cell r="T30">
            <v>709523.06780800014</v>
          </cell>
          <cell r="U30">
            <v>38783.388550999807</v>
          </cell>
          <cell r="V30">
            <v>748306.45635899995</v>
          </cell>
        </row>
        <row r="31">
          <cell r="A31">
            <v>33</v>
          </cell>
          <cell r="B31" t="str">
            <v xml:space="preserve"> 033 CE OAXACA I</v>
          </cell>
          <cell r="C31" t="str">
            <v>033 CE OAXACA I</v>
          </cell>
          <cell r="D31" t="str">
            <v>C. E. Oaxaca I</v>
          </cell>
          <cell r="F31">
            <v>45169.901929999993</v>
          </cell>
          <cell r="G31">
            <v>73918.606</v>
          </cell>
          <cell r="H31">
            <v>119088.50792999999</v>
          </cell>
          <cell r="I31">
            <v>49553.128116000007</v>
          </cell>
          <cell r="J31">
            <v>168641.636046</v>
          </cell>
          <cell r="K31">
            <v>50383.610709</v>
          </cell>
          <cell r="L31">
            <v>219025.246755</v>
          </cell>
          <cell r="M31">
            <v>58872.907034000003</v>
          </cell>
          <cell r="N31">
            <v>277898.153789</v>
          </cell>
          <cell r="O31">
            <v>69011.524975999957</v>
          </cell>
          <cell r="P31">
            <v>346909.67876499996</v>
          </cell>
          <cell r="Q31">
            <v>411958.4080820001</v>
          </cell>
          <cell r="R31">
            <v>758868.08684700006</v>
          </cell>
          <cell r="S31">
            <v>35574.523150999798</v>
          </cell>
          <cell r="T31">
            <v>794442.60999799985</v>
          </cell>
          <cell r="U31">
            <v>12974.56505500013</v>
          </cell>
          <cell r="V31">
            <v>807417.17505299998</v>
          </cell>
        </row>
        <row r="32">
          <cell r="A32">
            <v>34</v>
          </cell>
          <cell r="B32" t="str">
            <v xml:space="preserve"> 034 CE OAXACA II, III Y IV</v>
          </cell>
          <cell r="C32" t="str">
            <v>034 CE OAXACA II Y CE OAXACA III Y CE OAXACA IV</v>
          </cell>
          <cell r="D32" t="str">
            <v>C. E. Oaxaca II, III, IV</v>
          </cell>
          <cell r="F32">
            <v>477562.41661899997</v>
          </cell>
          <cell r="G32">
            <v>263338.02600000001</v>
          </cell>
          <cell r="H32">
            <v>740900.44261899998</v>
          </cell>
          <cell r="I32">
            <v>157327.56009399996</v>
          </cell>
          <cell r="J32">
            <v>898228.00271299994</v>
          </cell>
          <cell r="K32">
            <v>75173.952011000016</v>
          </cell>
          <cell r="L32">
            <v>973401.95472399995</v>
          </cell>
          <cell r="M32">
            <v>183074.96986800001</v>
          </cell>
          <cell r="N32">
            <v>1156476.924592</v>
          </cell>
          <cell r="O32">
            <v>222485.09134999989</v>
          </cell>
          <cell r="P32">
            <v>1378962.0159419999</v>
          </cell>
          <cell r="Q32">
            <v>206567.54241900006</v>
          </cell>
          <cell r="R32">
            <v>1585529.5583609999</v>
          </cell>
          <cell r="S32">
            <v>164685.41792699997</v>
          </cell>
          <cell r="T32">
            <v>1750214.9762879999</v>
          </cell>
          <cell r="U32">
            <v>172045.218964</v>
          </cell>
          <cell r="V32">
            <v>1922260.1952519999</v>
          </cell>
        </row>
        <row r="33">
          <cell r="A33">
            <v>36</v>
          </cell>
          <cell r="B33" t="str">
            <v xml:space="preserve"> 036 CC BAJA CALIFORNIA III</v>
          </cell>
          <cell r="C33" t="str">
            <v>036 CC BAJA CALIFORNIA III</v>
          </cell>
          <cell r="D33" t="str">
            <v xml:space="preserve">     CC C Baja California III</v>
          </cell>
          <cell r="F33">
            <v>197373.46372699999</v>
          </cell>
          <cell r="G33">
            <v>91037.084000000032</v>
          </cell>
          <cell r="H33">
            <v>288410.54772700003</v>
          </cell>
          <cell r="I33">
            <v>110444.00334600004</v>
          </cell>
          <cell r="J33">
            <v>398854.55107300007</v>
          </cell>
          <cell r="K33">
            <v>398681.79908600007</v>
          </cell>
          <cell r="L33">
            <v>797536.35015900014</v>
          </cell>
          <cell r="M33">
            <v>191978.6483319999</v>
          </cell>
          <cell r="N33">
            <v>989514.99849100003</v>
          </cell>
          <cell r="O33">
            <v>167685.57566700003</v>
          </cell>
          <cell r="P33">
            <v>1157200.5741580001</v>
          </cell>
          <cell r="Q33">
            <v>-4917.5815339998808</v>
          </cell>
          <cell r="R33">
            <v>1152282.9926240002</v>
          </cell>
          <cell r="S33">
            <v>327626.39669699967</v>
          </cell>
          <cell r="T33">
            <v>1479909.3893209998</v>
          </cell>
          <cell r="U33">
            <v>266249.47367500002</v>
          </cell>
          <cell r="V33">
            <v>1746158.8629959999</v>
          </cell>
        </row>
        <row r="34">
          <cell r="A34">
            <v>38</v>
          </cell>
          <cell r="B34" t="str">
            <v xml:space="preserve"> 038 CC NORTE III (JUAREZ)</v>
          </cell>
          <cell r="C34" t="e">
            <v>#N/A</v>
          </cell>
          <cell r="D34" t="e">
            <v>#N/A</v>
          </cell>
          <cell r="F34">
            <v>0</v>
          </cell>
          <cell r="G34">
            <v>0</v>
          </cell>
          <cell r="H34">
            <v>0</v>
          </cell>
          <cell r="I34">
            <v>0</v>
          </cell>
          <cell r="J34">
            <v>0</v>
          </cell>
          <cell r="K34">
            <v>0</v>
          </cell>
          <cell r="L34">
            <v>0</v>
          </cell>
          <cell r="M34">
            <v>334775.53054599999</v>
          </cell>
          <cell r="N34">
            <v>334775.53054599999</v>
          </cell>
          <cell r="O34">
            <v>423505.87801500014</v>
          </cell>
          <cell r="P34">
            <v>758281.40856100013</v>
          </cell>
          <cell r="Q34">
            <v>15487.371819999651</v>
          </cell>
          <cell r="R34">
            <v>773768.78038099979</v>
          </cell>
          <cell r="S34">
            <v>668059.32623000036</v>
          </cell>
          <cell r="T34">
            <v>1441828.1066110001</v>
          </cell>
          <cell r="U34">
            <v>972810.26744700014</v>
          </cell>
          <cell r="V34">
            <v>2414638.3740580003</v>
          </cell>
        </row>
        <row r="35">
          <cell r="A35">
            <v>40</v>
          </cell>
          <cell r="B35" t="str">
            <v xml:space="preserve"> 040 CE SURESTE I</v>
          </cell>
          <cell r="C35" t="str">
            <v>040 CE SURESTE I</v>
          </cell>
          <cell r="D35" t="str">
            <v>C. E. La Mata (Sureste I Fase II)</v>
          </cell>
          <cell r="F35">
            <v>203054.06625100001</v>
          </cell>
          <cell r="G35">
            <v>59115.50999999998</v>
          </cell>
          <cell r="H35">
            <v>262169.57625099999</v>
          </cell>
          <cell r="I35">
            <v>38427.784696999996</v>
          </cell>
          <cell r="J35">
            <v>300597.36094799999</v>
          </cell>
          <cell r="K35">
            <v>14917.245215000003</v>
          </cell>
          <cell r="L35">
            <v>315514.60616299999</v>
          </cell>
          <cell r="M35">
            <v>47217.281068000011</v>
          </cell>
          <cell r="N35">
            <v>362731.887231</v>
          </cell>
          <cell r="O35">
            <v>56413.368387000053</v>
          </cell>
          <cell r="P35">
            <v>419145.25561800005</v>
          </cell>
          <cell r="Q35">
            <v>81606.698929000006</v>
          </cell>
          <cell r="R35">
            <v>500751.95454700006</v>
          </cell>
          <cell r="S35">
            <v>21505.62516399991</v>
          </cell>
          <cell r="T35">
            <v>522257.57971099997</v>
          </cell>
          <cell r="U35">
            <v>74924.412726999959</v>
          </cell>
          <cell r="V35">
            <v>597181.99243799993</v>
          </cell>
        </row>
        <row r="36">
          <cell r="A36">
            <v>42</v>
          </cell>
          <cell r="B36" t="str">
            <v xml:space="preserve"> 042 CC NOROESTE</v>
          </cell>
          <cell r="C36" t="e">
            <v>#N/A</v>
          </cell>
          <cell r="D36" t="e">
            <v>#N/A</v>
          </cell>
          <cell r="F36">
            <v>411684.99060399999</v>
          </cell>
          <cell r="G36">
            <v>162035.30800000002</v>
          </cell>
          <cell r="H36">
            <v>573720.29860400001</v>
          </cell>
          <cell r="I36">
            <v>301249.00549100002</v>
          </cell>
          <cell r="J36">
            <v>874969.30409500003</v>
          </cell>
          <cell r="K36">
            <v>293376.76695100009</v>
          </cell>
          <cell r="L36">
            <v>1168346.0710460001</v>
          </cell>
          <cell r="M36">
            <v>405414.2914359998</v>
          </cell>
          <cell r="N36">
            <v>1573760.3624819999</v>
          </cell>
          <cell r="O36">
            <v>416955.00738499989</v>
          </cell>
          <cell r="P36">
            <v>1990715.3698669998</v>
          </cell>
          <cell r="Q36">
            <v>23165.585504000075</v>
          </cell>
          <cell r="R36">
            <v>2013880.9553709999</v>
          </cell>
          <cell r="S36">
            <v>609624.32745500002</v>
          </cell>
          <cell r="T36">
            <v>2623505.2828259999</v>
          </cell>
          <cell r="U36">
            <v>474572.69332800061</v>
          </cell>
          <cell r="V36">
            <v>3098077.9761540005</v>
          </cell>
        </row>
        <row r="37">
          <cell r="A37">
            <v>43</v>
          </cell>
          <cell r="B37" t="str">
            <v xml:space="preserve"> 043 CC NORESTE</v>
          </cell>
          <cell r="C37" t="str">
            <v>043 NORESTE</v>
          </cell>
          <cell r="D37" t="str">
            <v xml:space="preserve">     C. CC. Noreste</v>
          </cell>
          <cell r="F37">
            <v>477332.70200200001</v>
          </cell>
          <cell r="G37">
            <v>277046.91800000012</v>
          </cell>
          <cell r="H37">
            <v>754379.62000200013</v>
          </cell>
          <cell r="I37">
            <v>366534.96060799994</v>
          </cell>
          <cell r="J37">
            <v>1120914.5806100001</v>
          </cell>
          <cell r="K37">
            <v>386212.2861469998</v>
          </cell>
          <cell r="L37">
            <v>1507126.8667569999</v>
          </cell>
          <cell r="M37">
            <v>431726.23655499984</v>
          </cell>
          <cell r="N37">
            <v>1938853.1033119997</v>
          </cell>
          <cell r="O37">
            <v>431598.18378700037</v>
          </cell>
          <cell r="P37">
            <v>2370451.2870990001</v>
          </cell>
          <cell r="Q37">
            <v>1068593.2440039995</v>
          </cell>
          <cell r="R37">
            <v>3439044.5311029996</v>
          </cell>
          <cell r="S37">
            <v>-99752.975538999774</v>
          </cell>
          <cell r="T37">
            <v>3339291.5555639998</v>
          </cell>
          <cell r="U37">
            <v>597423.27209299989</v>
          </cell>
          <cell r="V37">
            <v>3936714.8276569997</v>
          </cell>
        </row>
      </sheetData>
      <sheetData sheetId="1">
        <row r="4">
          <cell r="B4">
            <v>1</v>
          </cell>
        </row>
      </sheetData>
      <sheetData sheetId="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 MILLDDLLS"/>
      <sheetName val="COMP MILLPESOS_"/>
      <sheetName val="COMP DIR COND (DLLS) "/>
      <sheetName val="COMP DIR COND PESOS"/>
      <sheetName val="COMP CONSOL "/>
    </sheetNames>
    <sheetDataSet>
      <sheetData sheetId="0">
        <row r="7">
          <cell r="E7" t="str">
            <v>Hasta 2019</v>
          </cell>
          <cell r="F7" t="str">
            <v>En 2020</v>
          </cell>
        </row>
        <row r="242">
          <cell r="D242">
            <v>4038.7262538256768</v>
          </cell>
        </row>
      </sheetData>
      <sheetData sheetId="1" refreshError="1"/>
      <sheetData sheetId="2">
        <row r="7">
          <cell r="E7" t="str">
            <v>PEF 2019</v>
          </cell>
          <cell r="K7" t="str">
            <v>% Respecto PEF 2020</v>
          </cell>
        </row>
        <row r="275">
          <cell r="I275">
            <v>360.52</v>
          </cell>
        </row>
        <row r="276">
          <cell r="I276">
            <v>257.83999999999986</v>
          </cell>
        </row>
        <row r="277">
          <cell r="I277">
            <v>367.2</v>
          </cell>
        </row>
        <row r="278">
          <cell r="I278">
            <v>149.72010901960789</v>
          </cell>
        </row>
        <row r="279">
          <cell r="I279">
            <v>175.2</v>
          </cell>
        </row>
        <row r="280">
          <cell r="I280">
            <v>204.22499999999999</v>
          </cell>
        </row>
        <row r="281">
          <cell r="I281">
            <v>258.8</v>
          </cell>
        </row>
        <row r="282">
          <cell r="I282">
            <v>161.52000000000001</v>
          </cell>
        </row>
        <row r="283">
          <cell r="I283">
            <v>237.95</v>
          </cell>
        </row>
        <row r="284">
          <cell r="I284">
            <v>355.15</v>
          </cell>
        </row>
        <row r="285">
          <cell r="I285">
            <v>171.1</v>
          </cell>
        </row>
        <row r="286">
          <cell r="I286">
            <v>303.75</v>
          </cell>
        </row>
        <row r="287">
          <cell r="I287">
            <v>303.10000000000002</v>
          </cell>
        </row>
        <row r="288">
          <cell r="I288">
            <v>539.4428760130719</v>
          </cell>
        </row>
        <row r="289">
          <cell r="I289">
            <v>169.93218398692812</v>
          </cell>
        </row>
        <row r="290">
          <cell r="I290">
            <v>339.4</v>
          </cell>
        </row>
        <row r="291">
          <cell r="I291">
            <v>266.90568300653592</v>
          </cell>
        </row>
        <row r="292">
          <cell r="I292">
            <v>580.4</v>
          </cell>
        </row>
        <row r="293">
          <cell r="I293">
            <v>571.54339503267965</v>
          </cell>
        </row>
        <row r="294">
          <cell r="I294">
            <v>483</v>
          </cell>
        </row>
        <row r="295">
          <cell r="I295">
            <v>267.39999999999998</v>
          </cell>
        </row>
        <row r="296">
          <cell r="I296">
            <v>295</v>
          </cell>
        </row>
        <row r="297">
          <cell r="I297">
            <v>265.73960699346406</v>
          </cell>
        </row>
        <row r="298">
          <cell r="I298">
            <v>470.39999999999992</v>
          </cell>
        </row>
        <row r="299">
          <cell r="I299">
            <v>481.6</v>
          </cell>
        </row>
        <row r="300">
          <cell r="I300">
            <v>160.1</v>
          </cell>
        </row>
        <row r="301">
          <cell r="I301">
            <v>161.69999999999999</v>
          </cell>
        </row>
        <row r="302">
          <cell r="I302">
            <v>503.3</v>
          </cell>
        </row>
        <row r="303">
          <cell r="I303">
            <v>263.60000000000002</v>
          </cell>
        </row>
        <row r="304">
          <cell r="I304">
            <v>562.37020600000005</v>
          </cell>
        </row>
        <row r="305">
          <cell r="I305">
            <v>157.55723499999999</v>
          </cell>
        </row>
        <row r="306">
          <cell r="I306">
            <v>334.49348400000008</v>
          </cell>
        </row>
        <row r="307">
          <cell r="I307">
            <v>345.45770900000002</v>
          </cell>
        </row>
        <row r="308">
          <cell r="I308">
            <v>374.877026</v>
          </cell>
        </row>
      </sheetData>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Tipos de Cambio"/>
      <sheetName val="Vínculo C 7 con C 2 dolar"/>
      <sheetName val="Cuadro 2 dolar"/>
      <sheetName val="Relacion I y II"/>
      <sheetName val="Cuadro 7 dolar"/>
      <sheetName val="Cuadro 7"/>
      <sheetName val="Cuadro 3"/>
      <sheetName val="Cuadro 3 dolar"/>
      <sheetName val="Cuadro 4"/>
      <sheetName val="Cuadro 4 dolar"/>
      <sheetName val="Cuadro 1 dolar"/>
      <sheetName val="Cuadro 1"/>
      <sheetName val="Vínculo C 7 con C 5"/>
      <sheetName val="Cuadro 5 "/>
      <sheetName val="Cuadro 6 "/>
      <sheetName val="Cuadro 8"/>
      <sheetName val="Cuadro 9"/>
      <sheetName val="Cuadro 10"/>
      <sheetName val="Relacion (2)"/>
      <sheetName val="1 Terminal de Carbón"/>
      <sheetName val="2 Altamira II"/>
      <sheetName val="3 Bajío"/>
      <sheetName val="4 Campeche"/>
      <sheetName val="5 Hermosillo"/>
      <sheetName val="6 Mérida III"/>
      <sheetName val="7 Monterrey"/>
      <sheetName val="8 Naco-Nogales"/>
      <sheetName val="9 Río Bravo II"/>
      <sheetName val="10 Rosarito IV"/>
      <sheetName val="11 Saltillo"/>
      <sheetName val="12 Tuxpan II"/>
      <sheetName val="13 Gasoducto Cd. PV"/>
      <sheetName val="14 Gasoducto Samalayuca"/>
      <sheetName val="15 Altamira  III y IV"/>
      <sheetName val="16 Chihuahua III"/>
      <sheetName val="17 La Laguna II"/>
      <sheetName val="18 Río Bravo III "/>
      <sheetName val="19 Tuxpan III y IV"/>
      <sheetName val="20 Altamira V"/>
      <sheetName val="21 Altamira VI"/>
      <sheetName val="TC (2)"/>
      <sheetName val="Consolidado"/>
      <sheetName val="Suma de Saldos"/>
      <sheetName val="Relacion"/>
      <sheetName val="1 Cerro Prieto IV"/>
      <sheetName val="2 Chihuahua"/>
      <sheetName val="3 Guerrero Negro II"/>
      <sheetName val="4 Monterrey II"/>
      <sheetName val="5 Pto San Carlos"/>
      <sheetName val="6 Rosarito III"/>
      <sheetName val="7 Samalayuca II"/>
      <sheetName val="8 Tres Vírgenes"/>
      <sheetName val="9 211 Cable Subm"/>
      <sheetName val="10.0 214 y 215 Sur-Pen"/>
      <sheetName val="10.1 214 y 215 Sur-Pen"/>
      <sheetName val="10.2 214 y 215 Sur-Pen"/>
      <sheetName val="11.0 216 y 217 Noroeste"/>
      <sheetName val="11.1  216 y 217 Noroeste "/>
      <sheetName val="11.2 216 y 217 Noroeste"/>
      <sheetName val="12.0 212 y 213 SF6"/>
      <sheetName val="12.1  212 y 213 SF6 "/>
      <sheetName val="12.2  212 y 213 SF6"/>
      <sheetName val="13 218 Noroeste"/>
      <sheetName val="14 219 Sur-Pen"/>
      <sheetName val="15 220 Oriental-Centro"/>
      <sheetName val="16 221 Occidental"/>
      <sheetName val="17 301 Centro"/>
      <sheetName val="18 302 Sureste"/>
      <sheetName val="19 303 Ixtapa-Pie"/>
      <sheetName val="20 304 Noroeste"/>
      <sheetName val="21 305 Centro- Ori"/>
      <sheetName val="22 306 Sureste"/>
      <sheetName val="23 307 Noreste"/>
      <sheetName val="24 308 Noroeste"/>
      <sheetName val="25 Los Azufres II"/>
      <sheetName val="26 CH Manuel Moreno T."/>
      <sheetName val="27 406 Red Aso. Tux II.."/>
      <sheetName val="28 407 Red Aso.  Alt"/>
      <sheetName val="29 408 Naco-Nogales"/>
      <sheetName val="30 411 Sistema Nacional"/>
      <sheetName val="31 LT Manuel Moreno T."/>
      <sheetName val="32 401 Occidental-Cen"/>
      <sheetName val="33 402 Oriental - Pen"/>
      <sheetName val="34 403 Noreste"/>
      <sheetName val="35 404 Noroeste-Nor"/>
      <sheetName val="36 405 Compensación"/>
      <sheetName val="37 Sistema Nacional"/>
      <sheetName val="38  El Sauz"/>
      <sheetName val="39 414  Nte.-Occ."/>
      <sheetName val="40 502 Oriental-Norte"/>
      <sheetName val="41 506 Saltillo- Cañada"/>
      <sheetName val="42 Red A Altamira VI"/>
      <sheetName val="43 Red  A Río Bravo III"/>
      <sheetName val="44 412 Comp. Nte."/>
      <sheetName val="45 413  Noroe-Occ"/>
      <sheetName val="46 503 Oriental "/>
      <sheetName val="47 504 Norte-Occidental"/>
      <sheetName val="TC"/>
      <sheetName val="Resumen A e I"/>
      <sheetName val="602"/>
      <sheetName val="603"/>
      <sheetName val="604"/>
      <sheetName val="607"/>
      <sheetName val="609"/>
      <sheetName val="610"/>
      <sheetName val="611"/>
      <sheetName val="612"/>
      <sheetName val="613"/>
      <sheetName val="614"/>
      <sheetName val="615"/>
      <sheetName val="TC (3)"/>
      <sheetName val="602 (2)"/>
      <sheetName val="CCI Baja Cal Sur I"/>
      <sheetName val="Tamazunchale"/>
      <sheetName val="Mexicali I"/>
      <sheetName val="Agua Prieta II"/>
      <sheetName val="Durango"/>
      <sheetName val="Tuxpan V"/>
      <sheetName val="Tamazunchale II"/>
      <sheetName val="Río Bravo IV"/>
      <sheetName val="Sum. Vapor"/>
      <sheetName val="TC (4)"/>
      <sheetName val="Premisas IMSS"/>
      <sheetName val="Premisa macro"/>
      <sheetName val="Régimen financiero"/>
    </sheetNames>
    <sheetDataSet>
      <sheetData sheetId="0" refreshError="1"/>
      <sheetData sheetId="1" refreshError="1">
        <row r="4">
          <cell r="C4">
            <v>10.44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Tipos de Cambio"/>
      <sheetName val="Vínculo C 7 con C 2 dolar"/>
      <sheetName val="Cuadro 2 dolar"/>
      <sheetName val="Relacion I y II"/>
      <sheetName val="Cuadro 7 dolar"/>
      <sheetName val="Cuadro 7"/>
      <sheetName val="Cuadro 3"/>
      <sheetName val="Cuadro 3 dolar"/>
      <sheetName val="Cuadro 4"/>
      <sheetName val="Cuadro 4 dolar"/>
      <sheetName val="Cuadro 1 dolar"/>
      <sheetName val="Cuadro 1"/>
      <sheetName val="Vínculo C 7 con C 5"/>
      <sheetName val="Cuadro 5 "/>
      <sheetName val="Cuadro 6 "/>
      <sheetName val="Cuadro 8"/>
      <sheetName val="Cuadro 9"/>
      <sheetName val="Cuadro 10"/>
      <sheetName val="Relacion (2)"/>
      <sheetName val="1 Terminal de Carbón"/>
      <sheetName val="2 Altamira II"/>
      <sheetName val="3 Bajío"/>
      <sheetName val="4 Campeche"/>
      <sheetName val="5 Hermosillo"/>
      <sheetName val="6 Mérida III"/>
      <sheetName val="7 Monterrey"/>
      <sheetName val="8 Naco-Nogales"/>
      <sheetName val="9 Río Bravo II"/>
      <sheetName val="10 Rosarito IV"/>
      <sheetName val="11 Saltillo"/>
      <sheetName val="12 Tuxpan II"/>
      <sheetName val="13 Gasoducto Cd. PV"/>
      <sheetName val="14 Gasoducto Samalayuca"/>
      <sheetName val="15 Altamira  III y IV"/>
      <sheetName val="16 Chihuahua III"/>
      <sheetName val="17 La Laguna II"/>
      <sheetName val="18 Río Bravo III "/>
      <sheetName val="19 Tuxpan III y IV"/>
      <sheetName val="20 Altamira V"/>
      <sheetName val="21 Altamira VI"/>
      <sheetName val="TC (2)"/>
      <sheetName val="Consolidado"/>
      <sheetName val="Suma de Saldos"/>
      <sheetName val="Relacion"/>
      <sheetName val="1 Cerro Prieto IV"/>
      <sheetName val="2 Chihuahua"/>
      <sheetName val="3 Guerrero Negro II"/>
      <sheetName val="4 Monterrey II"/>
      <sheetName val="5 Pto San Carlos"/>
      <sheetName val="6 Rosarito III"/>
      <sheetName val="7 Samalayuca II"/>
      <sheetName val="8 Tres Vírgenes"/>
      <sheetName val="9 211 Cable Subm"/>
      <sheetName val="10.0 214 y 215 Sur-Pen"/>
      <sheetName val="10.1 214 y 215 Sur-Pen"/>
      <sheetName val="10.2 214 y 215 Sur-Pen"/>
      <sheetName val="11.0 216 y 217 Noroeste"/>
      <sheetName val="11.1  216 y 217 Noroeste "/>
      <sheetName val="11.2 216 y 217 Noroeste"/>
      <sheetName val="12.0 212 y 213 SF6"/>
      <sheetName val="12.1  212 y 213 SF6 "/>
      <sheetName val="12.2  212 y 213 SF6"/>
      <sheetName val="13 218 Noroeste"/>
      <sheetName val="14 219 Sur-Pen"/>
      <sheetName val="15 220 Oriental-Centro"/>
      <sheetName val="16 221 Occidental"/>
      <sheetName val="17 301 Centro"/>
      <sheetName val="18 302 Sureste"/>
      <sheetName val="19 303 Ixtapa-Pie"/>
      <sheetName val="20 304 Noroeste"/>
      <sheetName val="21 305 Centro- Ori"/>
      <sheetName val="22 306 Sureste"/>
      <sheetName val="23 307 Noreste"/>
      <sheetName val="24 308 Noroeste"/>
      <sheetName val="25 Los Azufres II"/>
      <sheetName val="26 CH Manuel Moreno T."/>
      <sheetName val="27 406 Red Aso. Tux II.."/>
      <sheetName val="28 407 Red Aso.  Alt"/>
      <sheetName val="29 408 Naco-Nogales"/>
      <sheetName val="30 411 Sistema Nacional"/>
      <sheetName val="31 LT Manuel Moreno T."/>
      <sheetName val="32 401 Occidental-Cen"/>
      <sheetName val="33 402 Oriental - Pen"/>
      <sheetName val="34 403 Noreste"/>
      <sheetName val="35 404 Noroeste-Nor"/>
      <sheetName val="36 405 Compensación"/>
      <sheetName val="37 Sistema Nacional"/>
      <sheetName val="38  El Sauz"/>
      <sheetName val="39 414  Nte.-Occ."/>
      <sheetName val="40 502 Oriental-Norte"/>
      <sheetName val="41 506 Saltillo- Cañada"/>
      <sheetName val="42 Red A Altamira VI"/>
      <sheetName val="43 Red  A Río Bravo III"/>
      <sheetName val="44 412 Comp. Nte."/>
      <sheetName val="45 413  Noroe-Occ"/>
      <sheetName val="46 503 Oriental "/>
      <sheetName val="47 504 Norte-Occidental"/>
      <sheetName val="TC"/>
      <sheetName val="Resumen A e I"/>
      <sheetName val="602"/>
      <sheetName val="603"/>
      <sheetName val="604"/>
      <sheetName val="607"/>
      <sheetName val="609"/>
      <sheetName val="610"/>
      <sheetName val="611"/>
      <sheetName val="612"/>
      <sheetName val="613"/>
      <sheetName val="614"/>
      <sheetName val="615"/>
      <sheetName val="TC (3)"/>
      <sheetName val="602 (2)"/>
      <sheetName val="CCI Baja Cal Sur I"/>
      <sheetName val="Tamazunchale"/>
      <sheetName val="Mexicali I"/>
      <sheetName val="Agua Prieta II"/>
      <sheetName val="Durango"/>
      <sheetName val="Tuxpan V"/>
      <sheetName val="Tamazunchale II"/>
      <sheetName val="Río Bravo IV"/>
      <sheetName val="Sum. Vapor"/>
      <sheetName val="TC (4)"/>
    </sheetNames>
    <sheetDataSet>
      <sheetData sheetId="0" refreshError="1"/>
      <sheetData sheetId="1" refreshError="1">
        <row r="4">
          <cell r="C4">
            <v>10.44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Tipos de Cambio"/>
      <sheetName val="Vínculo C 7 con C 2 dolar"/>
      <sheetName val="Cuadro 2 dolar"/>
      <sheetName val="Relacion I y II"/>
      <sheetName val="Cuadro 7 dolar"/>
      <sheetName val="Cuadro 7"/>
      <sheetName val="Cuadro 3"/>
      <sheetName val="Cuadro 3 dolar"/>
      <sheetName val="Cuadro 4"/>
      <sheetName val="Cuadro 4 dolar"/>
      <sheetName val="Cuadro 1 dolar"/>
      <sheetName val="Cuadro 1"/>
      <sheetName val="Vínculo C 7 con C 5"/>
      <sheetName val="Cuadro 5 "/>
      <sheetName val="Cuadro 6 "/>
      <sheetName val="Cuadro 8"/>
      <sheetName val="Cuadro 9"/>
      <sheetName val="Cuadro 10"/>
      <sheetName val="Relacion (2)"/>
      <sheetName val="1 Terminal de Carbón"/>
      <sheetName val="2 Altamira II"/>
      <sheetName val="3 Bajío"/>
      <sheetName val="4 Campeche"/>
      <sheetName val="5 Hermosillo"/>
      <sheetName val="6 Mérida III"/>
      <sheetName val="7 Monterrey"/>
      <sheetName val="8 Naco-Nogales"/>
      <sheetName val="9 Río Bravo II"/>
      <sheetName val="10 Rosarito IV"/>
      <sheetName val="11 Saltillo"/>
      <sheetName val="12 Tuxpan II"/>
      <sheetName val="13 Gasoducto Cd. PV"/>
      <sheetName val="14 Gasoducto Samalayuca"/>
      <sheetName val="15 Altamira  III y IV"/>
      <sheetName val="16 Chihuahua III"/>
      <sheetName val="17 La Laguna II"/>
      <sheetName val="18 Río Bravo III "/>
      <sheetName val="19 Tuxpan III y IV"/>
      <sheetName val="20 Altamira V"/>
      <sheetName val="21 Altamira VI"/>
      <sheetName val="TC (2)"/>
      <sheetName val="Consolidado"/>
      <sheetName val="Suma de Saldos"/>
      <sheetName val="Relacion"/>
      <sheetName val="1 Cerro Prieto IV"/>
      <sheetName val="2 Chihuahua"/>
      <sheetName val="3 Guerrero Negro II"/>
      <sheetName val="4 Monterrey II"/>
      <sheetName val="5 Pto San Carlos"/>
      <sheetName val="6 Rosarito III"/>
      <sheetName val="7 Samalayuca II"/>
      <sheetName val="8 Tres Vírgenes"/>
      <sheetName val="9 211 Cable Subm"/>
      <sheetName val="10.0 214 y 215 Sur-Pen"/>
      <sheetName val="10.1 214 y 215 Sur-Pen"/>
      <sheetName val="10.2 214 y 215 Sur-Pen"/>
      <sheetName val="11.0 216 y 217 Noroeste"/>
      <sheetName val="11.1  216 y 217 Noroeste "/>
      <sheetName val="11.2 216 y 217 Noroeste"/>
      <sheetName val="12.0 212 y 213 SF6"/>
      <sheetName val="12.1  212 y 213 SF6 "/>
      <sheetName val="12.2  212 y 213 SF6"/>
      <sheetName val="13 218 Noroeste"/>
      <sheetName val="14 219 Sur-Pen"/>
      <sheetName val="15 220 Oriental-Centro"/>
      <sheetName val="16 221 Occidental"/>
      <sheetName val="17 301 Centro"/>
      <sheetName val="18 302 Sureste"/>
      <sheetName val="19 303 Ixtapa-Pie"/>
      <sheetName val="20 304 Noroeste"/>
      <sheetName val="21 305 Centro- Ori"/>
      <sheetName val="22 306 Sureste"/>
      <sheetName val="23 307 Noreste"/>
      <sheetName val="24 308 Noroeste"/>
      <sheetName val="25 Los Azufres II"/>
      <sheetName val="26 CH Manuel Moreno T."/>
      <sheetName val="27 406 Red Aso. Tux II.."/>
      <sheetName val="28 407 Red Aso.  Alt"/>
      <sheetName val="29 408 Naco-Nogales"/>
      <sheetName val="30 411 Sistema Nacional"/>
      <sheetName val="31 LT Manuel Moreno T."/>
      <sheetName val="32 401 Occidental-Cen"/>
      <sheetName val="33 402 Oriental - Pen"/>
      <sheetName val="34 403 Noreste"/>
      <sheetName val="35 404 Noroeste-Nor"/>
      <sheetName val="36 405 Compensación"/>
      <sheetName val="37 Sistema Nacional"/>
      <sheetName val="38  El Sauz"/>
      <sheetName val="39 414  Nte.-Occ."/>
      <sheetName val="40 502 Oriental-Norte"/>
      <sheetName val="41 506 Saltillo- Cañada"/>
      <sheetName val="42 Red A Altamira VI"/>
      <sheetName val="43 Red  A Río Bravo III"/>
      <sheetName val="44 412 Comp. Nte."/>
      <sheetName val="45 413  Noroe-Occ"/>
      <sheetName val="46 503 Oriental "/>
      <sheetName val="47 504 Norte-Occidental"/>
      <sheetName val="TC"/>
      <sheetName val="Resumen A e I"/>
      <sheetName val="602"/>
      <sheetName val="603"/>
      <sheetName val="604"/>
      <sheetName val="607"/>
      <sheetName val="609"/>
      <sheetName val="610"/>
      <sheetName val="611"/>
      <sheetName val="612"/>
      <sheetName val="613"/>
      <sheetName val="614"/>
      <sheetName val="615"/>
      <sheetName val="TC (3)"/>
      <sheetName val="602 (2)"/>
      <sheetName val="CCI Baja Cal Sur I"/>
      <sheetName val="Tamazunchale"/>
      <sheetName val="Mexicali I"/>
      <sheetName val="Agua Prieta II"/>
      <sheetName val="Durango"/>
      <sheetName val="Tuxpan V"/>
      <sheetName val="Tamazunchale II"/>
      <sheetName val="Río Bravo IV"/>
      <sheetName val="Sum. Vapor"/>
      <sheetName val="TC (4)"/>
    </sheetNames>
    <sheetDataSet>
      <sheetData sheetId="0" refreshError="1"/>
      <sheetData sheetId="1" refreshError="1">
        <row r="4">
          <cell r="C4">
            <v>10.44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LUMENES  SEP 2003  "/>
      <sheetName val="VOLUMENES  JUN 2003  "/>
      <sheetName val="VOLUMENES  DIC 2002  "/>
      <sheetName val="VOLUMENES  SEPT 2002 "/>
      <sheetName val="VOLUMENES JUNIO 2002"/>
      <sheetName val="VOLUMENES A MZO 2002"/>
      <sheetName val="VOLUMENES A DIC"/>
      <sheetName val="VOLUMENES A SEPT"/>
      <sheetName val="VOLUMENES JUNIO"/>
      <sheetName val="VOLUMENES MARZO"/>
      <sheetName val="RGBCFE"/>
      <sheetName val="DGBSEN"/>
      <sheetName val="RGBCFE 02"/>
      <sheetName val="DGBSEN 02"/>
      <sheetName val="DGBSEN 03"/>
      <sheetName val="RGBCFE 03"/>
      <sheetName val="RU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FF Dólares"/>
      <sheetName val="AFF Pesos"/>
      <sheetName val="INV FINANCIADA DLLS"/>
      <sheetName val="INV FINANCIADA PESOS"/>
      <sheetName val="INVER FINAN PESOS"/>
      <sheetName val="Físico Program"/>
      <sheetName val="Estimado"/>
    </sheetNames>
    <sheetDataSet>
      <sheetData sheetId="0">
        <row r="15">
          <cell r="C15">
            <v>171</v>
          </cell>
        </row>
      </sheetData>
      <sheetData sheetId="1"/>
      <sheetData sheetId="2"/>
      <sheetData sheetId="3"/>
      <sheetData sheetId="4"/>
      <sheetData sheetId="5"/>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M"/>
      <sheetName val="EVA 00"/>
      <sheetName val="Perfil"/>
      <sheetName val="CALIZ "/>
      <sheetName val="EVA PREFIN"/>
      <sheetName val="EVA FIN "/>
    </sheetNames>
    <sheetDataSet>
      <sheetData sheetId="0" refreshError="1">
        <row r="1">
          <cell r="A1" t="str">
            <v>Nombre de la Obra</v>
          </cell>
          <cell r="C1" t="str">
            <v>Costo Presupuestal</v>
          </cell>
          <cell r="D1" t="str">
            <v>Costo Total</v>
          </cell>
          <cell r="E1" t="str">
            <v>Tensión (Kv)</v>
          </cell>
          <cell r="F1" t="str">
            <v>Duración (Meses)</v>
          </cell>
          <cell r="G1" t="str">
            <v>Tipo de Construcción</v>
          </cell>
          <cell r="H1" t="str">
            <v>Capacidad (MVA/MVAR)</v>
          </cell>
          <cell r="I1" t="str">
            <v>Relación de Transformación</v>
          </cell>
          <cell r="J1" t="str">
            <v>Número de Circuitos</v>
          </cell>
          <cell r="K1" t="str">
            <v>Longitud (Km)</v>
          </cell>
          <cell r="L1" t="str">
            <v>Clase de Obra</v>
          </cell>
          <cell r="M1" t="str">
            <v>Tipo de Obra</v>
          </cell>
        </row>
        <row r="11">
          <cell r="C11">
            <v>26.251369</v>
          </cell>
          <cell r="D11">
            <v>343.03203600000001</v>
          </cell>
        </row>
      </sheetData>
      <sheetData sheetId="1" refreshError="1">
        <row r="11">
          <cell r="I11">
            <v>18.602378559215332</v>
          </cell>
          <cell r="K11">
            <v>4844.2793735302594</v>
          </cell>
          <cell r="M11">
            <v>0.60618644902465535</v>
          </cell>
        </row>
        <row r="13">
          <cell r="S13">
            <v>0.45565</v>
          </cell>
        </row>
        <row r="14">
          <cell r="F14">
            <v>1.22</v>
          </cell>
          <cell r="S14">
            <v>8.133E-2</v>
          </cell>
        </row>
        <row r="15">
          <cell r="S15">
            <v>0</v>
          </cell>
        </row>
        <row r="16">
          <cell r="S16">
            <v>0.45582</v>
          </cell>
        </row>
        <row r="17">
          <cell r="S17">
            <v>1.0932300000000001</v>
          </cell>
        </row>
        <row r="18">
          <cell r="S18">
            <v>1.5</v>
          </cell>
        </row>
        <row r="22">
          <cell r="A22">
            <v>2003</v>
          </cell>
          <cell r="H22">
            <v>8.7504563333333341</v>
          </cell>
        </row>
        <row r="54">
          <cell r="A54">
            <v>2035</v>
          </cell>
        </row>
      </sheetData>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x_trabajo"/>
      <sheetName val="usuarios"/>
      <sheetName val="PEM"/>
      <sheetName val="EVA 00"/>
      <sheetName val="Perfil"/>
      <sheetName val="Oculta"/>
      <sheetName val="Costos Marginales"/>
      <sheetName val="aux_areas"/>
      <sheetName val="aux_regiones"/>
      <sheetName val="aux_obras"/>
      <sheetName val="aux_tensiones"/>
      <sheetName val="aux_tensiones_copar"/>
      <sheetName val="aux_zonas"/>
      <sheetName val="aux_calibre"/>
      <sheetName val="aux_cve_cal"/>
      <sheetName val="aux_cond"/>
      <sheetName val="aux_mvar"/>
      <sheetName val="aux_tipo_trans"/>
      <sheetName val="aux_fases"/>
      <sheetName val="aux_ctos"/>
      <sheetName val="cons_copar_al"/>
      <sheetName val="cons_copar_bc"/>
      <sheetName val="cons_copar_co"/>
      <sheetName val="cons_copar_lt"/>
      <sheetName val="cons_copar_tpo_ctr"/>
      <sheetName val="cons_pem_prop"/>
      <sheetName val="datos_copar"/>
    </sheetNames>
    <sheetDataSet>
      <sheetData sheetId="0"/>
      <sheetData sheetId="1"/>
      <sheetData sheetId="2"/>
      <sheetData sheetId="3"/>
      <sheetData sheetId="4"/>
      <sheetData sheetId="5" refreshError="1">
        <row r="2">
          <cell r="B2" t="str">
            <v>I0F CAÑADA MVAR CEV</v>
          </cell>
        </row>
        <row r="5">
          <cell r="B5" t="str">
            <v>BAJIO</v>
          </cell>
        </row>
        <row r="7">
          <cell r="B7">
            <v>38961</v>
          </cell>
        </row>
        <row r="8">
          <cell r="B8">
            <v>0</v>
          </cell>
        </row>
      </sheetData>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atos Base"/>
      <sheetName val="Evaluación financiera"/>
      <sheetName val="Hoja1"/>
      <sheetName val="beneficios"/>
      <sheetName val="Programa de Eventos"/>
      <sheetName val="Programa detallado"/>
      <sheetName val="Programa de inv"/>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Tuxpan act"/>
      <sheetName val="TRI"/>
      <sheetName val="Opciones"/>
      <sheetName val="Base de Datos"/>
    </sheetNames>
    <sheetDataSet>
      <sheetData sheetId="0" refreshError="1"/>
      <sheetData sheetId="1" refreshError="1">
        <row r="10">
          <cell r="E10">
            <v>2003</v>
          </cell>
        </row>
        <row r="12">
          <cell r="E12">
            <v>0.12</v>
          </cell>
        </row>
        <row r="22">
          <cell r="F22">
            <v>0.74939999999999996</v>
          </cell>
          <cell r="H22">
            <v>0.71719999999999995</v>
          </cell>
        </row>
        <row r="23">
          <cell r="H23">
            <v>0.773725</v>
          </cell>
        </row>
        <row r="34">
          <cell r="E34">
            <v>2.5000000000000001E-3</v>
          </cell>
        </row>
        <row r="47">
          <cell r="E47">
            <v>37925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U81"/>
  <sheetViews>
    <sheetView showGridLines="0" tabSelected="1" topLeftCell="C1" zoomScale="90" zoomScaleNormal="90" workbookViewId="0">
      <pane ySplit="12" topLeftCell="A13" activePane="bottomLeft" state="frozen"/>
      <selection activeCell="C1" sqref="C1"/>
      <selection pane="bottomLeft" activeCell="R35" sqref="R35"/>
    </sheetView>
  </sheetViews>
  <sheetFormatPr baseColWidth="10" defaultColWidth="0" defaultRowHeight="12.75" customHeight="1"/>
  <cols>
    <col min="1" max="1" width="3.5703125" style="1" hidden="1" customWidth="1"/>
    <col min="2" max="2" width="3" style="1" hidden="1" customWidth="1"/>
    <col min="3" max="3" width="4.5703125" style="26" customWidth="1"/>
    <col min="4" max="4" width="49" style="1" bestFit="1" customWidth="1"/>
    <col min="5" max="5" width="24.5703125" style="1" customWidth="1"/>
    <col min="6" max="9" width="10.28515625" style="1" customWidth="1"/>
    <col min="10" max="10" width="12.28515625" style="1" customWidth="1"/>
    <col min="11" max="11" width="10.28515625" style="1" customWidth="1"/>
    <col min="12" max="12" width="11.28515625" style="1" customWidth="1"/>
    <col min="13" max="15" width="9.7109375" style="1" customWidth="1"/>
    <col min="16" max="16" width="8" style="1" bestFit="1" customWidth="1"/>
    <col min="17" max="17" width="14.42578125" style="1" customWidth="1"/>
    <col min="18" max="18" width="14.42578125" style="2" customWidth="1"/>
    <col min="19" max="30" width="17.7109375" style="1" customWidth="1"/>
    <col min="31" max="254" width="0.85546875" style="1" customWidth="1"/>
    <col min="255" max="256" width="49.42578125" style="1" customWidth="1"/>
    <col min="257" max="16384" width="0" style="1" hidden="1"/>
  </cols>
  <sheetData>
    <row r="1" spans="1:18" ht="42.75" customHeight="1">
      <c r="A1" s="435" t="s">
        <v>883</v>
      </c>
      <c r="B1" s="435"/>
      <c r="C1" s="435"/>
      <c r="D1" s="435"/>
      <c r="E1" s="108" t="s">
        <v>885</v>
      </c>
      <c r="F1" s="109"/>
      <c r="G1" s="110"/>
      <c r="H1" s="110"/>
      <c r="I1" s="110"/>
      <c r="J1" s="111"/>
      <c r="K1" s="110"/>
      <c r="R1" s="1"/>
    </row>
    <row r="2" spans="1:18" ht="36" customHeight="1" thickBot="1">
      <c r="A2" s="436" t="s">
        <v>884</v>
      </c>
      <c r="B2" s="436"/>
      <c r="C2" s="436"/>
      <c r="D2" s="436"/>
      <c r="E2" s="436"/>
      <c r="F2" s="436"/>
      <c r="G2" s="436"/>
      <c r="H2" s="436"/>
      <c r="I2" s="436"/>
      <c r="J2" s="436"/>
      <c r="K2" s="436"/>
      <c r="N2" s="9"/>
      <c r="O2" s="9"/>
      <c r="P2" s="9"/>
      <c r="R2" s="1"/>
    </row>
    <row r="3" spans="1:18" customFormat="1" ht="6" customHeight="1">
      <c r="A3" s="433"/>
      <c r="B3" s="433"/>
      <c r="C3" s="433"/>
      <c r="D3" s="433"/>
      <c r="E3" s="433"/>
      <c r="F3" s="433"/>
      <c r="G3" s="433"/>
      <c r="H3" s="433"/>
      <c r="I3" s="433"/>
      <c r="J3" s="433"/>
      <c r="K3" s="433"/>
      <c r="L3" s="433"/>
      <c r="M3" s="433"/>
      <c r="N3" s="433"/>
      <c r="O3" s="433"/>
      <c r="P3" s="434"/>
      <c r="Q3" s="434"/>
    </row>
    <row r="4" spans="1:18" ht="18.75">
      <c r="C4" s="117" t="s">
        <v>886</v>
      </c>
      <c r="D4" s="118"/>
      <c r="E4" s="118"/>
      <c r="F4" s="118"/>
      <c r="G4" s="118"/>
      <c r="H4" s="118"/>
      <c r="I4" s="118"/>
      <c r="J4" s="118"/>
      <c r="K4" s="118"/>
      <c r="L4" s="118"/>
      <c r="M4" s="119"/>
      <c r="N4" s="119"/>
      <c r="O4" s="120"/>
      <c r="P4" s="121"/>
      <c r="Q4" s="121"/>
    </row>
    <row r="5" spans="1:18" s="3" customFormat="1" ht="15.75">
      <c r="C5" s="117" t="s">
        <v>0</v>
      </c>
      <c r="D5" s="122"/>
      <c r="E5" s="122"/>
      <c r="F5" s="122"/>
      <c r="G5" s="122"/>
      <c r="H5" s="122"/>
      <c r="I5" s="122"/>
      <c r="J5" s="122"/>
      <c r="K5" s="122"/>
      <c r="L5" s="122"/>
      <c r="M5" s="123"/>
      <c r="N5" s="123"/>
      <c r="O5" s="124"/>
      <c r="P5" s="125"/>
      <c r="Q5" s="125"/>
      <c r="R5" s="4"/>
    </row>
    <row r="6" spans="1:18" s="3" customFormat="1" ht="15.75">
      <c r="C6" s="117" t="s">
        <v>1</v>
      </c>
      <c r="D6" s="118"/>
      <c r="E6" s="118"/>
      <c r="F6" s="118"/>
      <c r="G6" s="118"/>
      <c r="H6" s="118"/>
      <c r="I6" s="118"/>
      <c r="J6" s="118"/>
      <c r="K6" s="118"/>
      <c r="L6" s="118"/>
      <c r="M6" s="124"/>
      <c r="N6" s="124"/>
      <c r="O6" s="124"/>
      <c r="P6" s="125"/>
      <c r="Q6" s="125"/>
      <c r="R6" s="4"/>
    </row>
    <row r="7" spans="1:18" s="3" customFormat="1" ht="15.75">
      <c r="C7" s="117" t="s">
        <v>2</v>
      </c>
      <c r="D7" s="126"/>
      <c r="E7" s="126"/>
      <c r="F7" s="126"/>
      <c r="G7" s="126"/>
      <c r="H7" s="126"/>
      <c r="I7" s="126"/>
      <c r="J7" s="126"/>
      <c r="K7" s="126"/>
      <c r="L7" s="126"/>
      <c r="M7" s="123"/>
      <c r="N7" s="123"/>
      <c r="O7" s="124"/>
      <c r="P7" s="125"/>
      <c r="Q7" s="125"/>
      <c r="R7" s="4"/>
    </row>
    <row r="8" spans="1:18" s="3" customFormat="1" ht="15.75">
      <c r="C8" s="117" t="s">
        <v>892</v>
      </c>
      <c r="D8" s="118"/>
      <c r="E8" s="118"/>
      <c r="F8" s="118"/>
      <c r="G8" s="118"/>
      <c r="H8" s="118"/>
      <c r="I8" s="118"/>
      <c r="J8" s="118"/>
      <c r="K8" s="118"/>
      <c r="L8" s="118"/>
      <c r="M8" s="124"/>
      <c r="N8" s="124"/>
      <c r="O8" s="124"/>
      <c r="P8" s="431">
        <v>22.4573</v>
      </c>
      <c r="Q8" s="125"/>
      <c r="R8" s="4"/>
    </row>
    <row r="9" spans="1:18" ht="12.75" customHeight="1">
      <c r="C9" s="444" t="s">
        <v>3</v>
      </c>
      <c r="D9" s="445" t="s">
        <v>4</v>
      </c>
      <c r="E9" s="444" t="s">
        <v>5</v>
      </c>
      <c r="F9" s="439" t="s">
        <v>887</v>
      </c>
      <c r="G9" s="439" t="s">
        <v>888</v>
      </c>
      <c r="H9" s="446" t="s">
        <v>6</v>
      </c>
      <c r="I9" s="446"/>
      <c r="J9" s="446"/>
      <c r="K9" s="446"/>
      <c r="L9" s="439" t="s">
        <v>7</v>
      </c>
      <c r="M9" s="440" t="s">
        <v>8</v>
      </c>
      <c r="N9" s="440"/>
      <c r="O9" s="440"/>
      <c r="P9" s="121"/>
      <c r="Q9" s="121"/>
    </row>
    <row r="10" spans="1:18" s="5" customFormat="1" ht="12.75" customHeight="1">
      <c r="C10" s="444"/>
      <c r="D10" s="445"/>
      <c r="E10" s="444"/>
      <c r="F10" s="439"/>
      <c r="G10" s="439"/>
      <c r="H10" s="441">
        <v>2020</v>
      </c>
      <c r="I10" s="441"/>
      <c r="J10" s="441"/>
      <c r="K10" s="441"/>
      <c r="L10" s="439"/>
      <c r="M10" s="440">
        <v>2020</v>
      </c>
      <c r="N10" s="440"/>
      <c r="O10" s="440"/>
      <c r="P10" s="127"/>
      <c r="Q10" s="128"/>
      <c r="R10" s="6"/>
    </row>
    <row r="11" spans="1:18" s="7" customFormat="1" ht="24" customHeight="1">
      <c r="C11" s="444"/>
      <c r="D11" s="445"/>
      <c r="E11" s="444"/>
      <c r="F11" s="439"/>
      <c r="G11" s="439"/>
      <c r="H11" s="138" t="s">
        <v>889</v>
      </c>
      <c r="I11" s="139" t="s">
        <v>890</v>
      </c>
      <c r="J11" s="138" t="s">
        <v>9</v>
      </c>
      <c r="K11" s="138" t="s">
        <v>10</v>
      </c>
      <c r="L11" s="439"/>
      <c r="M11" s="140" t="s">
        <v>11</v>
      </c>
      <c r="N11" s="138" t="s">
        <v>12</v>
      </c>
      <c r="O11" s="138" t="s">
        <v>9</v>
      </c>
      <c r="P11" s="129"/>
      <c r="Q11" s="129"/>
      <c r="R11" s="8"/>
    </row>
    <row r="12" spans="1:18" s="5" customFormat="1" ht="12.75" customHeight="1" thickBot="1">
      <c r="C12" s="141"/>
      <c r="D12" s="142"/>
      <c r="E12" s="141" t="s">
        <v>13</v>
      </c>
      <c r="F12" s="142" t="s">
        <v>14</v>
      </c>
      <c r="G12" s="142" t="s">
        <v>15</v>
      </c>
      <c r="H12" s="142" t="s">
        <v>16</v>
      </c>
      <c r="I12" s="141" t="s">
        <v>17</v>
      </c>
      <c r="J12" s="142" t="s">
        <v>18</v>
      </c>
      <c r="K12" s="143" t="s">
        <v>19</v>
      </c>
      <c r="L12" s="142" t="s">
        <v>20</v>
      </c>
      <c r="M12" s="142" t="s">
        <v>21</v>
      </c>
      <c r="N12" s="142" t="s">
        <v>22</v>
      </c>
      <c r="O12" s="142" t="s">
        <v>23</v>
      </c>
      <c r="P12" s="127"/>
      <c r="Q12" s="127"/>
      <c r="R12" s="6"/>
    </row>
    <row r="13" spans="1:18" s="5" customFormat="1" ht="6" customHeight="1" thickBot="1">
      <c r="C13" s="112"/>
      <c r="D13" s="113"/>
      <c r="E13" s="112"/>
      <c r="F13" s="113"/>
      <c r="G13" s="113"/>
      <c r="H13" s="113"/>
      <c r="I13" s="112"/>
      <c r="J13" s="113"/>
      <c r="K13" s="114"/>
      <c r="L13" s="113"/>
      <c r="M13" s="113"/>
      <c r="N13" s="113"/>
      <c r="O13" s="113"/>
      <c r="P13" s="115"/>
      <c r="Q13" s="127"/>
    </row>
    <row r="14" spans="1:18" s="9" customFormat="1" ht="12.75" customHeight="1">
      <c r="B14" s="10">
        <v>1</v>
      </c>
      <c r="C14" s="224"/>
      <c r="D14" s="225" t="s">
        <v>24</v>
      </c>
      <c r="E14" s="225"/>
      <c r="F14" s="226">
        <f>+F16+F65</f>
        <v>364909.93406714709</v>
      </c>
      <c r="G14" s="226">
        <f>+G16+G65</f>
        <v>119042.26498737419</v>
      </c>
      <c r="H14" s="226">
        <f>+H16+H65</f>
        <v>56936.324339406397</v>
      </c>
      <c r="I14" s="226">
        <f>+I16+I65</f>
        <v>1879.9017028382937</v>
      </c>
      <c r="J14" s="226">
        <f>+J16+J65</f>
        <v>120922.16669021247</v>
      </c>
      <c r="K14" s="226">
        <f>IF(J14&lt;&gt;0,(J14/F14))*100</f>
        <v>33.137537622629253</v>
      </c>
      <c r="L14" s="226"/>
      <c r="M14" s="226"/>
      <c r="N14" s="226"/>
      <c r="O14" s="227"/>
      <c r="P14" s="130"/>
      <c r="Q14" s="131"/>
      <c r="R14" s="10"/>
    </row>
    <row r="15" spans="1:18" s="9" customFormat="1" ht="12.75" customHeight="1">
      <c r="B15" s="10">
        <v>2</v>
      </c>
      <c r="C15" s="212"/>
      <c r="D15" s="213" t="s">
        <v>25</v>
      </c>
      <c r="E15" s="214"/>
      <c r="F15" s="210">
        <f>+F17+F20+F23+F25+F27+F33+F37+F44+F47+F55+F66+F68+F71</f>
        <v>361810.01371288707</v>
      </c>
      <c r="G15" s="210">
        <f>+G17+G20+G23+G25+G27+G33+G37+G44+G47+G55+G66+G68+G71</f>
        <v>119042.26498737419</v>
      </c>
      <c r="H15" s="210">
        <f>+H17+H20+H23+H25+H27+H33+H37+H44+H47+H55+H66+H68+H71</f>
        <v>56369.038905593894</v>
      </c>
      <c r="I15" s="210">
        <f>+I17+I20+I23+I25+I27+I33+I37+I44+I47+I55+I66+I68+I71</f>
        <v>1879.9017028382937</v>
      </c>
      <c r="J15" s="210">
        <f>+J17+J20+J23+J25+J27+J33+J37+J44+J47+J55+J66+J68+J71</f>
        <v>120922.16669021247</v>
      </c>
      <c r="K15" s="210">
        <f>IF(J15&lt;&gt;0,(J15/F15))*100</f>
        <v>33.421453831338617</v>
      </c>
      <c r="L15" s="210"/>
      <c r="M15" s="210"/>
      <c r="N15" s="210"/>
      <c r="O15" s="211"/>
      <c r="P15" s="130"/>
      <c r="Q15" s="131"/>
      <c r="R15" s="10"/>
    </row>
    <row r="16" spans="1:18" s="9" customFormat="1" ht="12.75" customHeight="1">
      <c r="B16" s="10">
        <v>3</v>
      </c>
      <c r="C16" s="212"/>
      <c r="D16" s="215" t="s">
        <v>26</v>
      </c>
      <c r="E16" s="216"/>
      <c r="F16" s="210">
        <f>+F17+F20+F23+F25+F27+F33+F37+F44+F47+F55+F63</f>
        <v>267125.16053476505</v>
      </c>
      <c r="G16" s="210">
        <f t="shared" ref="G16:J16" si="0">+G17+G20+G23+G25+G27+G33+G37+G44+G47+G55+G63</f>
        <v>98184.07616360845</v>
      </c>
      <c r="H16" s="210">
        <f t="shared" si="0"/>
        <v>47166.636391614098</v>
      </c>
      <c r="I16" s="210">
        <f t="shared" si="0"/>
        <v>1699.3010711014258</v>
      </c>
      <c r="J16" s="210">
        <f t="shared" si="0"/>
        <v>99883.377234709871</v>
      </c>
      <c r="K16" s="210">
        <f>IF(J16&lt;&gt;0,(J16/F16))*100</f>
        <v>37.391976493247832</v>
      </c>
      <c r="L16" s="210"/>
      <c r="M16" s="210"/>
      <c r="N16" s="210"/>
      <c r="O16" s="210"/>
      <c r="P16" s="130"/>
      <c r="Q16" s="131"/>
      <c r="R16" s="10"/>
    </row>
    <row r="17" spans="1:255" s="9" customFormat="1" ht="12.75" customHeight="1">
      <c r="B17" s="10">
        <v>5</v>
      </c>
      <c r="C17" s="217"/>
      <c r="D17" s="215" t="s">
        <v>27</v>
      </c>
      <c r="E17" s="209"/>
      <c r="F17" s="210">
        <f>SUM(F18:F19)</f>
        <v>19141.237924622801</v>
      </c>
      <c r="G17" s="210">
        <f>SUM(G18:G19)</f>
        <v>15190.864775028796</v>
      </c>
      <c r="H17" s="210">
        <f>SUM(H18:H19)</f>
        <v>360.72563625819998</v>
      </c>
      <c r="I17" s="210">
        <f>SUM(I18:I19)</f>
        <v>613.6694625577469</v>
      </c>
      <c r="J17" s="210">
        <f>SUM(J18:J19)</f>
        <v>15804.534237586544</v>
      </c>
      <c r="K17" s="210">
        <f>IF(J17&lt;&gt;0,(J17/F17))*100</f>
        <v>82.567983846311179</v>
      </c>
      <c r="L17" s="210"/>
      <c r="M17" s="211"/>
      <c r="N17" s="210"/>
      <c r="O17" s="211"/>
      <c r="P17" s="132"/>
      <c r="Q17" s="131"/>
      <c r="R17" s="10"/>
    </row>
    <row r="18" spans="1:255" s="16" customFormat="1" ht="12.75" customHeight="1">
      <c r="A18" s="13"/>
      <c r="B18" s="10">
        <v>6</v>
      </c>
      <c r="C18" s="218">
        <v>171</v>
      </c>
      <c r="D18" s="219" t="s">
        <v>28</v>
      </c>
      <c r="E18" s="220" t="s">
        <v>29</v>
      </c>
      <c r="F18" s="211">
        <v>12823.143182688402</v>
      </c>
      <c r="G18" s="211">
        <v>10547.709446656485</v>
      </c>
      <c r="H18" s="211">
        <v>22.4573</v>
      </c>
      <c r="I18" s="211">
        <v>0</v>
      </c>
      <c r="J18" s="211">
        <f>+G18+I18</f>
        <v>10547.709446656485</v>
      </c>
      <c r="K18" s="211">
        <f t="shared" ref="K18:K19" si="1">ROUND(IF(J18&lt;&gt;0,(J18/F18))*100,1)</f>
        <v>82.3</v>
      </c>
      <c r="L18" s="211">
        <v>99.87299999999999</v>
      </c>
      <c r="M18" s="221">
        <v>1</v>
      </c>
      <c r="N18" s="211">
        <v>0</v>
      </c>
      <c r="O18" s="211">
        <f>+L18+N18</f>
        <v>99.87299999999999</v>
      </c>
      <c r="P18" s="133"/>
      <c r="Q18" s="134"/>
      <c r="R18" s="15"/>
      <c r="IU18" s="17"/>
    </row>
    <row r="19" spans="1:255" s="16" customFormat="1" ht="12.75" customHeight="1">
      <c r="A19" s="13"/>
      <c r="B19" s="10">
        <v>7</v>
      </c>
      <c r="C19" s="218">
        <v>188</v>
      </c>
      <c r="D19" s="219" t="s">
        <v>30</v>
      </c>
      <c r="E19" s="220" t="s">
        <v>29</v>
      </c>
      <c r="F19" s="211">
        <v>6318.0947419343993</v>
      </c>
      <c r="G19" s="211">
        <v>4643.1553283723124</v>
      </c>
      <c r="H19" s="222">
        <v>338.26833625820001</v>
      </c>
      <c r="I19" s="211">
        <v>613.6694625577469</v>
      </c>
      <c r="J19" s="211">
        <f>+G19+I19</f>
        <v>5256.824790930059</v>
      </c>
      <c r="K19" s="211">
        <f t="shared" si="1"/>
        <v>83.2</v>
      </c>
      <c r="L19" s="211">
        <v>85.8</v>
      </c>
      <c r="M19" s="221">
        <v>11.2</v>
      </c>
      <c r="N19" s="211">
        <v>12.850000000000005</v>
      </c>
      <c r="O19" s="211">
        <f>+L19+N19</f>
        <v>98.65</v>
      </c>
      <c r="P19" s="133"/>
      <c r="Q19" s="134"/>
      <c r="R19" s="15"/>
      <c r="IU19" s="17"/>
    </row>
    <row r="20" spans="1:255" s="9" customFormat="1" ht="12.75" customHeight="1">
      <c r="B20" s="10">
        <v>8</v>
      </c>
      <c r="C20" s="217"/>
      <c r="D20" s="215" t="s">
        <v>31</v>
      </c>
      <c r="E20" s="209"/>
      <c r="F20" s="210">
        <f>SUM(F21:F22)</f>
        <v>8400.4225526000009</v>
      </c>
      <c r="G20" s="210">
        <f>SUM(G21:G22)</f>
        <v>6059.1816557000002</v>
      </c>
      <c r="H20" s="210">
        <f>SUM(H21:H22)</f>
        <v>614.0326393217</v>
      </c>
      <c r="I20" s="210">
        <f>SUM(I21:I22)</f>
        <v>0</v>
      </c>
      <c r="J20" s="210">
        <f>SUM(J21:J22)</f>
        <v>6059.1816557000002</v>
      </c>
      <c r="K20" s="210">
        <f>IF(J20&lt;&gt;0,(J20/F20))*100</f>
        <v>72.129486555704659</v>
      </c>
      <c r="L20" s="210"/>
      <c r="M20" s="211"/>
      <c r="N20" s="210"/>
      <c r="O20" s="211"/>
      <c r="P20" s="133"/>
      <c r="Q20" s="131"/>
      <c r="R20" s="10"/>
    </row>
    <row r="21" spans="1:255" s="16" customFormat="1" ht="12.75" customHeight="1">
      <c r="A21" s="13"/>
      <c r="B21" s="10">
        <v>9</v>
      </c>
      <c r="C21" s="218">
        <v>209</v>
      </c>
      <c r="D21" s="219" t="s">
        <v>32</v>
      </c>
      <c r="E21" s="220" t="s">
        <v>29</v>
      </c>
      <c r="F21" s="211">
        <v>2986.6187843000002</v>
      </c>
      <c r="G21" s="211">
        <v>1403.58125</v>
      </c>
      <c r="H21" s="222">
        <v>166.45822363299999</v>
      </c>
      <c r="I21" s="211">
        <v>0</v>
      </c>
      <c r="J21" s="211">
        <f t="shared" ref="J21:J22" si="2">+G21+I21</f>
        <v>1403.58125</v>
      </c>
      <c r="K21" s="211">
        <f t="shared" ref="K21:K22" si="3">ROUND(IF(J21&lt;&gt;0,(J21/F21))*100,1)</f>
        <v>47</v>
      </c>
      <c r="L21" s="211">
        <v>67.8</v>
      </c>
      <c r="M21" s="221">
        <v>5.57</v>
      </c>
      <c r="N21" s="211">
        <v>0</v>
      </c>
      <c r="O21" s="211">
        <f t="shared" ref="O21:O22" si="4">+L21+N21</f>
        <v>67.8</v>
      </c>
      <c r="P21" s="133"/>
      <c r="Q21" s="134"/>
      <c r="R21" s="15"/>
      <c r="IU21" s="17"/>
    </row>
    <row r="22" spans="1:255" s="16" customFormat="1" ht="12.75" customHeight="1">
      <c r="A22" s="13"/>
      <c r="B22" s="10">
        <v>12</v>
      </c>
      <c r="C22" s="218">
        <v>214</v>
      </c>
      <c r="D22" s="219" t="s">
        <v>33</v>
      </c>
      <c r="E22" s="220" t="s">
        <v>29</v>
      </c>
      <c r="F22" s="211">
        <v>5413.8037683000002</v>
      </c>
      <c r="G22" s="211">
        <v>4655.6004057</v>
      </c>
      <c r="H22" s="222">
        <v>447.57441568870001</v>
      </c>
      <c r="I22" s="211">
        <v>0</v>
      </c>
      <c r="J22" s="211">
        <f t="shared" si="2"/>
        <v>4655.6004057</v>
      </c>
      <c r="K22" s="211">
        <f t="shared" si="3"/>
        <v>86</v>
      </c>
      <c r="L22" s="211">
        <v>99.93</v>
      </c>
      <c r="M22" s="221">
        <v>8.27</v>
      </c>
      <c r="N22" s="211">
        <v>0</v>
      </c>
      <c r="O22" s="211">
        <f t="shared" si="4"/>
        <v>99.93</v>
      </c>
      <c r="P22" s="133"/>
      <c r="Q22" s="134"/>
      <c r="R22" s="15"/>
      <c r="IU22" s="17"/>
    </row>
    <row r="23" spans="1:255" s="9" customFormat="1" ht="12.75" customHeight="1">
      <c r="A23" s="12"/>
      <c r="B23" s="10">
        <v>16</v>
      </c>
      <c r="C23" s="217"/>
      <c r="D23" s="215" t="s">
        <v>34</v>
      </c>
      <c r="E23" s="220"/>
      <c r="F23" s="210">
        <f>SUM(F24:F24)</f>
        <v>1288.8055604107001</v>
      </c>
      <c r="G23" s="210">
        <f>SUM(G24:G24)</f>
        <v>1006.0870399999999</v>
      </c>
      <c r="H23" s="210">
        <f>SUM(H24:H24)</f>
        <v>22.4573</v>
      </c>
      <c r="I23" s="210">
        <f>SUM(I24:I24)</f>
        <v>0</v>
      </c>
      <c r="J23" s="210">
        <f>SUM(J24:J24)</f>
        <v>1006.0870399999999</v>
      </c>
      <c r="K23" s="210">
        <f>IF(J23&lt;&gt;0,(J23/F23))*100</f>
        <v>78.063524157933713</v>
      </c>
      <c r="L23" s="210"/>
      <c r="M23" s="211"/>
      <c r="N23" s="210"/>
      <c r="O23" s="211"/>
      <c r="P23" s="133"/>
      <c r="Q23" s="134"/>
      <c r="R23" s="15"/>
    </row>
    <row r="24" spans="1:255" s="16" customFormat="1" ht="12.75" customHeight="1">
      <c r="A24" s="13"/>
      <c r="B24" s="10">
        <v>17</v>
      </c>
      <c r="C24" s="218">
        <v>249</v>
      </c>
      <c r="D24" s="219" t="s">
        <v>35</v>
      </c>
      <c r="E24" s="220" t="s">
        <v>29</v>
      </c>
      <c r="F24" s="211">
        <v>1288.8055604107001</v>
      </c>
      <c r="G24" s="211">
        <v>1006.0870399999999</v>
      </c>
      <c r="H24" s="222">
        <v>22.4573</v>
      </c>
      <c r="I24" s="211">
        <v>0</v>
      </c>
      <c r="J24" s="211">
        <f t="shared" ref="J24" si="5">+G24+I24</f>
        <v>1006.0870399999999</v>
      </c>
      <c r="K24" s="211">
        <f t="shared" ref="K24" si="6">ROUND(IF(J24&lt;&gt;0,(J24/F24))*100,1)</f>
        <v>78.099999999999994</v>
      </c>
      <c r="L24" s="211">
        <v>100</v>
      </c>
      <c r="M24" s="221">
        <v>1</v>
      </c>
      <c r="N24" s="211">
        <v>0</v>
      </c>
      <c r="O24" s="211">
        <f t="shared" ref="O24" si="7">+L24+N24</f>
        <v>100</v>
      </c>
      <c r="P24" s="133"/>
      <c r="Q24" s="134"/>
      <c r="R24" s="15"/>
      <c r="IU24" s="17"/>
    </row>
    <row r="25" spans="1:255" s="9" customFormat="1" ht="12.75" customHeight="1">
      <c r="A25" s="12"/>
      <c r="B25" s="10">
        <v>20</v>
      </c>
      <c r="C25" s="217"/>
      <c r="D25" s="215" t="s">
        <v>36</v>
      </c>
      <c r="E25" s="220"/>
      <c r="F25" s="210">
        <f>SUM(F26:F26)</f>
        <v>11346.7773742424</v>
      </c>
      <c r="G25" s="210">
        <f>SUM(G26:G26)</f>
        <v>8464.78631409441</v>
      </c>
      <c r="H25" s="210">
        <f>SUM(H26:H26)</f>
        <v>22.4573</v>
      </c>
      <c r="I25" s="210">
        <f>SUM(I26:I26)</f>
        <v>0</v>
      </c>
      <c r="J25" s="210">
        <f>SUM(J26:J26)</f>
        <v>8464.78631409441</v>
      </c>
      <c r="K25" s="210">
        <f>IF(J25&lt;&gt;0,(J25/F25))*100</f>
        <v>74.600796639491534</v>
      </c>
      <c r="L25" s="210"/>
      <c r="M25" s="211"/>
      <c r="N25" s="210"/>
      <c r="O25" s="211"/>
      <c r="P25" s="133"/>
      <c r="Q25" s="134"/>
      <c r="R25" s="15"/>
    </row>
    <row r="26" spans="1:255" s="16" customFormat="1" ht="12.75" customHeight="1">
      <c r="A26" s="13"/>
      <c r="B26" s="10">
        <v>22</v>
      </c>
      <c r="C26" s="218">
        <v>261</v>
      </c>
      <c r="D26" s="219" t="s">
        <v>37</v>
      </c>
      <c r="E26" s="220" t="s">
        <v>29</v>
      </c>
      <c r="F26" s="211">
        <v>11346.7773742424</v>
      </c>
      <c r="G26" s="211">
        <v>8464.78631409441</v>
      </c>
      <c r="H26" s="222">
        <v>22.4573</v>
      </c>
      <c r="I26" s="211">
        <v>0</v>
      </c>
      <c r="J26" s="211">
        <f t="shared" ref="J26" si="8">+G26+I26</f>
        <v>8464.78631409441</v>
      </c>
      <c r="K26" s="211">
        <f t="shared" ref="K26" si="9">ROUND(IF(J26&lt;&gt;0,(J26/F26))*100,1)</f>
        <v>74.599999999999994</v>
      </c>
      <c r="L26" s="211">
        <v>99.940000000000012</v>
      </c>
      <c r="M26" s="221">
        <v>0.1</v>
      </c>
      <c r="N26" s="211">
        <v>0</v>
      </c>
      <c r="O26" s="211">
        <f t="shared" ref="O26" si="10">+L26+N26</f>
        <v>99.940000000000012</v>
      </c>
      <c r="P26" s="133"/>
      <c r="Q26" s="134"/>
      <c r="R26" s="15"/>
      <c r="IU26" s="17"/>
    </row>
    <row r="27" spans="1:255" s="9" customFormat="1" ht="12.75" customHeight="1">
      <c r="A27" s="12"/>
      <c r="B27" s="10">
        <v>23</v>
      </c>
      <c r="C27" s="217"/>
      <c r="D27" s="215" t="s">
        <v>38</v>
      </c>
      <c r="E27" s="220"/>
      <c r="F27" s="210">
        <f>SUM(F28:F32)</f>
        <v>29828.041760933495</v>
      </c>
      <c r="G27" s="210">
        <f>SUM(G28:G32)</f>
        <v>19498.866113985307</v>
      </c>
      <c r="H27" s="210">
        <f>SUM(H28:H32)</f>
        <v>2382.0267896668997</v>
      </c>
      <c r="I27" s="210">
        <f>SUM(I28:I32)</f>
        <v>275.05885250923342</v>
      </c>
      <c r="J27" s="210">
        <f>SUM(J28:J32)</f>
        <v>19773.924966494538</v>
      </c>
      <c r="K27" s="210">
        <f>IF(J27&lt;&gt;0,(J27/F27))*100</f>
        <v>66.293071214594207</v>
      </c>
      <c r="L27" s="210"/>
      <c r="M27" s="211"/>
      <c r="N27" s="210"/>
      <c r="O27" s="211"/>
      <c r="P27" s="133"/>
      <c r="Q27" s="134"/>
      <c r="R27" s="15"/>
    </row>
    <row r="28" spans="1:255" s="16" customFormat="1" ht="12.75" customHeight="1">
      <c r="A28" s="13"/>
      <c r="B28" s="10">
        <v>24</v>
      </c>
      <c r="C28" s="218">
        <v>264</v>
      </c>
      <c r="D28" s="219" t="s">
        <v>39</v>
      </c>
      <c r="E28" s="220" t="s">
        <v>29</v>
      </c>
      <c r="F28" s="211">
        <v>16530.844468181498</v>
      </c>
      <c r="G28" s="211">
        <v>13416.024014626528</v>
      </c>
      <c r="H28" s="222">
        <v>11.22865</v>
      </c>
      <c r="I28" s="211">
        <v>135.24358381560148</v>
      </c>
      <c r="J28" s="211">
        <f t="shared" ref="J28:J32" si="11">+G28+I28</f>
        <v>13551.267598442129</v>
      </c>
      <c r="K28" s="211">
        <f t="shared" ref="K28:K32" si="12">ROUND(IF(J28&lt;&gt;0,(J28/F28))*100,1)</f>
        <v>82</v>
      </c>
      <c r="L28" s="211">
        <v>99.88</v>
      </c>
      <c r="M28" s="221">
        <v>0.3</v>
      </c>
      <c r="N28" s="211">
        <v>0</v>
      </c>
      <c r="O28" s="211">
        <f t="shared" ref="O28:O32" si="13">+L28+N28</f>
        <v>99.88</v>
      </c>
      <c r="P28" s="133"/>
      <c r="Q28" s="134"/>
      <c r="R28" s="15"/>
      <c r="IU28" s="17"/>
    </row>
    <row r="29" spans="1:255" s="16" customFormat="1" ht="12.75" customHeight="1">
      <c r="A29" s="13"/>
      <c r="B29" s="10">
        <v>25</v>
      </c>
      <c r="C29" s="218">
        <v>266</v>
      </c>
      <c r="D29" s="219" t="s">
        <v>40</v>
      </c>
      <c r="E29" s="220" t="s">
        <v>29</v>
      </c>
      <c r="F29" s="211">
        <v>3992.3689648000004</v>
      </c>
      <c r="G29" s="211">
        <v>1896.5044637945421</v>
      </c>
      <c r="H29" s="222">
        <v>22.4573</v>
      </c>
      <c r="I29" s="211">
        <v>0</v>
      </c>
      <c r="J29" s="211">
        <f t="shared" si="11"/>
        <v>1896.5044637945421</v>
      </c>
      <c r="K29" s="211">
        <f t="shared" si="12"/>
        <v>47.5</v>
      </c>
      <c r="L29" s="211">
        <v>92.59</v>
      </c>
      <c r="M29" s="221">
        <v>4.82</v>
      </c>
      <c r="N29" s="211">
        <v>0</v>
      </c>
      <c r="O29" s="211">
        <f t="shared" si="13"/>
        <v>92.59</v>
      </c>
      <c r="P29" s="133"/>
      <c r="Q29" s="134"/>
      <c r="R29" s="15"/>
      <c r="IU29" s="17"/>
    </row>
    <row r="30" spans="1:255" s="16" customFormat="1" ht="12.75" customHeight="1">
      <c r="A30" s="13"/>
      <c r="B30" s="10">
        <v>26</v>
      </c>
      <c r="C30" s="218">
        <v>268</v>
      </c>
      <c r="D30" s="219" t="s">
        <v>41</v>
      </c>
      <c r="E30" s="220" t="s">
        <v>42</v>
      </c>
      <c r="F30" s="211">
        <v>463.38931795199994</v>
      </c>
      <c r="G30" s="211">
        <v>421.41414697600834</v>
      </c>
      <c r="H30" s="222">
        <v>22.4573</v>
      </c>
      <c r="I30" s="211">
        <v>1.5942127886194843</v>
      </c>
      <c r="J30" s="211">
        <f t="shared" si="11"/>
        <v>423.00835976462781</v>
      </c>
      <c r="K30" s="211">
        <f t="shared" si="12"/>
        <v>91.3</v>
      </c>
      <c r="L30" s="211">
        <v>90.830000000000013</v>
      </c>
      <c r="M30" s="221">
        <v>8</v>
      </c>
      <c r="N30" s="211">
        <v>0.33899999999999864</v>
      </c>
      <c r="O30" s="211">
        <f t="shared" si="13"/>
        <v>91.169000000000011</v>
      </c>
      <c r="P30" s="133"/>
      <c r="Q30" s="134"/>
      <c r="R30" s="15"/>
      <c r="IU30" s="17"/>
    </row>
    <row r="31" spans="1:255" s="16" customFormat="1" ht="12.75" customHeight="1">
      <c r="A31" s="13"/>
      <c r="B31" s="10">
        <v>27</v>
      </c>
      <c r="C31" s="218">
        <v>273</v>
      </c>
      <c r="D31" s="219" t="s">
        <v>43</v>
      </c>
      <c r="E31" s="220" t="s">
        <v>29</v>
      </c>
      <c r="F31" s="211">
        <v>2317.5933599999998</v>
      </c>
      <c r="G31" s="211">
        <v>783.12594585674321</v>
      </c>
      <c r="H31" s="222">
        <v>256.26137316500001</v>
      </c>
      <c r="I31" s="211">
        <v>121.42334336345775</v>
      </c>
      <c r="J31" s="211">
        <f t="shared" si="11"/>
        <v>904.54928922020099</v>
      </c>
      <c r="K31" s="211">
        <f t="shared" si="12"/>
        <v>39</v>
      </c>
      <c r="L31" s="211">
        <v>33.78313843123356</v>
      </c>
      <c r="M31" s="221">
        <v>11.06</v>
      </c>
      <c r="N31" s="211">
        <v>5.3274820360941959</v>
      </c>
      <c r="O31" s="211">
        <f t="shared" si="13"/>
        <v>39.110620467327756</v>
      </c>
      <c r="P31" s="133"/>
      <c r="Q31" s="134"/>
      <c r="R31" s="15"/>
      <c r="IU31" s="17"/>
    </row>
    <row r="32" spans="1:255" s="16" customFormat="1" ht="12.75" customHeight="1">
      <c r="A32" s="13"/>
      <c r="B32" s="10">
        <v>28</v>
      </c>
      <c r="C32" s="218">
        <v>274</v>
      </c>
      <c r="D32" s="219" t="s">
        <v>44</v>
      </c>
      <c r="E32" s="220" t="s">
        <v>29</v>
      </c>
      <c r="F32" s="211">
        <v>6523.8456500000002</v>
      </c>
      <c r="G32" s="211">
        <v>2981.7975427314836</v>
      </c>
      <c r="H32" s="222">
        <v>2069.6221665018998</v>
      </c>
      <c r="I32" s="211">
        <v>16.797712541554752</v>
      </c>
      <c r="J32" s="211">
        <f t="shared" si="11"/>
        <v>2998.5952552730382</v>
      </c>
      <c r="K32" s="211">
        <f t="shared" si="12"/>
        <v>46</v>
      </c>
      <c r="L32" s="211">
        <v>62.3</v>
      </c>
      <c r="M32" s="221">
        <v>31.72</v>
      </c>
      <c r="N32" s="211">
        <v>0</v>
      </c>
      <c r="O32" s="211">
        <f t="shared" si="13"/>
        <v>62.3</v>
      </c>
      <c r="P32" s="133"/>
      <c r="Q32" s="134"/>
      <c r="R32" s="15"/>
      <c r="IU32" s="17"/>
    </row>
    <row r="33" spans="1:255" s="9" customFormat="1" ht="12.75" customHeight="1">
      <c r="A33" s="12"/>
      <c r="B33" s="10">
        <v>29</v>
      </c>
      <c r="C33" s="217"/>
      <c r="D33" s="215" t="s">
        <v>45</v>
      </c>
      <c r="E33" s="220"/>
      <c r="F33" s="210">
        <f>SUM(F34:F36)</f>
        <v>7311.2761330568992</v>
      </c>
      <c r="G33" s="210">
        <f>SUM(G34:G36)</f>
        <v>3367.0945826958937</v>
      </c>
      <c r="H33" s="210">
        <f>SUM(H34:H36)</f>
        <v>478.42802855539998</v>
      </c>
      <c r="I33" s="210">
        <f>SUM(I34:I36)</f>
        <v>66.311412970234443</v>
      </c>
      <c r="J33" s="210">
        <f>SUM(J34:J36)</f>
        <v>3433.4059956661281</v>
      </c>
      <c r="K33" s="210">
        <f>IF(J33&lt;&gt;0,(J33/F33))*100</f>
        <v>46.960420221888064</v>
      </c>
      <c r="L33" s="210"/>
      <c r="M33" s="211"/>
      <c r="N33" s="210"/>
      <c r="O33" s="211"/>
      <c r="P33" s="133"/>
      <c r="Q33" s="134"/>
      <c r="R33" s="15"/>
    </row>
    <row r="34" spans="1:255" s="16" customFormat="1" ht="12.75" customHeight="1">
      <c r="A34" s="13"/>
      <c r="B34" s="10">
        <v>31</v>
      </c>
      <c r="C34" s="218">
        <v>280</v>
      </c>
      <c r="D34" s="219" t="s">
        <v>46</v>
      </c>
      <c r="E34" s="220" t="s">
        <v>29</v>
      </c>
      <c r="F34" s="211">
        <v>2281.6616799999997</v>
      </c>
      <c r="G34" s="211">
        <v>463.8819350273734</v>
      </c>
      <c r="H34" s="222">
        <v>277.99864721239999</v>
      </c>
      <c r="I34" s="211">
        <v>66.311412970234443</v>
      </c>
      <c r="J34" s="211">
        <f t="shared" ref="J34:J35" si="14">+G34+I34</f>
        <v>530.19334799760782</v>
      </c>
      <c r="K34" s="211">
        <f t="shared" ref="K34:K35" si="15">ROUND(IF(J34&lt;&gt;0,(J34/F34))*100,1)</f>
        <v>23.2</v>
      </c>
      <c r="L34" s="211">
        <v>20.294658011811027</v>
      </c>
      <c r="M34" s="221">
        <v>12.18</v>
      </c>
      <c r="N34" s="211">
        <v>2.8000332860596835</v>
      </c>
      <c r="O34" s="211">
        <f t="shared" ref="O34:O35" si="16">+L34+N34</f>
        <v>23.09469129787071</v>
      </c>
      <c r="P34" s="133"/>
      <c r="Q34" s="134"/>
      <c r="R34" s="15"/>
      <c r="IU34" s="17"/>
    </row>
    <row r="35" spans="1:255" s="16" customFormat="1" ht="12.75" customHeight="1">
      <c r="A35" s="13"/>
      <c r="B35" s="10">
        <v>32</v>
      </c>
      <c r="C35" s="218">
        <v>281</v>
      </c>
      <c r="D35" s="219" t="s">
        <v>47</v>
      </c>
      <c r="E35" s="220" t="s">
        <v>29</v>
      </c>
      <c r="F35" s="211">
        <v>2112.0763447138997</v>
      </c>
      <c r="G35" s="211">
        <v>1937.5487476685205</v>
      </c>
      <c r="H35" s="222">
        <v>44.9146</v>
      </c>
      <c r="I35" s="211">
        <v>0</v>
      </c>
      <c r="J35" s="211">
        <f t="shared" si="14"/>
        <v>1937.5487476685205</v>
      </c>
      <c r="K35" s="211">
        <f t="shared" si="15"/>
        <v>91.7</v>
      </c>
      <c r="L35" s="211">
        <v>99.899999999999991</v>
      </c>
      <c r="M35" s="221">
        <v>2.1</v>
      </c>
      <c r="N35" s="211">
        <v>0</v>
      </c>
      <c r="O35" s="211">
        <f t="shared" si="16"/>
        <v>99.899999999999991</v>
      </c>
      <c r="P35" s="133"/>
      <c r="Q35" s="134"/>
      <c r="R35" s="15"/>
      <c r="IU35" s="17"/>
    </row>
    <row r="36" spans="1:255" s="16" customFormat="1" ht="12.75" customHeight="1">
      <c r="A36" s="13"/>
      <c r="B36" s="10">
        <v>34</v>
      </c>
      <c r="C36" s="218">
        <v>284</v>
      </c>
      <c r="D36" s="219" t="s">
        <v>48</v>
      </c>
      <c r="E36" s="220" t="s">
        <v>29</v>
      </c>
      <c r="F36" s="211">
        <v>2917.5381083429997</v>
      </c>
      <c r="G36" s="211">
        <v>965.66390000000001</v>
      </c>
      <c r="H36" s="222">
        <v>155.51478134299998</v>
      </c>
      <c r="I36" s="211">
        <v>0</v>
      </c>
      <c r="J36" s="211">
        <f>+G36+I36</f>
        <v>965.66390000000001</v>
      </c>
      <c r="K36" s="211">
        <f>ROUND(IF(J36&lt;&gt;0,(J36/F36))*100,1)</f>
        <v>33.1</v>
      </c>
      <c r="L36" s="211">
        <v>36.299999999999997</v>
      </c>
      <c r="M36" s="221">
        <v>22</v>
      </c>
      <c r="N36" s="211">
        <v>0</v>
      </c>
      <c r="O36" s="211">
        <f>+L36+N36</f>
        <v>36.299999999999997</v>
      </c>
      <c r="P36" s="133"/>
      <c r="Q36" s="134"/>
      <c r="R36" s="15"/>
      <c r="IU36" s="17"/>
    </row>
    <row r="37" spans="1:255" s="9" customFormat="1" ht="12.75" customHeight="1">
      <c r="A37" s="12"/>
      <c r="B37" s="10">
        <v>39</v>
      </c>
      <c r="C37" s="217"/>
      <c r="D37" s="215" t="s">
        <v>49</v>
      </c>
      <c r="E37" s="220"/>
      <c r="F37" s="210">
        <f>SUM(F38:F43)</f>
        <v>51664.762594088803</v>
      </c>
      <c r="G37" s="210">
        <f t="shared" ref="G37:J37" si="17">SUM(G38:G43)</f>
        <v>31594.651361719829</v>
      </c>
      <c r="H37" s="210">
        <f t="shared" si="17"/>
        <v>3456.7295047701</v>
      </c>
      <c r="I37" s="210">
        <f t="shared" si="17"/>
        <v>168.22304639166168</v>
      </c>
      <c r="J37" s="210">
        <f t="shared" si="17"/>
        <v>31762.874408111486</v>
      </c>
      <c r="K37" s="210">
        <f>IF(J37&lt;&gt;0,(J37/F37))*100</f>
        <v>61.478796791656251</v>
      </c>
      <c r="L37" s="210"/>
      <c r="M37" s="211"/>
      <c r="N37" s="210"/>
      <c r="O37" s="211"/>
      <c r="P37" s="133"/>
      <c r="Q37" s="134"/>
      <c r="R37" s="15"/>
    </row>
    <row r="38" spans="1:255" s="16" customFormat="1" ht="12.75" customHeight="1">
      <c r="A38" s="13"/>
      <c r="B38" s="10">
        <v>40</v>
      </c>
      <c r="C38" s="218">
        <v>296</v>
      </c>
      <c r="D38" s="219" t="s">
        <v>50</v>
      </c>
      <c r="E38" s="220" t="s">
        <v>29</v>
      </c>
      <c r="F38" s="211">
        <v>16579.640700200001</v>
      </c>
      <c r="G38" s="211">
        <v>10897.622640144613</v>
      </c>
      <c r="H38" s="222">
        <v>22.4573</v>
      </c>
      <c r="I38" s="211">
        <v>0</v>
      </c>
      <c r="J38" s="211">
        <f t="shared" ref="J38:J43" si="18">+G38+I38</f>
        <v>10897.622640144613</v>
      </c>
      <c r="K38" s="211">
        <f t="shared" ref="K38:K43" si="19">ROUND(IF(J38&lt;&gt;0,(J38/F38))*100,1)</f>
        <v>65.7</v>
      </c>
      <c r="L38" s="211">
        <v>99.899999999999991</v>
      </c>
      <c r="M38" s="221">
        <v>1</v>
      </c>
      <c r="N38" s="211">
        <v>0</v>
      </c>
      <c r="O38" s="211">
        <f t="shared" ref="O38:O42" si="20">+L38+N38</f>
        <v>99.899999999999991</v>
      </c>
      <c r="P38" s="133"/>
      <c r="Q38" s="134"/>
      <c r="R38" s="15"/>
      <c r="IU38" s="17"/>
    </row>
    <row r="39" spans="1:255" s="16" customFormat="1" ht="12.75" customHeight="1">
      <c r="A39" s="13"/>
      <c r="B39" s="10">
        <v>41</v>
      </c>
      <c r="C39" s="218">
        <v>297</v>
      </c>
      <c r="D39" s="219" t="s">
        <v>51</v>
      </c>
      <c r="E39" s="220" t="s">
        <v>29</v>
      </c>
      <c r="F39" s="211">
        <v>3230.9159186034999</v>
      </c>
      <c r="G39" s="211">
        <v>2126.4257370247692</v>
      </c>
      <c r="H39" s="222">
        <v>11.22865</v>
      </c>
      <c r="I39" s="211">
        <v>0</v>
      </c>
      <c r="J39" s="211">
        <f t="shared" si="18"/>
        <v>2126.4257370247692</v>
      </c>
      <c r="K39" s="211">
        <f t="shared" si="19"/>
        <v>65.8</v>
      </c>
      <c r="L39" s="211">
        <v>99.929999999999978</v>
      </c>
      <c r="M39" s="221">
        <v>1</v>
      </c>
      <c r="N39" s="211">
        <v>0</v>
      </c>
      <c r="O39" s="211">
        <f t="shared" si="20"/>
        <v>99.929999999999978</v>
      </c>
      <c r="P39" s="133"/>
      <c r="Q39" s="134"/>
      <c r="R39" s="15"/>
      <c r="IU39" s="17"/>
    </row>
    <row r="40" spans="1:255" s="16" customFormat="1" ht="12.75" customHeight="1">
      <c r="A40" s="13"/>
      <c r="B40" s="10">
        <v>42</v>
      </c>
      <c r="C40" s="218">
        <v>298</v>
      </c>
      <c r="D40" s="219" t="s">
        <v>52</v>
      </c>
      <c r="E40" s="220" t="s">
        <v>42</v>
      </c>
      <c r="F40" s="211">
        <v>15692.139657423</v>
      </c>
      <c r="G40" s="211">
        <v>9440.5697931624291</v>
      </c>
      <c r="H40" s="222">
        <v>22.4573</v>
      </c>
      <c r="I40" s="211">
        <v>68.328443093796579</v>
      </c>
      <c r="J40" s="211">
        <f t="shared" si="18"/>
        <v>9508.8982362562256</v>
      </c>
      <c r="K40" s="211">
        <f t="shared" si="19"/>
        <v>60.6</v>
      </c>
      <c r="L40" s="211">
        <v>98.85</v>
      </c>
      <c r="M40" s="221">
        <v>1</v>
      </c>
      <c r="N40" s="211">
        <v>0.73999999999999488</v>
      </c>
      <c r="O40" s="211">
        <f t="shared" si="20"/>
        <v>99.589999999999989</v>
      </c>
      <c r="P40" s="133"/>
      <c r="Q40" s="134"/>
      <c r="R40" s="15"/>
      <c r="IU40" s="17"/>
    </row>
    <row r="41" spans="1:255" s="16" customFormat="1" ht="12.75" customHeight="1">
      <c r="A41" s="13"/>
      <c r="B41" s="10">
        <v>44</v>
      </c>
      <c r="C41" s="218">
        <v>304</v>
      </c>
      <c r="D41" s="219" t="s">
        <v>53</v>
      </c>
      <c r="E41" s="220" t="s">
        <v>42</v>
      </c>
      <c r="F41" s="211">
        <v>5596.35916</v>
      </c>
      <c r="G41" s="211">
        <v>1266.2909576091406</v>
      </c>
      <c r="H41" s="222">
        <v>3132.841857768</v>
      </c>
      <c r="I41" s="211">
        <v>0</v>
      </c>
      <c r="J41" s="211">
        <f t="shared" si="18"/>
        <v>1266.2909576091406</v>
      </c>
      <c r="K41" s="211">
        <f t="shared" si="19"/>
        <v>22.6</v>
      </c>
      <c r="L41" s="211">
        <v>44.019999999999996</v>
      </c>
      <c r="M41" s="221">
        <v>35.65</v>
      </c>
      <c r="N41" s="211">
        <v>0</v>
      </c>
      <c r="O41" s="211">
        <f t="shared" si="20"/>
        <v>44.019999999999996</v>
      </c>
      <c r="P41" s="133"/>
      <c r="Q41" s="134"/>
      <c r="R41" s="15"/>
      <c r="IU41" s="17"/>
    </row>
    <row r="42" spans="1:255" s="16" customFormat="1" ht="12.75" customHeight="1">
      <c r="A42" s="13"/>
      <c r="B42" s="10">
        <v>46</v>
      </c>
      <c r="C42" s="218">
        <v>310</v>
      </c>
      <c r="D42" s="219" t="s">
        <v>54</v>
      </c>
      <c r="E42" s="220" t="s">
        <v>29</v>
      </c>
      <c r="F42" s="211">
        <v>2628.0430752000002</v>
      </c>
      <c r="G42" s="211">
        <v>622.07144657887534</v>
      </c>
      <c r="H42" s="222">
        <v>267.74439700209996</v>
      </c>
      <c r="I42" s="211">
        <v>86.2460009725649</v>
      </c>
      <c r="J42" s="211">
        <f t="shared" si="18"/>
        <v>708.31744755144018</v>
      </c>
      <c r="K42" s="211">
        <f t="shared" si="19"/>
        <v>27</v>
      </c>
      <c r="L42" s="211">
        <v>23.633397447788504</v>
      </c>
      <c r="M42" s="221">
        <v>10.19</v>
      </c>
      <c r="N42" s="211">
        <v>3.3423937926912544</v>
      </c>
      <c r="O42" s="211">
        <f t="shared" si="20"/>
        <v>26.975791240479758</v>
      </c>
      <c r="P42" s="133"/>
      <c r="Q42" s="134"/>
      <c r="R42" s="15"/>
      <c r="IU42" s="17"/>
    </row>
    <row r="43" spans="1:255" s="16" customFormat="1" ht="12.75" customHeight="1">
      <c r="A43" s="13"/>
      <c r="B43" s="10">
        <v>46</v>
      </c>
      <c r="C43" s="218">
        <v>311</v>
      </c>
      <c r="D43" s="219" t="s">
        <v>55</v>
      </c>
      <c r="E43" s="220" t="s">
        <v>29</v>
      </c>
      <c r="F43" s="211">
        <v>7937.6640826622997</v>
      </c>
      <c r="G43" s="211">
        <v>7241.6707871999997</v>
      </c>
      <c r="H43" s="222">
        <v>0</v>
      </c>
      <c r="I43" s="211">
        <v>13.648602325300192</v>
      </c>
      <c r="J43" s="211">
        <f t="shared" si="18"/>
        <v>7255.3193895252998</v>
      </c>
      <c r="K43" s="211">
        <f t="shared" si="19"/>
        <v>91.4</v>
      </c>
      <c r="L43" s="211">
        <v>99.816399999999987</v>
      </c>
      <c r="M43" s="221">
        <v>0</v>
      </c>
      <c r="N43" s="211">
        <v>9.9999999999994316E-2</v>
      </c>
      <c r="O43" s="211">
        <f t="shared" ref="O43" si="21">L43+N43</f>
        <v>99.916399999999982</v>
      </c>
      <c r="P43" s="133"/>
      <c r="Q43" s="134"/>
      <c r="R43" s="15"/>
      <c r="IU43" s="17"/>
    </row>
    <row r="44" spans="1:255" s="9" customFormat="1" ht="12.75" customHeight="1">
      <c r="A44" s="12"/>
      <c r="B44" s="10">
        <v>49</v>
      </c>
      <c r="C44" s="217"/>
      <c r="D44" s="215" t="s">
        <v>56</v>
      </c>
      <c r="E44" s="220"/>
      <c r="F44" s="210">
        <f>SUM(F45:F46)</f>
        <v>17606.568114599999</v>
      </c>
      <c r="G44" s="210">
        <f>SUM(G45:G46)</f>
        <v>9549.924410694488</v>
      </c>
      <c r="H44" s="210">
        <f>SUM(H45:H46)</f>
        <v>22.4573</v>
      </c>
      <c r="I44" s="210">
        <f>SUM(I45:I46)</f>
        <v>64.647536649864435</v>
      </c>
      <c r="J44" s="210">
        <f>SUM(J45:J46)</f>
        <v>9614.5719473443514</v>
      </c>
      <c r="K44" s="210">
        <f>IF(J44&lt;&gt;0,(J44/F44))*100</f>
        <v>54.607870680780792</v>
      </c>
      <c r="L44" s="210"/>
      <c r="M44" s="211"/>
      <c r="N44" s="210"/>
      <c r="O44" s="211"/>
      <c r="P44" s="133"/>
      <c r="Q44" s="134"/>
      <c r="R44" s="15"/>
    </row>
    <row r="45" spans="1:255" s="16" customFormat="1" ht="12.75" customHeight="1">
      <c r="A45" s="13"/>
      <c r="B45" s="10">
        <v>50</v>
      </c>
      <c r="C45" s="218">
        <v>313</v>
      </c>
      <c r="D45" s="219" t="s">
        <v>57</v>
      </c>
      <c r="E45" s="220" t="s">
        <v>29</v>
      </c>
      <c r="F45" s="211">
        <v>16287.5610564</v>
      </c>
      <c r="G45" s="211">
        <v>8915.3237524937504</v>
      </c>
      <c r="H45" s="222">
        <v>22.4573</v>
      </c>
      <c r="I45" s="211">
        <v>63.451853301944467</v>
      </c>
      <c r="J45" s="211">
        <f t="shared" ref="J45:J46" si="22">+G45+I45</f>
        <v>8978.775605795694</v>
      </c>
      <c r="K45" s="211">
        <f t="shared" ref="K45:K46" si="23">ROUND(IF(J45&lt;&gt;0,(J45/F45))*100,1)</f>
        <v>55.1</v>
      </c>
      <c r="L45" s="211">
        <v>99.929999999999993</v>
      </c>
      <c r="M45" s="221">
        <v>1</v>
      </c>
      <c r="N45" s="211">
        <v>0</v>
      </c>
      <c r="O45" s="211">
        <f t="shared" ref="O45:O46" si="24">+L45+N45</f>
        <v>99.929999999999993</v>
      </c>
      <c r="P45" s="133"/>
      <c r="Q45" s="134"/>
      <c r="R45" s="15"/>
      <c r="IU45" s="17"/>
    </row>
    <row r="46" spans="1:255" s="9" customFormat="1" ht="12.75" customHeight="1">
      <c r="A46" s="13"/>
      <c r="B46" s="10">
        <v>51</v>
      </c>
      <c r="C46" s="218">
        <v>321</v>
      </c>
      <c r="D46" s="219" t="s">
        <v>58</v>
      </c>
      <c r="E46" s="220" t="s">
        <v>29</v>
      </c>
      <c r="F46" s="211">
        <v>1319.0070582000001</v>
      </c>
      <c r="G46" s="211">
        <v>634.60065820073771</v>
      </c>
      <c r="H46" s="222">
        <v>0</v>
      </c>
      <c r="I46" s="211">
        <v>1.195683347919962</v>
      </c>
      <c r="J46" s="211">
        <f t="shared" si="22"/>
        <v>635.79634154865767</v>
      </c>
      <c r="K46" s="211">
        <f t="shared" si="23"/>
        <v>48.2</v>
      </c>
      <c r="L46" s="211">
        <v>48.13783875638844</v>
      </c>
      <c r="M46" s="221">
        <v>0</v>
      </c>
      <c r="N46" s="211">
        <v>0.2167283518750267</v>
      </c>
      <c r="O46" s="211">
        <f t="shared" si="24"/>
        <v>48.354567108263467</v>
      </c>
      <c r="P46" s="133"/>
      <c r="Q46" s="134"/>
      <c r="R46" s="15"/>
      <c r="IU46" s="17"/>
    </row>
    <row r="47" spans="1:255" s="9" customFormat="1" ht="12.75" customHeight="1">
      <c r="A47" s="12"/>
      <c r="B47" s="10">
        <v>53</v>
      </c>
      <c r="C47" s="217"/>
      <c r="D47" s="215" t="s">
        <v>59</v>
      </c>
      <c r="E47" s="220"/>
      <c r="F47" s="210">
        <f>SUM(F48:F54)</f>
        <v>45706.056852373906</v>
      </c>
      <c r="G47" s="210">
        <f>SUM(G48:G54)</f>
        <v>3198.3885835335418</v>
      </c>
      <c r="H47" s="210">
        <f>SUM(H48:H54)</f>
        <v>13170.552717996998</v>
      </c>
      <c r="I47" s="210">
        <f>SUM(I48:I54)</f>
        <v>349.32172849893209</v>
      </c>
      <c r="J47" s="210">
        <f>SUM(J48:J54)</f>
        <v>3547.7103120324737</v>
      </c>
      <c r="K47" s="210">
        <f>IF(J47&lt;&gt;0,(J47/F47))*100</f>
        <v>7.7620135193268398</v>
      </c>
      <c r="L47" s="210"/>
      <c r="M47" s="211"/>
      <c r="N47" s="210"/>
      <c r="O47" s="211"/>
      <c r="P47" s="133"/>
      <c r="Q47" s="134"/>
      <c r="R47" s="15"/>
    </row>
    <row r="48" spans="1:255" s="16" customFormat="1" ht="12.75" customHeight="1">
      <c r="A48" s="13"/>
      <c r="B48" s="10">
        <v>54</v>
      </c>
      <c r="C48" s="218">
        <v>323</v>
      </c>
      <c r="D48" s="219" t="s">
        <v>60</v>
      </c>
      <c r="E48" s="220" t="s">
        <v>61</v>
      </c>
      <c r="F48" s="211">
        <v>11433.966763541999</v>
      </c>
      <c r="G48" s="211">
        <v>0</v>
      </c>
      <c r="H48" s="222">
        <v>5053.8133166718999</v>
      </c>
      <c r="I48" s="211">
        <v>0</v>
      </c>
      <c r="J48" s="211">
        <f t="shared" ref="J48:J54" si="25">+G48+I48</f>
        <v>0</v>
      </c>
      <c r="K48" s="211">
        <f t="shared" ref="K48:K54" si="26">ROUND(IF(J48&lt;&gt;0,(J48/F48))*100,1)</f>
        <v>0</v>
      </c>
      <c r="L48" s="211">
        <v>0</v>
      </c>
      <c r="M48" s="221">
        <v>23.14</v>
      </c>
      <c r="N48" s="211">
        <v>0</v>
      </c>
      <c r="O48" s="211">
        <f t="shared" ref="O48:O54" si="27">+L48+N48</f>
        <v>0</v>
      </c>
      <c r="P48" s="133"/>
      <c r="Q48" s="134"/>
      <c r="R48" s="15"/>
      <c r="IU48" s="17"/>
    </row>
    <row r="49" spans="1:255" s="16" customFormat="1" ht="12.75" customHeight="1">
      <c r="A49" s="13"/>
      <c r="B49" s="10">
        <v>56</v>
      </c>
      <c r="C49" s="218">
        <v>325</v>
      </c>
      <c r="D49" s="219" t="s">
        <v>62</v>
      </c>
      <c r="E49" s="220" t="s">
        <v>63</v>
      </c>
      <c r="F49" s="211">
        <v>12080.691841911699</v>
      </c>
      <c r="G49" s="211">
        <v>0</v>
      </c>
      <c r="H49" s="222">
        <v>1365.1181831440001</v>
      </c>
      <c r="I49" s="211">
        <v>0</v>
      </c>
      <c r="J49" s="211">
        <f t="shared" si="25"/>
        <v>0</v>
      </c>
      <c r="K49" s="211">
        <f t="shared" si="26"/>
        <v>0</v>
      </c>
      <c r="L49" s="211">
        <v>0</v>
      </c>
      <c r="M49" s="221">
        <v>11.3</v>
      </c>
      <c r="N49" s="211">
        <v>0</v>
      </c>
      <c r="O49" s="211">
        <f t="shared" si="27"/>
        <v>0</v>
      </c>
      <c r="P49" s="133"/>
      <c r="Q49" s="134"/>
      <c r="R49" s="15"/>
      <c r="IU49" s="17"/>
    </row>
    <row r="50" spans="1:255" s="16" customFormat="1" ht="12.75" customHeight="1">
      <c r="A50" s="13"/>
      <c r="B50" s="10">
        <v>58</v>
      </c>
      <c r="C50" s="218">
        <v>327</v>
      </c>
      <c r="D50" s="219" t="s">
        <v>64</v>
      </c>
      <c r="E50" s="220" t="s">
        <v>29</v>
      </c>
      <c r="F50" s="211">
        <v>1416.1124233999999</v>
      </c>
      <c r="G50" s="211">
        <v>1151.7226304999999</v>
      </c>
      <c r="H50" s="222">
        <v>11.22865</v>
      </c>
      <c r="I50" s="211">
        <v>0</v>
      </c>
      <c r="J50" s="211">
        <f t="shared" si="25"/>
        <v>1151.7226304999999</v>
      </c>
      <c r="K50" s="211">
        <f t="shared" si="26"/>
        <v>81.3</v>
      </c>
      <c r="L50" s="211">
        <v>99.9</v>
      </c>
      <c r="M50" s="221">
        <v>1</v>
      </c>
      <c r="N50" s="211">
        <v>0</v>
      </c>
      <c r="O50" s="211">
        <f t="shared" si="27"/>
        <v>99.9</v>
      </c>
      <c r="P50" s="133"/>
      <c r="Q50" s="134"/>
      <c r="R50" s="15"/>
      <c r="IU50" s="17"/>
    </row>
    <row r="51" spans="1:255" s="16" customFormat="1" ht="12.75" customHeight="1">
      <c r="A51" s="13"/>
      <c r="B51" s="10">
        <v>60</v>
      </c>
      <c r="C51" s="218">
        <v>330</v>
      </c>
      <c r="D51" s="219" t="s">
        <v>65</v>
      </c>
      <c r="E51" s="220" t="s">
        <v>63</v>
      </c>
      <c r="F51" s="211">
        <v>13165.450060120202</v>
      </c>
      <c r="G51" s="211">
        <v>0</v>
      </c>
      <c r="H51" s="222">
        <v>6375.4246581236994</v>
      </c>
      <c r="I51" s="211">
        <v>0</v>
      </c>
      <c r="J51" s="211">
        <f t="shared" si="25"/>
        <v>0</v>
      </c>
      <c r="K51" s="211">
        <f t="shared" si="26"/>
        <v>0</v>
      </c>
      <c r="L51" s="211">
        <v>0</v>
      </c>
      <c r="M51" s="221">
        <v>25.87</v>
      </c>
      <c r="N51" s="211">
        <v>0</v>
      </c>
      <c r="O51" s="211">
        <f t="shared" si="27"/>
        <v>0</v>
      </c>
      <c r="P51" s="133"/>
      <c r="Q51" s="134"/>
      <c r="R51" s="15"/>
      <c r="IU51" s="17"/>
    </row>
    <row r="52" spans="1:255" s="16" customFormat="1" ht="12.75" customHeight="1">
      <c r="A52" s="13"/>
      <c r="B52" s="10">
        <v>62</v>
      </c>
      <c r="C52" s="218">
        <v>331</v>
      </c>
      <c r="D52" s="219" t="s">
        <v>66</v>
      </c>
      <c r="E52" s="220" t="s">
        <v>63</v>
      </c>
      <c r="F52" s="211">
        <v>604.55051600000002</v>
      </c>
      <c r="G52" s="211">
        <v>0</v>
      </c>
      <c r="H52" s="222">
        <v>4.8507768000000002</v>
      </c>
      <c r="I52" s="211">
        <v>0</v>
      </c>
      <c r="J52" s="211">
        <f>+G52+I52</f>
        <v>0</v>
      </c>
      <c r="K52" s="211">
        <f>ROUND(IF(J52&lt;&gt;0,(J52/F52))*100,1)</f>
        <v>0</v>
      </c>
      <c r="L52" s="211">
        <v>0</v>
      </c>
      <c r="M52" s="221">
        <v>89.96</v>
      </c>
      <c r="N52" s="211">
        <v>0</v>
      </c>
      <c r="O52" s="211">
        <f>+L52+N52</f>
        <v>0</v>
      </c>
      <c r="P52" s="133"/>
      <c r="Q52" s="134"/>
      <c r="R52" s="15"/>
      <c r="IU52" s="17"/>
    </row>
    <row r="53" spans="1:255" s="16" customFormat="1" ht="12.75" customHeight="1">
      <c r="A53" s="13"/>
      <c r="B53" s="10">
        <v>65</v>
      </c>
      <c r="C53" s="218">
        <v>337</v>
      </c>
      <c r="D53" s="219" t="s">
        <v>67</v>
      </c>
      <c r="E53" s="220" t="s">
        <v>29</v>
      </c>
      <c r="F53" s="211">
        <v>3264.1236404000001</v>
      </c>
      <c r="G53" s="211">
        <v>1503.3228677571644</v>
      </c>
      <c r="H53" s="222">
        <v>22.4573</v>
      </c>
      <c r="I53" s="211">
        <v>186.98047279744461</v>
      </c>
      <c r="J53" s="211">
        <f t="shared" si="25"/>
        <v>1690.3033405546091</v>
      </c>
      <c r="K53" s="211">
        <f t="shared" si="26"/>
        <v>51.8</v>
      </c>
      <c r="L53" s="211">
        <v>99.899999999999991</v>
      </c>
      <c r="M53" s="221">
        <v>1</v>
      </c>
      <c r="N53" s="211">
        <v>0</v>
      </c>
      <c r="O53" s="211">
        <f t="shared" si="27"/>
        <v>99.899999999999991</v>
      </c>
      <c r="P53" s="133"/>
      <c r="Q53" s="134"/>
      <c r="R53" s="15"/>
      <c r="IU53" s="17"/>
    </row>
    <row r="54" spans="1:255" s="9" customFormat="1" ht="12.75" customHeight="1">
      <c r="A54" s="13"/>
      <c r="B54" s="10">
        <v>66</v>
      </c>
      <c r="C54" s="218">
        <v>338</v>
      </c>
      <c r="D54" s="219" t="s">
        <v>68</v>
      </c>
      <c r="E54" s="220" t="s">
        <v>29</v>
      </c>
      <c r="F54" s="211">
        <v>3741.161607</v>
      </c>
      <c r="G54" s="211">
        <v>543.34308527637711</v>
      </c>
      <c r="H54" s="222">
        <v>337.65983325740001</v>
      </c>
      <c r="I54" s="211">
        <v>162.34125570148751</v>
      </c>
      <c r="J54" s="211">
        <f t="shared" si="25"/>
        <v>705.68434097786462</v>
      </c>
      <c r="K54" s="211">
        <f t="shared" si="26"/>
        <v>18.899999999999999</v>
      </c>
      <c r="L54" s="211">
        <v>14.474651429150342</v>
      </c>
      <c r="M54" s="221">
        <v>9.0299999999999994</v>
      </c>
      <c r="N54" s="211">
        <v>4.3469795045806521</v>
      </c>
      <c r="O54" s="211">
        <f t="shared" si="27"/>
        <v>18.821630933730994</v>
      </c>
      <c r="P54" s="133"/>
      <c r="Q54" s="134"/>
      <c r="R54" s="15"/>
      <c r="IU54" s="17"/>
    </row>
    <row r="55" spans="1:255" s="9" customFormat="1" ht="12.75" customHeight="1">
      <c r="A55" s="12"/>
      <c r="B55" s="10">
        <v>68</v>
      </c>
      <c r="C55" s="217"/>
      <c r="D55" s="215" t="s">
        <v>69</v>
      </c>
      <c r="E55" s="220"/>
      <c r="F55" s="210">
        <f>SUM(F56:F62)</f>
        <v>71731.291313576003</v>
      </c>
      <c r="G55" s="210">
        <f>SUM(G56:G62)</f>
        <v>254.23132615619505</v>
      </c>
      <c r="H55" s="210">
        <f>SUM(H56:H62)</f>
        <v>26069.4837412323</v>
      </c>
      <c r="I55" s="210">
        <f>SUM(I56:I62)</f>
        <v>162.06903152375287</v>
      </c>
      <c r="J55" s="210">
        <f>SUM(J56:J62)</f>
        <v>416.30035767994798</v>
      </c>
      <c r="K55" s="210">
        <f>IF(J55&lt;&gt;0,(J55/F55))*100</f>
        <v>0.58036088582328116</v>
      </c>
      <c r="L55" s="210"/>
      <c r="M55" s="211"/>
      <c r="N55" s="210"/>
      <c r="O55" s="211"/>
      <c r="P55" s="133"/>
      <c r="Q55" s="134"/>
      <c r="R55" s="15"/>
    </row>
    <row r="56" spans="1:255" s="16" customFormat="1" ht="12.75" customHeight="1">
      <c r="A56" s="13"/>
      <c r="B56" s="10">
        <v>69</v>
      </c>
      <c r="C56" s="218">
        <v>340</v>
      </c>
      <c r="D56" s="219" t="s">
        <v>70</v>
      </c>
      <c r="E56" s="220" t="s">
        <v>71</v>
      </c>
      <c r="F56" s="211">
        <v>7288.5144692699996</v>
      </c>
      <c r="G56" s="211">
        <v>0</v>
      </c>
      <c r="H56" s="222">
        <v>1333.7981546136</v>
      </c>
      <c r="I56" s="211">
        <v>0</v>
      </c>
      <c r="J56" s="211">
        <f t="shared" ref="J56:J62" si="28">+G56+I56</f>
        <v>0</v>
      </c>
      <c r="K56" s="211">
        <f t="shared" ref="K56:K62" si="29">ROUND(IF(J56&lt;&gt;0,(J56/F56))*100,1)</f>
        <v>0</v>
      </c>
      <c r="L56" s="211">
        <v>0</v>
      </c>
      <c r="M56" s="221">
        <v>18.3</v>
      </c>
      <c r="N56" s="211">
        <v>0</v>
      </c>
      <c r="O56" s="211">
        <f t="shared" ref="O56:O62" si="30">+L56+N56</f>
        <v>0</v>
      </c>
      <c r="P56" s="133"/>
      <c r="Q56" s="134"/>
      <c r="R56" s="15"/>
      <c r="IU56" s="17"/>
    </row>
    <row r="57" spans="1:255" s="16" customFormat="1" ht="12.75" customHeight="1">
      <c r="A57" s="13"/>
      <c r="B57" s="10">
        <v>71</v>
      </c>
      <c r="C57" s="218">
        <v>342</v>
      </c>
      <c r="D57" s="219" t="s">
        <v>72</v>
      </c>
      <c r="E57" s="220" t="s">
        <v>63</v>
      </c>
      <c r="F57" s="211">
        <v>20119.090838599997</v>
      </c>
      <c r="G57" s="211">
        <v>0</v>
      </c>
      <c r="H57" s="222">
        <v>10124.2019397851</v>
      </c>
      <c r="I57" s="211">
        <v>0</v>
      </c>
      <c r="J57" s="211">
        <f t="shared" si="28"/>
        <v>0</v>
      </c>
      <c r="K57" s="211">
        <f t="shared" si="29"/>
        <v>0</v>
      </c>
      <c r="L57" s="211">
        <v>0</v>
      </c>
      <c r="M57" s="221">
        <v>16</v>
      </c>
      <c r="N57" s="211">
        <v>0</v>
      </c>
      <c r="O57" s="211">
        <f t="shared" si="30"/>
        <v>0</v>
      </c>
      <c r="P57" s="133"/>
      <c r="Q57" s="134"/>
      <c r="R57" s="15"/>
      <c r="IU57" s="17"/>
    </row>
    <row r="58" spans="1:255" s="16" customFormat="1" ht="12.75" customHeight="1">
      <c r="A58" s="13"/>
      <c r="B58" s="10">
        <v>73</v>
      </c>
      <c r="C58" s="218">
        <v>344</v>
      </c>
      <c r="D58" s="219" t="s">
        <v>73</v>
      </c>
      <c r="E58" s="220" t="s">
        <v>63</v>
      </c>
      <c r="F58" s="211">
        <v>15217.066480000001</v>
      </c>
      <c r="G58" s="211">
        <v>0</v>
      </c>
      <c r="H58" s="222">
        <v>3525.7243938410998</v>
      </c>
      <c r="I58" s="211">
        <v>0</v>
      </c>
      <c r="J58" s="211">
        <f t="shared" si="28"/>
        <v>0</v>
      </c>
      <c r="K58" s="211">
        <f t="shared" si="29"/>
        <v>0</v>
      </c>
      <c r="L58" s="211">
        <v>0</v>
      </c>
      <c r="M58" s="221">
        <v>0</v>
      </c>
      <c r="N58" s="211">
        <v>0</v>
      </c>
      <c r="O58" s="211">
        <f t="shared" si="30"/>
        <v>0</v>
      </c>
      <c r="P58" s="133"/>
      <c r="Q58" s="134"/>
      <c r="R58" s="15"/>
      <c r="IU58" s="17"/>
    </row>
    <row r="59" spans="1:255" s="16" customFormat="1" ht="12.75" customHeight="1">
      <c r="A59" s="13"/>
      <c r="B59" s="10">
        <v>75</v>
      </c>
      <c r="C59" s="218">
        <v>346</v>
      </c>
      <c r="D59" s="219" t="s">
        <v>74</v>
      </c>
      <c r="E59" s="220" t="s">
        <v>63</v>
      </c>
      <c r="F59" s="211">
        <v>15095.392828600001</v>
      </c>
      <c r="G59" s="211">
        <v>0</v>
      </c>
      <c r="H59" s="222">
        <v>5183.1448399999999</v>
      </c>
      <c r="I59" s="211">
        <v>0</v>
      </c>
      <c r="J59" s="211">
        <f t="shared" si="28"/>
        <v>0</v>
      </c>
      <c r="K59" s="211">
        <f t="shared" si="29"/>
        <v>0</v>
      </c>
      <c r="L59" s="211">
        <v>0</v>
      </c>
      <c r="M59" s="221">
        <v>8.15</v>
      </c>
      <c r="N59" s="211">
        <v>0</v>
      </c>
      <c r="O59" s="211">
        <f t="shared" si="30"/>
        <v>0</v>
      </c>
      <c r="P59" s="133"/>
      <c r="Q59" s="134"/>
      <c r="R59" s="15"/>
      <c r="IU59" s="17"/>
    </row>
    <row r="60" spans="1:255" s="16" customFormat="1" ht="12.75" customHeight="1">
      <c r="A60" s="13"/>
      <c r="B60" s="10">
        <v>76</v>
      </c>
      <c r="C60" s="218">
        <v>347</v>
      </c>
      <c r="D60" s="219" t="s">
        <v>75</v>
      </c>
      <c r="E60" s="220" t="s">
        <v>61</v>
      </c>
      <c r="F60" s="211">
        <v>11898.937973705999</v>
      </c>
      <c r="G60" s="211">
        <v>0</v>
      </c>
      <c r="H60" s="222">
        <v>5336.8585683402998</v>
      </c>
      <c r="I60" s="211">
        <v>0</v>
      </c>
      <c r="J60" s="211">
        <f t="shared" si="28"/>
        <v>0</v>
      </c>
      <c r="K60" s="211">
        <f t="shared" si="29"/>
        <v>0</v>
      </c>
      <c r="L60" s="211">
        <v>0</v>
      </c>
      <c r="M60" s="221">
        <v>26.76</v>
      </c>
      <c r="N60" s="211">
        <v>0</v>
      </c>
      <c r="O60" s="211">
        <f t="shared" si="30"/>
        <v>0</v>
      </c>
      <c r="P60" s="133"/>
      <c r="Q60" s="134"/>
      <c r="R60" s="15"/>
      <c r="IU60" s="17"/>
    </row>
    <row r="61" spans="1:255" s="16" customFormat="1" ht="12.75" customHeight="1">
      <c r="A61" s="13"/>
      <c r="B61" s="10">
        <v>77</v>
      </c>
      <c r="C61" s="218">
        <v>348</v>
      </c>
      <c r="D61" s="219" t="s">
        <v>76</v>
      </c>
      <c r="E61" s="220" t="s">
        <v>42</v>
      </c>
      <c r="F61" s="211">
        <v>248.28790879999997</v>
      </c>
      <c r="G61" s="211">
        <v>40.168857951229938</v>
      </c>
      <c r="H61" s="222">
        <v>147.68165264569998</v>
      </c>
      <c r="I61" s="211">
        <v>84.505711108983718</v>
      </c>
      <c r="J61" s="211">
        <f t="shared" si="28"/>
        <v>124.67456906021366</v>
      </c>
      <c r="K61" s="211">
        <f t="shared" si="29"/>
        <v>50.2</v>
      </c>
      <c r="L61" s="211">
        <v>31.3</v>
      </c>
      <c r="M61" s="221">
        <v>59.48</v>
      </c>
      <c r="N61" s="211">
        <v>68.599999999999994</v>
      </c>
      <c r="O61" s="211">
        <f t="shared" si="30"/>
        <v>99.899999999999991</v>
      </c>
      <c r="P61" s="133"/>
      <c r="Q61" s="134"/>
      <c r="R61" s="15"/>
      <c r="IU61" s="17"/>
    </row>
    <row r="62" spans="1:255" s="16" customFormat="1" ht="12.75" customHeight="1">
      <c r="A62" s="13"/>
      <c r="B62" s="10">
        <v>78</v>
      </c>
      <c r="C62" s="218">
        <v>349</v>
      </c>
      <c r="D62" s="219" t="s">
        <v>77</v>
      </c>
      <c r="E62" s="220" t="s">
        <v>29</v>
      </c>
      <c r="F62" s="211">
        <v>1864.0008145999998</v>
      </c>
      <c r="G62" s="211">
        <v>214.06246820496511</v>
      </c>
      <c r="H62" s="222">
        <v>418.07419200650003</v>
      </c>
      <c r="I62" s="211">
        <v>77.563320414769152</v>
      </c>
      <c r="J62" s="211">
        <f t="shared" si="28"/>
        <v>291.62578861973429</v>
      </c>
      <c r="K62" s="211">
        <f t="shared" si="29"/>
        <v>15.6</v>
      </c>
      <c r="L62" s="211">
        <v>11.476120074471723</v>
      </c>
      <c r="M62" s="221">
        <v>22.43</v>
      </c>
      <c r="N62" s="211">
        <v>4.3351188636249631</v>
      </c>
      <c r="O62" s="211">
        <f t="shared" si="30"/>
        <v>15.811238938096686</v>
      </c>
      <c r="P62" s="133"/>
      <c r="Q62" s="134"/>
      <c r="R62" s="15"/>
      <c r="IU62" s="17"/>
    </row>
    <row r="63" spans="1:255" s="9" customFormat="1" ht="12.75" customHeight="1">
      <c r="A63" s="12"/>
      <c r="B63" s="10">
        <v>68</v>
      </c>
      <c r="C63" s="217"/>
      <c r="D63" s="215" t="s">
        <v>78</v>
      </c>
      <c r="E63" s="220"/>
      <c r="F63" s="210">
        <f>+F64</f>
        <v>3099.9203542600003</v>
      </c>
      <c r="G63" s="210">
        <f t="shared" ref="G63:J63" si="31">+G64</f>
        <v>0</v>
      </c>
      <c r="H63" s="210">
        <f t="shared" si="31"/>
        <v>567.28543381250006</v>
      </c>
      <c r="I63" s="210">
        <f t="shared" si="31"/>
        <v>0</v>
      </c>
      <c r="J63" s="210">
        <f t="shared" si="31"/>
        <v>0</v>
      </c>
      <c r="K63" s="210">
        <f>IF(J63&lt;&gt;0,(J63/F63))*100</f>
        <v>0</v>
      </c>
      <c r="L63" s="210"/>
      <c r="M63" s="211"/>
      <c r="N63" s="210"/>
      <c r="O63" s="211"/>
      <c r="P63" s="133"/>
      <c r="Q63" s="131"/>
    </row>
    <row r="64" spans="1:255" s="16" customFormat="1" ht="12.75" customHeight="1">
      <c r="A64" s="13"/>
      <c r="B64" s="10">
        <v>79</v>
      </c>
      <c r="C64" s="218">
        <v>351</v>
      </c>
      <c r="D64" s="219" t="s">
        <v>79</v>
      </c>
      <c r="E64" s="220" t="s">
        <v>61</v>
      </c>
      <c r="F64" s="211">
        <v>3099.9203542600003</v>
      </c>
      <c r="G64" s="211">
        <v>0</v>
      </c>
      <c r="H64" s="222">
        <v>567.28543381250006</v>
      </c>
      <c r="I64" s="211">
        <v>0</v>
      </c>
      <c r="J64" s="211">
        <f t="shared" ref="J64" si="32">+G64+I64</f>
        <v>0</v>
      </c>
      <c r="K64" s="211">
        <f t="shared" ref="K64" si="33">ROUND(IF(J64&lt;&gt;0,(J64/F64))*100,1)</f>
        <v>0</v>
      </c>
      <c r="L64" s="211">
        <v>0</v>
      </c>
      <c r="M64" s="221">
        <v>0</v>
      </c>
      <c r="N64" s="211">
        <v>0</v>
      </c>
      <c r="O64" s="211">
        <f t="shared" ref="O64" si="34">+L64+N64</f>
        <v>0</v>
      </c>
      <c r="P64" s="133"/>
      <c r="Q64" s="135"/>
      <c r="R64" s="18"/>
      <c r="IM64" s="17"/>
    </row>
    <row r="65" spans="1:255" s="12" customFormat="1" ht="12.75" customHeight="1">
      <c r="A65" s="19"/>
      <c r="B65" s="10">
        <v>81</v>
      </c>
      <c r="C65" s="217"/>
      <c r="D65" s="215" t="s">
        <v>80</v>
      </c>
      <c r="E65" s="220"/>
      <c r="F65" s="210">
        <f>+F66+F68+F71</f>
        <v>97784.773532382009</v>
      </c>
      <c r="G65" s="210">
        <f>+G66+G68+G71</f>
        <v>20858.18882376574</v>
      </c>
      <c r="H65" s="210">
        <f>+H66+H68+H71</f>
        <v>9769.6879477922994</v>
      </c>
      <c r="I65" s="210">
        <f>+I66+I68+I71</f>
        <v>180.60063173686791</v>
      </c>
      <c r="J65" s="210">
        <f>+J66+J68+J71</f>
        <v>21038.789455502607</v>
      </c>
      <c r="K65" s="210">
        <f>IF(J65&lt;&gt;0,(J65/F65))*100</f>
        <v>21.515404388123358</v>
      </c>
      <c r="L65" s="223"/>
      <c r="M65" s="221"/>
      <c r="N65" s="211"/>
      <c r="O65" s="211"/>
      <c r="P65" s="133"/>
      <c r="Q65" s="134"/>
      <c r="R65" s="15"/>
      <c r="IU65" s="17"/>
    </row>
    <row r="66" spans="1:255" s="9" customFormat="1" ht="12.75" customHeight="1">
      <c r="A66" s="12"/>
      <c r="B66" s="10">
        <v>83</v>
      </c>
      <c r="C66" s="217"/>
      <c r="D66" s="215" t="s">
        <v>38</v>
      </c>
      <c r="E66" s="220"/>
      <c r="F66" s="210">
        <f>SUM(F67:F67)</f>
        <v>23104.7106772814</v>
      </c>
      <c r="G66" s="210">
        <f>SUM(G67:G67)</f>
        <v>12514.389647716247</v>
      </c>
      <c r="H66" s="210">
        <f>SUM(H67:H67)</f>
        <v>22.4573</v>
      </c>
      <c r="I66" s="210">
        <f>SUM(I67:I67)</f>
        <v>106.91159455896577</v>
      </c>
      <c r="J66" s="210">
        <f>SUM(J67:J67)</f>
        <v>12621.301242275213</v>
      </c>
      <c r="K66" s="210">
        <f>IF(J66&lt;&gt;0,(J66/F66))*100</f>
        <v>54.626527977628371</v>
      </c>
      <c r="L66" s="210"/>
      <c r="M66" s="211"/>
      <c r="N66" s="210"/>
      <c r="O66" s="211"/>
      <c r="P66" s="133"/>
      <c r="Q66" s="134"/>
      <c r="R66" s="15"/>
    </row>
    <row r="67" spans="1:255" s="9" customFormat="1" ht="12.75" customHeight="1">
      <c r="A67" s="20"/>
      <c r="B67" s="10">
        <v>84</v>
      </c>
      <c r="C67" s="218">
        <v>38</v>
      </c>
      <c r="D67" s="219" t="s">
        <v>81</v>
      </c>
      <c r="E67" s="220" t="s">
        <v>82</v>
      </c>
      <c r="F67" s="211">
        <v>23104.7106772814</v>
      </c>
      <c r="G67" s="211">
        <v>12514.389647716247</v>
      </c>
      <c r="H67" s="211">
        <v>22.4573</v>
      </c>
      <c r="I67" s="211">
        <v>106.91159455896577</v>
      </c>
      <c r="J67" s="211">
        <f t="shared" ref="J67" si="35">+G67+I67</f>
        <v>12621.301242275213</v>
      </c>
      <c r="K67" s="211">
        <f t="shared" ref="K67" si="36">ROUND(IF(J67&lt;&gt;0,(J67/F67))*100,1)</f>
        <v>54.6</v>
      </c>
      <c r="L67" s="211">
        <v>99.11</v>
      </c>
      <c r="M67" s="221">
        <v>1</v>
      </c>
      <c r="N67" s="211">
        <v>0.89000000000000057</v>
      </c>
      <c r="O67" s="211">
        <f t="shared" ref="O67" si="37">+L67+N67</f>
        <v>100</v>
      </c>
      <c r="P67" s="133"/>
      <c r="Q67" s="134"/>
      <c r="R67" s="15"/>
      <c r="S67" s="21"/>
      <c r="T67" s="14"/>
    </row>
    <row r="68" spans="1:255" s="9" customFormat="1" ht="12.75" customHeight="1">
      <c r="A68" s="12"/>
      <c r="B68" s="10">
        <v>89</v>
      </c>
      <c r="C68" s="217"/>
      <c r="D68" s="215" t="s">
        <v>49</v>
      </c>
      <c r="E68" s="220"/>
      <c r="F68" s="210">
        <f>SUM(F69:F70)</f>
        <v>50780.9402142529</v>
      </c>
      <c r="G68" s="210">
        <f>SUM(G69:G70)</f>
        <v>8343.7991760494915</v>
      </c>
      <c r="H68" s="210">
        <f>SUM(H69:H70)</f>
        <v>6712.0420684296996</v>
      </c>
      <c r="I68" s="210">
        <f>SUM(I69:I70)</f>
        <v>73.689037177902151</v>
      </c>
      <c r="J68" s="210">
        <f>SUM(J69:J70)</f>
        <v>8417.4882132273942</v>
      </c>
      <c r="K68" s="210">
        <f>IF(J68&lt;&gt;0,(J68/F68))*100</f>
        <v>16.576077909768244</v>
      </c>
      <c r="L68" s="210"/>
      <c r="M68" s="211"/>
      <c r="N68" s="210"/>
      <c r="O68" s="211"/>
      <c r="P68" s="133"/>
      <c r="Q68" s="134"/>
      <c r="R68" s="15"/>
      <c r="S68" s="22"/>
      <c r="T68" s="14"/>
    </row>
    <row r="69" spans="1:255" s="9" customFormat="1" ht="12.75" customHeight="1">
      <c r="A69" s="20"/>
      <c r="B69" s="10">
        <v>90</v>
      </c>
      <c r="C69" s="218">
        <v>45</v>
      </c>
      <c r="D69" s="219" t="s">
        <v>83</v>
      </c>
      <c r="E69" s="220" t="s">
        <v>42</v>
      </c>
      <c r="F69" s="211">
        <v>14167.715541379201</v>
      </c>
      <c r="G69" s="211">
        <v>8343.7991760494915</v>
      </c>
      <c r="H69" s="211">
        <v>5951.0391114397999</v>
      </c>
      <c r="I69" s="211">
        <v>73.689037177902151</v>
      </c>
      <c r="J69" s="211">
        <f t="shared" ref="J69:J70" si="38">+G69+I69</f>
        <v>8417.4882132273942</v>
      </c>
      <c r="K69" s="211">
        <f t="shared" ref="K69:K70" si="39">ROUND(IF(J69&lt;&gt;0,(J69/F69))*100,1)</f>
        <v>59.4</v>
      </c>
      <c r="L69" s="211">
        <v>99.11</v>
      </c>
      <c r="M69" s="211">
        <v>2.4</v>
      </c>
      <c r="N69" s="211">
        <v>0.89000000000000057</v>
      </c>
      <c r="O69" s="211">
        <f t="shared" ref="O69:O70" si="40">+L69+N69</f>
        <v>100</v>
      </c>
      <c r="P69" s="133"/>
      <c r="Q69" s="134"/>
      <c r="R69" s="15"/>
      <c r="S69" s="23"/>
      <c r="T69" s="14"/>
    </row>
    <row r="70" spans="1:255" s="9" customFormat="1" ht="12.75" customHeight="1">
      <c r="A70" s="20"/>
      <c r="B70" s="10">
        <v>91</v>
      </c>
      <c r="C70" s="218">
        <v>303</v>
      </c>
      <c r="D70" s="219" t="s">
        <v>84</v>
      </c>
      <c r="E70" s="220" t="s">
        <v>63</v>
      </c>
      <c r="F70" s="211">
        <v>36613.224672873701</v>
      </c>
      <c r="G70" s="211">
        <v>0</v>
      </c>
      <c r="H70" s="211">
        <v>761.00295698989999</v>
      </c>
      <c r="I70" s="211">
        <v>0</v>
      </c>
      <c r="J70" s="211">
        <f t="shared" si="38"/>
        <v>0</v>
      </c>
      <c r="K70" s="211">
        <f t="shared" si="39"/>
        <v>0</v>
      </c>
      <c r="L70" s="211">
        <v>0</v>
      </c>
      <c r="M70" s="221">
        <v>6.6</v>
      </c>
      <c r="N70" s="211">
        <v>0</v>
      </c>
      <c r="O70" s="211">
        <f t="shared" si="40"/>
        <v>0</v>
      </c>
      <c r="P70" s="133"/>
      <c r="Q70" s="134"/>
      <c r="R70" s="15"/>
      <c r="S70" s="21"/>
      <c r="T70" s="14"/>
    </row>
    <row r="71" spans="1:255" s="9" customFormat="1" ht="12.75" customHeight="1">
      <c r="A71" s="12"/>
      <c r="B71" s="10">
        <v>92</v>
      </c>
      <c r="C71" s="217"/>
      <c r="D71" s="215" t="s">
        <v>59</v>
      </c>
      <c r="E71" s="220"/>
      <c r="F71" s="210">
        <f>SUM(F72)</f>
        <v>23899.122640847701</v>
      </c>
      <c r="G71" s="210">
        <f>SUM(G72)</f>
        <v>0</v>
      </c>
      <c r="H71" s="210">
        <f>SUM(H72)</f>
        <v>3035.1885793626002</v>
      </c>
      <c r="I71" s="210">
        <f>SUM(I72)</f>
        <v>0</v>
      </c>
      <c r="J71" s="210">
        <f>SUM(J72)</f>
        <v>0</v>
      </c>
      <c r="K71" s="210">
        <f>IF(J71&lt;&gt;0,(J71/F71))*100</f>
        <v>0</v>
      </c>
      <c r="L71" s="210"/>
      <c r="M71" s="211"/>
      <c r="N71" s="210"/>
      <c r="O71" s="211"/>
      <c r="P71" s="133"/>
      <c r="Q71" s="134"/>
      <c r="R71" s="15"/>
      <c r="S71" s="23"/>
      <c r="T71" s="11"/>
    </row>
    <row r="72" spans="1:255" s="9" customFormat="1" ht="12.75" customHeight="1" thickBot="1">
      <c r="A72" s="20"/>
      <c r="B72" s="10">
        <v>93</v>
      </c>
      <c r="C72" s="228">
        <v>49</v>
      </c>
      <c r="D72" s="229" t="s">
        <v>85</v>
      </c>
      <c r="E72" s="230" t="s">
        <v>63</v>
      </c>
      <c r="F72" s="231">
        <v>23899.122640847701</v>
      </c>
      <c r="G72" s="231">
        <v>0</v>
      </c>
      <c r="H72" s="231">
        <v>3035.1885793626002</v>
      </c>
      <c r="I72" s="231">
        <v>0</v>
      </c>
      <c r="J72" s="231">
        <f>+G72+I72</f>
        <v>0</v>
      </c>
      <c r="K72" s="231">
        <f>ROUND(IF(J72&lt;&gt;0,(J72/F72))*100,1)</f>
        <v>0</v>
      </c>
      <c r="L72" s="231">
        <v>0</v>
      </c>
      <c r="M72" s="231">
        <v>74</v>
      </c>
      <c r="N72" s="231">
        <v>0</v>
      </c>
      <c r="O72" s="231">
        <f>+L72+N72</f>
        <v>0</v>
      </c>
      <c r="P72" s="133"/>
      <c r="Q72" s="134"/>
      <c r="R72" s="15"/>
      <c r="S72" s="21"/>
      <c r="T72" s="14"/>
    </row>
    <row r="73" spans="1:255" s="25" customFormat="1" ht="13.5" thickTop="1">
      <c r="A73" s="20"/>
      <c r="B73" s="10">
        <v>86</v>
      </c>
      <c r="C73" s="432" t="s">
        <v>891</v>
      </c>
      <c r="D73" s="432"/>
      <c r="E73" s="432"/>
      <c r="F73" s="432"/>
      <c r="G73" s="432"/>
      <c r="H73" s="432"/>
      <c r="I73" s="432"/>
      <c r="J73" s="432"/>
      <c r="K73" s="432"/>
      <c r="L73" s="432"/>
      <c r="M73" s="432"/>
      <c r="N73" s="432"/>
      <c r="O73" s="432"/>
      <c r="P73" s="24"/>
    </row>
    <row r="74" spans="1:255" s="25" customFormat="1" ht="15" customHeight="1">
      <c r="A74" s="20"/>
      <c r="B74" s="10">
        <v>86</v>
      </c>
      <c r="C74" s="442" t="s">
        <v>918</v>
      </c>
      <c r="D74" s="442"/>
      <c r="E74" s="442"/>
      <c r="F74" s="442"/>
      <c r="G74" s="442"/>
      <c r="H74" s="442"/>
      <c r="I74" s="442"/>
      <c r="J74" s="442"/>
      <c r="K74" s="442"/>
      <c r="L74" s="442"/>
      <c r="M74" s="442"/>
      <c r="N74" s="442"/>
      <c r="O74" s="442"/>
      <c r="P74" s="136"/>
      <c r="Q74" s="137"/>
    </row>
    <row r="75" spans="1:255" ht="24" customHeight="1">
      <c r="A75" s="12"/>
      <c r="B75" s="10">
        <v>87</v>
      </c>
      <c r="C75" s="443" t="s">
        <v>917</v>
      </c>
      <c r="D75" s="443"/>
      <c r="E75" s="443"/>
      <c r="F75" s="443"/>
      <c r="G75" s="443"/>
      <c r="H75" s="443"/>
      <c r="I75" s="443"/>
      <c r="J75" s="443"/>
      <c r="K75" s="443"/>
      <c r="L75" s="443"/>
      <c r="M75" s="443"/>
      <c r="N75" s="443"/>
      <c r="O75" s="443"/>
      <c r="P75" s="121"/>
      <c r="Q75" s="121"/>
      <c r="R75" s="1"/>
    </row>
    <row r="76" spans="1:255" ht="27" customHeight="1">
      <c r="A76" s="20"/>
      <c r="B76" s="10">
        <v>88</v>
      </c>
      <c r="C76" s="437" t="s">
        <v>916</v>
      </c>
      <c r="D76" s="437"/>
      <c r="E76" s="437"/>
      <c r="F76" s="437"/>
      <c r="G76" s="437"/>
      <c r="H76" s="437"/>
      <c r="I76" s="437"/>
      <c r="J76" s="437"/>
      <c r="K76" s="437"/>
      <c r="L76" s="437"/>
      <c r="M76" s="437"/>
      <c r="N76" s="437"/>
      <c r="O76" s="437"/>
      <c r="P76" s="121"/>
      <c r="Q76" s="121"/>
      <c r="R76" s="1"/>
    </row>
    <row r="77" spans="1:255" ht="12.75" customHeight="1">
      <c r="A77" s="20"/>
      <c r="B77" s="10">
        <v>90</v>
      </c>
      <c r="C77" s="438" t="s">
        <v>86</v>
      </c>
      <c r="D77" s="438"/>
      <c r="E77" s="438"/>
      <c r="F77" s="438"/>
      <c r="G77" s="438"/>
      <c r="H77" s="438"/>
      <c r="I77" s="438"/>
      <c r="J77" s="438"/>
      <c r="K77" s="438"/>
      <c r="L77" s="438"/>
      <c r="M77" s="438"/>
      <c r="N77" s="438"/>
      <c r="O77" s="438"/>
      <c r="P77" s="121"/>
      <c r="Q77" s="121"/>
      <c r="R77" s="1"/>
    </row>
    <row r="78" spans="1:255" s="25" customFormat="1">
      <c r="B78" s="10">
        <v>95</v>
      </c>
      <c r="C78" s="438"/>
      <c r="D78" s="438"/>
      <c r="E78" s="438"/>
      <c r="F78" s="438"/>
      <c r="G78" s="438"/>
      <c r="H78" s="438"/>
      <c r="I78" s="438"/>
      <c r="J78" s="438"/>
      <c r="K78" s="438"/>
      <c r="L78" s="438"/>
      <c r="M78" s="438"/>
      <c r="N78" s="438"/>
      <c r="O78" s="438"/>
      <c r="P78" s="136"/>
      <c r="Q78" s="137"/>
    </row>
    <row r="79" spans="1:255" s="25" customFormat="1">
      <c r="B79" s="10">
        <v>96</v>
      </c>
      <c r="C79" s="149"/>
      <c r="D79" s="148"/>
      <c r="E79" s="148"/>
      <c r="F79" s="149"/>
      <c r="G79" s="149"/>
      <c r="H79" s="149"/>
      <c r="I79" s="149"/>
      <c r="J79" s="149"/>
      <c r="K79" s="149"/>
      <c r="L79" s="149"/>
      <c r="M79" s="149"/>
      <c r="N79" s="149"/>
      <c r="O79" s="149"/>
      <c r="P79" s="136"/>
      <c r="Q79" s="137"/>
    </row>
    <row r="80" spans="1:255" ht="12.75" hidden="1" customHeight="1">
      <c r="C80" s="145"/>
      <c r="D80" s="146"/>
      <c r="E80" s="147"/>
      <c r="F80" s="144"/>
      <c r="G80" s="144"/>
      <c r="H80" s="150">
        <v>259.62221692996206</v>
      </c>
      <c r="I80" s="144"/>
      <c r="J80" s="144"/>
      <c r="K80" s="144"/>
      <c r="L80" s="144"/>
      <c r="M80" s="144"/>
      <c r="N80" s="144"/>
      <c r="O80" s="144"/>
      <c r="P80" s="130"/>
      <c r="Q80" s="121"/>
    </row>
    <row r="81" spans="3:17" ht="12.75" customHeight="1">
      <c r="C81" s="151"/>
      <c r="D81" s="152"/>
      <c r="E81" s="152"/>
      <c r="F81" s="152"/>
      <c r="G81" s="152"/>
      <c r="H81" s="152"/>
      <c r="I81" s="152"/>
      <c r="J81" s="152"/>
      <c r="K81" s="152"/>
      <c r="L81" s="152"/>
      <c r="M81" s="152"/>
      <c r="N81" s="152"/>
      <c r="O81" s="152"/>
      <c r="P81" s="121"/>
      <c r="Q81" s="121"/>
    </row>
  </sheetData>
  <sheetProtection sort="0"/>
  <mergeCells count="22">
    <mergeCell ref="A1:D1"/>
    <mergeCell ref="A2:K2"/>
    <mergeCell ref="C76:O76"/>
    <mergeCell ref="C77:O77"/>
    <mergeCell ref="C78:O78"/>
    <mergeCell ref="L9:L11"/>
    <mergeCell ref="M9:O9"/>
    <mergeCell ref="H10:K10"/>
    <mergeCell ref="M10:O10"/>
    <mergeCell ref="C74:O74"/>
    <mergeCell ref="C75:O75"/>
    <mergeCell ref="C9:C11"/>
    <mergeCell ref="D9:D11"/>
    <mergeCell ref="E9:E11"/>
    <mergeCell ref="F9:F11"/>
    <mergeCell ref="G9:G11"/>
    <mergeCell ref="C73:O73"/>
    <mergeCell ref="A3:F3"/>
    <mergeCell ref="G3:K3"/>
    <mergeCell ref="L3:N3"/>
    <mergeCell ref="O3:Q3"/>
    <mergeCell ref="H9:K9"/>
  </mergeCells>
  <conditionalFormatting sqref="K80 O17:O42 K14:K42 K44:K72 O44:O72 K75:K77 O75:O121">
    <cfRule type="cellIs" dxfId="22" priority="20" stopIfTrue="1" operator="greaterThan">
      <formula>100</formula>
    </cfRule>
  </conditionalFormatting>
  <conditionalFormatting sqref="K18:K42 K44:K72">
    <cfRule type="cellIs" dxfId="21" priority="18" stopIfTrue="1" operator="greaterThan">
      <formula>100</formula>
    </cfRule>
    <cfRule type="cellIs" dxfId="20" priority="19" stopIfTrue="1" operator="greaterThan">
      <formula>100</formula>
    </cfRule>
  </conditionalFormatting>
  <conditionalFormatting sqref="K63:K64 O63:O64">
    <cfRule type="cellIs" dxfId="19" priority="17" stopIfTrue="1" operator="greaterThan">
      <formula>100</formula>
    </cfRule>
  </conditionalFormatting>
  <conditionalFormatting sqref="K63:K64">
    <cfRule type="cellIs" dxfId="18" priority="15" stopIfTrue="1" operator="greaterThan">
      <formula>100</formula>
    </cfRule>
    <cfRule type="cellIs" dxfId="17" priority="16" stopIfTrue="1" operator="greaterThan">
      <formula>100</formula>
    </cfRule>
  </conditionalFormatting>
  <conditionalFormatting sqref="A63:A64">
    <cfRule type="duplicateValues" dxfId="16" priority="14" stopIfTrue="1"/>
  </conditionalFormatting>
  <conditionalFormatting sqref="O74">
    <cfRule type="cellIs" dxfId="15" priority="13" stopIfTrue="1" operator="greaterThan">
      <formula>100</formula>
    </cfRule>
  </conditionalFormatting>
  <conditionalFormatting sqref="A67:A72">
    <cfRule type="duplicateValues" dxfId="14" priority="21"/>
  </conditionalFormatting>
  <conditionalFormatting sqref="C44:C72 C4:C12 C14:C42 C74:C1048576">
    <cfRule type="duplicateValues" dxfId="13" priority="12"/>
  </conditionalFormatting>
  <conditionalFormatting sqref="O43 K43">
    <cfRule type="cellIs" dxfId="12" priority="10" stopIfTrue="1" operator="greaterThan">
      <formula>100</formula>
    </cfRule>
  </conditionalFormatting>
  <conditionalFormatting sqref="K43">
    <cfRule type="cellIs" dxfId="11" priority="8" stopIfTrue="1" operator="greaterThan">
      <formula>100</formula>
    </cfRule>
    <cfRule type="cellIs" dxfId="10" priority="9" stopIfTrue="1" operator="greaterThan">
      <formula>100</formula>
    </cfRule>
  </conditionalFormatting>
  <conditionalFormatting sqref="A43">
    <cfRule type="duplicateValues" dxfId="9" priority="11" stopIfTrue="1"/>
  </conditionalFormatting>
  <conditionalFormatting sqref="C43">
    <cfRule type="duplicateValues" dxfId="8" priority="7"/>
  </conditionalFormatting>
  <conditionalFormatting sqref="P18:P19 P21:P22 P24 P26 P28:P32 P34:P36 P38:P43 P45:P46 P48:P54 P56:P62 P64 P67 P69:P70 P72">
    <cfRule type="cellIs" dxfId="7" priority="6" operator="equal">
      <formula>100</formula>
    </cfRule>
  </conditionalFormatting>
  <conditionalFormatting sqref="A18:A42 A44:A72">
    <cfRule type="duplicateValues" dxfId="6" priority="23" stopIfTrue="1"/>
  </conditionalFormatting>
  <conditionalFormatting sqref="C13">
    <cfRule type="duplicateValues" dxfId="5" priority="4"/>
  </conditionalFormatting>
  <conditionalFormatting sqref="O73">
    <cfRule type="cellIs" dxfId="4" priority="2" stopIfTrue="1" operator="greaterThan">
      <formula>100</formula>
    </cfRule>
  </conditionalFormatting>
  <conditionalFormatting sqref="C73">
    <cfRule type="duplicateValues" dxfId="3" priority="1"/>
  </conditionalFormatting>
  <conditionalFormatting sqref="A73">
    <cfRule type="duplicateValues" dxfId="2" priority="3"/>
  </conditionalFormatting>
  <conditionalFormatting sqref="A74:A77">
    <cfRule type="duplicateValues" dxfId="1" priority="28"/>
  </conditionalFormatting>
  <printOptions horizontalCentered="1"/>
  <pageMargins left="0.31496062992125984" right="0.31496062992125984" top="0.35433070866141736" bottom="0.35433070866141736" header="0" footer="0"/>
  <pageSetup scale="68" fitToHeight="0" orientation="landscape" r:id="rId1"/>
  <headerFooter scaleWithDoc="0" alignWithMargins="0"/>
  <ignoredErrors>
    <ignoredError sqref="J20:K71" formula="1"/>
    <ignoredError sqref="E9:K12 L9:O12"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85"/>
  <sheetViews>
    <sheetView showGridLines="0" topLeftCell="A261" zoomScale="80" zoomScaleNormal="80" zoomScaleSheetLayoutView="80" workbookViewId="0">
      <selection activeCell="C295" sqref="C295"/>
    </sheetView>
  </sheetViews>
  <sheetFormatPr baseColWidth="10" defaultRowHeight="15"/>
  <cols>
    <col min="1" max="1" width="6.5703125" customWidth="1"/>
    <col min="2" max="2" width="5.7109375" customWidth="1"/>
    <col min="3" max="3" width="53.42578125" customWidth="1"/>
    <col min="4" max="4" width="12.5703125" customWidth="1"/>
    <col min="5" max="5" width="17.7109375" bestFit="1" customWidth="1"/>
    <col min="6" max="6" width="13.28515625" bestFit="1" customWidth="1"/>
    <col min="7" max="7" width="11.5703125" bestFit="1" customWidth="1"/>
    <col min="8" max="8" width="12.85546875" bestFit="1" customWidth="1"/>
    <col min="9" max="9" width="1.85546875" customWidth="1"/>
    <col min="10" max="10" width="12.85546875" bestFit="1" customWidth="1"/>
    <col min="11" max="11" width="17.5703125" customWidth="1"/>
    <col min="12" max="12" width="13.140625" customWidth="1"/>
    <col min="13" max="13" width="11.28515625" customWidth="1"/>
    <col min="14" max="14" width="12.85546875" bestFit="1" customWidth="1"/>
    <col min="15" max="15" width="11.5703125" bestFit="1" customWidth="1"/>
    <col min="16" max="21" width="12.85546875" hidden="1" customWidth="1"/>
    <col min="22" max="22" width="11.5703125" bestFit="1" customWidth="1"/>
  </cols>
  <sheetData>
    <row r="1" spans="1:22" s="1" customFormat="1" ht="42.75" customHeight="1">
      <c r="A1" s="435" t="s">
        <v>883</v>
      </c>
      <c r="B1" s="435"/>
      <c r="C1" s="435"/>
      <c r="D1" s="435"/>
      <c r="E1" s="448" t="s">
        <v>885</v>
      </c>
      <c r="F1" s="448"/>
      <c r="G1" s="448"/>
      <c r="H1" s="448"/>
      <c r="I1" s="448"/>
      <c r="J1" s="448"/>
      <c r="K1" s="448"/>
      <c r="L1" s="448"/>
      <c r="M1" s="448"/>
      <c r="N1" s="448"/>
      <c r="O1" s="448"/>
    </row>
    <row r="2" spans="1:22" s="1" customFormat="1" ht="36" customHeight="1" thickBot="1">
      <c r="A2" s="449" t="s">
        <v>884</v>
      </c>
      <c r="B2" s="449"/>
      <c r="C2" s="449"/>
      <c r="D2" s="449"/>
      <c r="E2" s="449"/>
      <c r="F2" s="449"/>
      <c r="G2" s="449"/>
      <c r="H2" s="449"/>
      <c r="I2" s="449"/>
      <c r="J2" s="449"/>
      <c r="K2" s="449"/>
      <c r="L2" s="449"/>
      <c r="M2" s="449"/>
      <c r="N2" s="449"/>
      <c r="O2" s="449"/>
      <c r="P2" s="153"/>
    </row>
    <row r="3" spans="1:22" ht="6" customHeight="1">
      <c r="A3" s="433"/>
      <c r="B3" s="433"/>
      <c r="C3" s="433"/>
      <c r="D3" s="433"/>
      <c r="E3" s="433"/>
      <c r="F3" s="433"/>
      <c r="G3" s="433"/>
      <c r="H3" s="433"/>
      <c r="I3" s="433"/>
      <c r="J3" s="433"/>
      <c r="K3" s="433"/>
      <c r="L3" s="433"/>
      <c r="M3" s="433"/>
      <c r="N3" s="433"/>
      <c r="O3" s="433"/>
    </row>
    <row r="4" spans="1:22" s="27" customFormat="1" ht="15" customHeight="1">
      <c r="A4" s="459" t="s">
        <v>894</v>
      </c>
      <c r="B4" s="459"/>
      <c r="C4" s="459"/>
      <c r="D4" s="459"/>
      <c r="E4" s="459"/>
      <c r="F4" s="459"/>
      <c r="G4" s="459"/>
      <c r="H4" s="459"/>
      <c r="I4" s="459"/>
      <c r="J4" s="459"/>
      <c r="K4" s="459"/>
      <c r="L4" s="459"/>
      <c r="M4" s="459"/>
      <c r="N4" s="154"/>
      <c r="O4" s="154"/>
      <c r="P4" s="155"/>
      <c r="Q4" s="156"/>
      <c r="R4" s="156"/>
      <c r="S4" s="156"/>
      <c r="T4" s="156"/>
      <c r="U4" s="156"/>
      <c r="V4" s="156"/>
    </row>
    <row r="5" spans="1:22" s="27" customFormat="1" ht="15" customHeight="1">
      <c r="A5" s="459" t="s">
        <v>87</v>
      </c>
      <c r="B5" s="459"/>
      <c r="C5" s="459"/>
      <c r="D5" s="459"/>
      <c r="E5" s="459"/>
      <c r="F5" s="459"/>
      <c r="G5" s="459"/>
      <c r="H5" s="459"/>
      <c r="I5" s="459"/>
      <c r="J5" s="459"/>
      <c r="K5" s="459"/>
      <c r="L5" s="459"/>
      <c r="M5" s="459"/>
      <c r="N5" s="154"/>
      <c r="O5" s="154"/>
      <c r="P5" s="155"/>
      <c r="Q5" s="156"/>
      <c r="R5" s="156"/>
      <c r="S5" s="157"/>
      <c r="T5" s="156"/>
      <c r="U5" s="156"/>
      <c r="V5" s="156"/>
    </row>
    <row r="6" spans="1:22" s="27" customFormat="1" ht="15" customHeight="1">
      <c r="A6" s="459" t="s">
        <v>1</v>
      </c>
      <c r="B6" s="459"/>
      <c r="C6" s="459"/>
      <c r="D6" s="459"/>
      <c r="E6" s="459"/>
      <c r="F6" s="459"/>
      <c r="G6" s="459"/>
      <c r="H6" s="459"/>
      <c r="I6" s="459"/>
      <c r="J6" s="459"/>
      <c r="K6" s="459"/>
      <c r="L6" s="459"/>
      <c r="M6" s="459"/>
      <c r="N6" s="154"/>
      <c r="O6" s="154"/>
      <c r="P6" s="158"/>
      <c r="Q6" s="156"/>
      <c r="R6" s="156"/>
      <c r="S6" s="157"/>
      <c r="T6" s="156"/>
      <c r="U6" s="156"/>
      <c r="V6" s="156"/>
    </row>
    <row r="7" spans="1:22" s="27" customFormat="1" ht="15" customHeight="1">
      <c r="A7" s="460" t="s">
        <v>2</v>
      </c>
      <c r="B7" s="459"/>
      <c r="C7" s="459"/>
      <c r="D7" s="459"/>
      <c r="E7" s="459"/>
      <c r="F7" s="459"/>
      <c r="G7" s="459"/>
      <c r="H7" s="459"/>
      <c r="I7" s="459"/>
      <c r="J7" s="459"/>
      <c r="K7" s="459"/>
      <c r="L7" s="459"/>
      <c r="M7" s="459"/>
      <c r="N7" s="154"/>
      <c r="O7" s="154"/>
      <c r="P7" s="158"/>
      <c r="Q7" s="159"/>
      <c r="R7" s="156"/>
      <c r="S7" s="156"/>
      <c r="T7" s="156"/>
      <c r="U7" s="156"/>
      <c r="V7" s="156"/>
    </row>
    <row r="8" spans="1:22" s="27" customFormat="1" ht="19.5" customHeight="1">
      <c r="A8" s="459" t="s">
        <v>893</v>
      </c>
      <c r="B8" s="459"/>
      <c r="C8" s="459"/>
      <c r="D8" s="459"/>
      <c r="E8" s="459"/>
      <c r="F8" s="459"/>
      <c r="G8" s="459"/>
      <c r="H8" s="459"/>
      <c r="I8" s="459"/>
      <c r="J8" s="459"/>
      <c r="K8" s="459"/>
      <c r="L8" s="459"/>
      <c r="M8" s="459"/>
      <c r="N8" s="154"/>
      <c r="O8" s="154"/>
      <c r="P8" s="158"/>
      <c r="Q8" s="156"/>
      <c r="R8" s="156"/>
      <c r="S8" s="156"/>
      <c r="T8" s="156"/>
      <c r="U8" s="156"/>
      <c r="V8" s="156"/>
    </row>
    <row r="9" spans="1:22" s="28" customFormat="1" ht="15" customHeight="1">
      <c r="A9" s="450" t="s">
        <v>4</v>
      </c>
      <c r="B9" s="450"/>
      <c r="C9" s="450"/>
      <c r="D9" s="462" t="s">
        <v>88</v>
      </c>
      <c r="E9" s="462"/>
      <c r="F9" s="462"/>
      <c r="G9" s="462"/>
      <c r="H9" s="462"/>
      <c r="I9" s="160"/>
      <c r="J9" s="462" t="s">
        <v>89</v>
      </c>
      <c r="K9" s="462"/>
      <c r="L9" s="462"/>
      <c r="M9" s="462"/>
      <c r="N9" s="462"/>
      <c r="O9" s="161"/>
      <c r="P9" s="162" t="s">
        <v>90</v>
      </c>
      <c r="Q9" s="162"/>
      <c r="R9" s="162"/>
      <c r="S9" s="162" t="s">
        <v>89</v>
      </c>
      <c r="T9" s="162"/>
      <c r="U9" s="162"/>
      <c r="V9" s="163"/>
    </row>
    <row r="10" spans="1:22" s="28" customFormat="1" ht="15" customHeight="1">
      <c r="A10" s="450"/>
      <c r="B10" s="450"/>
      <c r="C10" s="450"/>
      <c r="D10" s="161"/>
      <c r="E10" s="455" t="s">
        <v>91</v>
      </c>
      <c r="F10" s="455"/>
      <c r="G10" s="455"/>
      <c r="H10" s="161"/>
      <c r="I10" s="161"/>
      <c r="J10" s="161"/>
      <c r="K10" s="455" t="s">
        <v>92</v>
      </c>
      <c r="L10" s="455"/>
      <c r="M10" s="455"/>
      <c r="N10" s="161"/>
      <c r="O10" s="161"/>
      <c r="P10" s="455" t="s">
        <v>93</v>
      </c>
      <c r="Q10" s="455"/>
      <c r="R10" s="455"/>
      <c r="S10" s="456" t="s">
        <v>93</v>
      </c>
      <c r="T10" s="455"/>
      <c r="U10" s="455"/>
      <c r="V10" s="163"/>
    </row>
    <row r="11" spans="1:22" s="28" customFormat="1" ht="15" customHeight="1">
      <c r="A11" s="450"/>
      <c r="B11" s="450"/>
      <c r="C11" s="450"/>
      <c r="D11" s="454" t="s">
        <v>94</v>
      </c>
      <c r="E11" s="164" t="s">
        <v>95</v>
      </c>
      <c r="F11" s="165"/>
      <c r="G11" s="165"/>
      <c r="H11" s="454" t="s">
        <v>96</v>
      </c>
      <c r="I11" s="166"/>
      <c r="J11" s="463" t="s">
        <v>94</v>
      </c>
      <c r="K11" s="167" t="s">
        <v>95</v>
      </c>
      <c r="L11" s="168"/>
      <c r="M11" s="168"/>
      <c r="N11" s="464" t="s">
        <v>96</v>
      </c>
      <c r="O11" s="450" t="s">
        <v>97</v>
      </c>
      <c r="P11" s="457" t="s">
        <v>98</v>
      </c>
      <c r="Q11" s="453" t="s">
        <v>99</v>
      </c>
      <c r="R11" s="453" t="s">
        <v>100</v>
      </c>
      <c r="S11" s="451" t="s">
        <v>98</v>
      </c>
      <c r="T11" s="453" t="s">
        <v>99</v>
      </c>
      <c r="U11" s="453" t="s">
        <v>100</v>
      </c>
      <c r="V11" s="163"/>
    </row>
    <row r="12" spans="1:22" s="28" customFormat="1" ht="15" customHeight="1">
      <c r="A12" s="450"/>
      <c r="B12" s="450"/>
      <c r="C12" s="450"/>
      <c r="D12" s="454"/>
      <c r="E12" s="165" t="s">
        <v>101</v>
      </c>
      <c r="F12" s="169" t="s">
        <v>98</v>
      </c>
      <c r="G12" s="165" t="s">
        <v>102</v>
      </c>
      <c r="H12" s="454"/>
      <c r="I12" s="166"/>
      <c r="J12" s="463"/>
      <c r="K12" s="168" t="s">
        <v>101</v>
      </c>
      <c r="L12" s="145" t="s">
        <v>98</v>
      </c>
      <c r="M12" s="168" t="s">
        <v>102</v>
      </c>
      <c r="N12" s="464"/>
      <c r="O12" s="450"/>
      <c r="P12" s="458"/>
      <c r="Q12" s="454"/>
      <c r="R12" s="454"/>
      <c r="S12" s="452"/>
      <c r="T12" s="454"/>
      <c r="U12" s="454"/>
      <c r="V12" s="163"/>
    </row>
    <row r="13" spans="1:22" s="28" customFormat="1" ht="15" customHeight="1">
      <c r="A13" s="450"/>
      <c r="B13" s="450"/>
      <c r="C13" s="450"/>
      <c r="D13" s="454"/>
      <c r="E13" s="165" t="s">
        <v>103</v>
      </c>
      <c r="F13" s="169" t="s">
        <v>104</v>
      </c>
      <c r="G13" s="165" t="s">
        <v>95</v>
      </c>
      <c r="H13" s="454"/>
      <c r="I13" s="166"/>
      <c r="J13" s="463"/>
      <c r="K13" s="168" t="s">
        <v>103</v>
      </c>
      <c r="L13" s="145" t="s">
        <v>104</v>
      </c>
      <c r="M13" s="168" t="s">
        <v>95</v>
      </c>
      <c r="N13" s="464"/>
      <c r="O13" s="450"/>
      <c r="P13" s="458"/>
      <c r="Q13" s="454"/>
      <c r="R13" s="454"/>
      <c r="S13" s="452"/>
      <c r="T13" s="454"/>
      <c r="U13" s="454"/>
      <c r="V13" s="163"/>
    </row>
    <row r="14" spans="1:22" s="28" customFormat="1" ht="15" customHeight="1">
      <c r="A14" s="450"/>
      <c r="B14" s="450"/>
      <c r="C14" s="450"/>
      <c r="D14" s="454"/>
      <c r="E14" s="165" t="s">
        <v>105</v>
      </c>
      <c r="F14" s="169" t="s">
        <v>106</v>
      </c>
      <c r="G14" s="165"/>
      <c r="H14" s="454"/>
      <c r="I14" s="166"/>
      <c r="J14" s="463"/>
      <c r="K14" s="168" t="s">
        <v>105</v>
      </c>
      <c r="L14" s="145" t="s">
        <v>106</v>
      </c>
      <c r="M14" s="168"/>
      <c r="N14" s="464"/>
      <c r="O14" s="450"/>
      <c r="P14" s="458"/>
      <c r="Q14" s="454"/>
      <c r="R14" s="454"/>
      <c r="S14" s="452"/>
      <c r="T14" s="454"/>
      <c r="U14" s="454"/>
      <c r="V14" s="163"/>
    </row>
    <row r="15" spans="1:22" s="28" customFormat="1" ht="15" customHeight="1" thickBot="1">
      <c r="A15" s="461"/>
      <c r="B15" s="461"/>
      <c r="C15" s="461"/>
      <c r="D15" s="194" t="s">
        <v>107</v>
      </c>
      <c r="E15" s="194" t="s">
        <v>108</v>
      </c>
      <c r="F15" s="195" t="s">
        <v>109</v>
      </c>
      <c r="G15" s="194" t="s">
        <v>110</v>
      </c>
      <c r="H15" s="196" t="s">
        <v>111</v>
      </c>
      <c r="I15" s="196"/>
      <c r="J15" s="197" t="s">
        <v>112</v>
      </c>
      <c r="K15" s="197" t="s">
        <v>113</v>
      </c>
      <c r="L15" s="195" t="s">
        <v>407</v>
      </c>
      <c r="M15" s="197" t="s">
        <v>114</v>
      </c>
      <c r="N15" s="196" t="s">
        <v>115</v>
      </c>
      <c r="O15" s="196" t="s">
        <v>116</v>
      </c>
      <c r="P15" s="170" t="s">
        <v>117</v>
      </c>
      <c r="Q15" s="170" t="s">
        <v>118</v>
      </c>
      <c r="R15" s="170" t="s">
        <v>119</v>
      </c>
      <c r="S15" s="171" t="s">
        <v>120</v>
      </c>
      <c r="T15" s="170" t="s">
        <v>121</v>
      </c>
      <c r="U15" s="170" t="s">
        <v>122</v>
      </c>
      <c r="V15" s="163"/>
    </row>
    <row r="16" spans="1:22" s="189" customFormat="1" ht="6.75" customHeight="1" thickBot="1">
      <c r="A16" s="190"/>
      <c r="B16" s="190"/>
      <c r="C16" s="190"/>
      <c r="D16" s="191"/>
      <c r="E16" s="191"/>
      <c r="F16" s="191"/>
      <c r="G16" s="191"/>
      <c r="H16" s="192"/>
      <c r="I16" s="192"/>
      <c r="J16" s="193"/>
      <c r="K16" s="193"/>
      <c r="L16" s="191"/>
      <c r="M16" s="193"/>
      <c r="N16" s="192"/>
      <c r="O16" s="192"/>
      <c r="P16" s="185"/>
      <c r="Q16" s="185"/>
      <c r="R16" s="186"/>
      <c r="S16" s="187"/>
      <c r="T16" s="185"/>
      <c r="U16" s="186"/>
      <c r="V16" s="188"/>
    </row>
    <row r="17" spans="1:31" s="30" customFormat="1" ht="15" customHeight="1">
      <c r="A17" s="198"/>
      <c r="B17" s="198"/>
      <c r="C17" s="198" t="s">
        <v>471</v>
      </c>
      <c r="D17" s="199">
        <f>SUM(D18:D280)</f>
        <v>75258.086775000003</v>
      </c>
      <c r="E17" s="199">
        <f t="shared" ref="E17:U17" si="0">SUM(E18:E280)</f>
        <v>21950.352931999998</v>
      </c>
      <c r="F17" s="200">
        <f t="shared" si="0"/>
        <v>0</v>
      </c>
      <c r="G17" s="200">
        <f t="shared" si="0"/>
        <v>6436.2264270700016</v>
      </c>
      <c r="H17" s="199">
        <f t="shared" si="0"/>
        <v>46871.507415930006</v>
      </c>
      <c r="I17" s="199"/>
      <c r="J17" s="199">
        <f t="shared" si="0"/>
        <v>71831.104904840453</v>
      </c>
      <c r="K17" s="199">
        <f t="shared" si="0"/>
        <v>24844.853237652562</v>
      </c>
      <c r="L17" s="200">
        <f t="shared" si="0"/>
        <v>0</v>
      </c>
      <c r="M17" s="199">
        <f t="shared" si="0"/>
        <v>7172.6373220800006</v>
      </c>
      <c r="N17" s="199">
        <f>SUM(N18:N280)</f>
        <v>39813.614345107904</v>
      </c>
      <c r="O17" s="201">
        <f>IF(OR(H17=0,N17=0),"N.A.",IF((((N17-H17)/H17))*100&gt;=500,"500&lt;",IF((((N17-H17)/H17))*100&lt;=-500,"&lt;-500",(((N17-H17)/H17))*100)))</f>
        <v>-15.057960496536896</v>
      </c>
      <c r="P17" s="172">
        <f t="shared" si="0"/>
        <v>10226.688991999999</v>
      </c>
      <c r="Q17" s="172">
        <f t="shared" si="0"/>
        <v>11723.663939999999</v>
      </c>
      <c r="R17" s="172">
        <f t="shared" si="0"/>
        <v>21950.352931999998</v>
      </c>
      <c r="S17" s="172">
        <f t="shared" si="0"/>
        <v>10057.578759149996</v>
      </c>
      <c r="T17" s="172">
        <f t="shared" si="0"/>
        <v>14787.274478502573</v>
      </c>
      <c r="U17" s="172">
        <f t="shared" si="0"/>
        <v>24844.853237652562</v>
      </c>
      <c r="V17" s="173"/>
      <c r="W17" s="29"/>
      <c r="X17" s="29"/>
      <c r="Y17" s="29"/>
      <c r="Z17" s="29"/>
      <c r="AA17" s="29"/>
      <c r="AB17" s="29"/>
      <c r="AC17" s="29"/>
      <c r="AD17" s="29"/>
      <c r="AE17" s="29"/>
    </row>
    <row r="18" spans="1:31" s="31" customFormat="1" ht="18" customHeight="1">
      <c r="A18" s="202">
        <v>1</v>
      </c>
      <c r="B18" s="203" t="s">
        <v>123</v>
      </c>
      <c r="C18" s="202" t="s">
        <v>124</v>
      </c>
      <c r="D18" s="204">
        <v>0</v>
      </c>
      <c r="E18" s="205">
        <v>0</v>
      </c>
      <c r="F18" s="204">
        <v>0</v>
      </c>
      <c r="G18" s="204">
        <v>0</v>
      </c>
      <c r="H18" s="206">
        <f>D18-E18-G18</f>
        <v>0</v>
      </c>
      <c r="I18" s="206"/>
      <c r="J18" s="204">
        <v>0</v>
      </c>
      <c r="K18" s="207">
        <v>0</v>
      </c>
      <c r="L18" s="204">
        <v>0</v>
      </c>
      <c r="M18" s="204">
        <v>0</v>
      </c>
      <c r="N18" s="207">
        <f t="shared" ref="N18:N81" si="1">J18-K18-M18</f>
        <v>0</v>
      </c>
      <c r="O18" s="206" t="str">
        <f t="shared" ref="O18:O81" si="2">IF(OR(H18=0,N18=0),"N.A.",IF((((N18-H18)/H18))*100&gt;=500,"500&lt;",IF((((N18-H18)/H18))*100&lt;=-500,"&lt;-500",(((N18-H18)/H18))*100)))</f>
        <v>N.A.</v>
      </c>
      <c r="P18" s="175">
        <v>0</v>
      </c>
      <c r="Q18" s="175">
        <v>0</v>
      </c>
      <c r="R18" s="176">
        <f t="shared" ref="R18:R81" si="3">P18+Q18</f>
        <v>0</v>
      </c>
      <c r="S18" s="175">
        <v>0</v>
      </c>
      <c r="T18" s="175">
        <v>0</v>
      </c>
      <c r="U18" s="176">
        <f>S18+T18</f>
        <v>0</v>
      </c>
      <c r="V18" s="174"/>
    </row>
    <row r="19" spans="1:31" s="31" customFormat="1" ht="18" customHeight="1">
      <c r="A19" s="202">
        <v>2</v>
      </c>
      <c r="B19" s="203" t="s">
        <v>125</v>
      </c>
      <c r="C19" s="202" t="s">
        <v>126</v>
      </c>
      <c r="D19" s="204">
        <v>0</v>
      </c>
      <c r="E19" s="205">
        <v>0</v>
      </c>
      <c r="F19" s="204">
        <v>0</v>
      </c>
      <c r="G19" s="204">
        <v>0</v>
      </c>
      <c r="H19" s="206">
        <f t="shared" ref="H19:H82" si="4">D19-E19-G19</f>
        <v>0</v>
      </c>
      <c r="I19" s="206"/>
      <c r="J19" s="204">
        <v>0</v>
      </c>
      <c r="K19" s="207">
        <v>0</v>
      </c>
      <c r="L19" s="204">
        <v>0</v>
      </c>
      <c r="M19" s="204">
        <v>0</v>
      </c>
      <c r="N19" s="207">
        <f t="shared" si="1"/>
        <v>0</v>
      </c>
      <c r="O19" s="206" t="str">
        <f t="shared" si="2"/>
        <v>N.A.</v>
      </c>
      <c r="P19" s="175">
        <v>0</v>
      </c>
      <c r="Q19" s="175">
        <v>0</v>
      </c>
      <c r="R19" s="176">
        <f t="shared" si="3"/>
        <v>0</v>
      </c>
      <c r="S19" s="175">
        <v>0</v>
      </c>
      <c r="T19" s="175">
        <v>0</v>
      </c>
      <c r="U19" s="176">
        <f t="shared" ref="U19:U82" si="5">S19+T19</f>
        <v>0</v>
      </c>
      <c r="V19" s="174"/>
    </row>
    <row r="20" spans="1:31" s="31" customFormat="1" ht="18" customHeight="1">
      <c r="A20" s="202">
        <v>3</v>
      </c>
      <c r="B20" s="203" t="s">
        <v>127</v>
      </c>
      <c r="C20" s="202" t="s">
        <v>128</v>
      </c>
      <c r="D20" s="204">
        <v>0</v>
      </c>
      <c r="E20" s="205">
        <v>0</v>
      </c>
      <c r="F20" s="204">
        <v>0</v>
      </c>
      <c r="G20" s="204">
        <v>0</v>
      </c>
      <c r="H20" s="206">
        <f t="shared" si="4"/>
        <v>0</v>
      </c>
      <c r="I20" s="206"/>
      <c r="J20" s="204">
        <v>0</v>
      </c>
      <c r="K20" s="207">
        <v>0</v>
      </c>
      <c r="L20" s="204">
        <v>0</v>
      </c>
      <c r="M20" s="204">
        <v>0</v>
      </c>
      <c r="N20" s="207">
        <f t="shared" si="1"/>
        <v>0</v>
      </c>
      <c r="O20" s="206" t="str">
        <f t="shared" si="2"/>
        <v>N.A.</v>
      </c>
      <c r="P20" s="175">
        <v>0</v>
      </c>
      <c r="Q20" s="175">
        <v>0</v>
      </c>
      <c r="R20" s="176">
        <f t="shared" si="3"/>
        <v>0</v>
      </c>
      <c r="S20" s="175">
        <v>0</v>
      </c>
      <c r="T20" s="175">
        <v>0</v>
      </c>
      <c r="U20" s="176">
        <f t="shared" si="5"/>
        <v>0</v>
      </c>
      <c r="V20" s="174"/>
    </row>
    <row r="21" spans="1:31" s="31" customFormat="1" ht="18" customHeight="1">
      <c r="A21" s="202">
        <v>4</v>
      </c>
      <c r="B21" s="203" t="s">
        <v>125</v>
      </c>
      <c r="C21" s="202" t="s">
        <v>129</v>
      </c>
      <c r="D21" s="204">
        <v>0</v>
      </c>
      <c r="E21" s="205">
        <v>0</v>
      </c>
      <c r="F21" s="204">
        <v>0</v>
      </c>
      <c r="G21" s="204">
        <v>0</v>
      </c>
      <c r="H21" s="206">
        <f t="shared" si="4"/>
        <v>0</v>
      </c>
      <c r="I21" s="206"/>
      <c r="J21" s="204">
        <v>0</v>
      </c>
      <c r="K21" s="207">
        <v>0</v>
      </c>
      <c r="L21" s="204">
        <v>0</v>
      </c>
      <c r="M21" s="204">
        <v>0</v>
      </c>
      <c r="N21" s="207">
        <f t="shared" si="1"/>
        <v>0</v>
      </c>
      <c r="O21" s="206" t="str">
        <f t="shared" si="2"/>
        <v>N.A.</v>
      </c>
      <c r="P21" s="175">
        <v>0</v>
      </c>
      <c r="Q21" s="175">
        <v>0</v>
      </c>
      <c r="R21" s="176">
        <f t="shared" si="3"/>
        <v>0</v>
      </c>
      <c r="S21" s="175">
        <v>0</v>
      </c>
      <c r="T21" s="175">
        <v>0</v>
      </c>
      <c r="U21" s="176">
        <f t="shared" si="5"/>
        <v>0</v>
      </c>
      <c r="V21" s="174"/>
    </row>
    <row r="22" spans="1:31" s="31" customFormat="1" ht="18" customHeight="1">
      <c r="A22" s="202">
        <v>5</v>
      </c>
      <c r="B22" s="203" t="s">
        <v>130</v>
      </c>
      <c r="C22" s="202" t="s">
        <v>131</v>
      </c>
      <c r="D22" s="204">
        <v>0</v>
      </c>
      <c r="E22" s="205">
        <v>0</v>
      </c>
      <c r="F22" s="204">
        <v>0</v>
      </c>
      <c r="G22" s="204">
        <v>0</v>
      </c>
      <c r="H22" s="206">
        <f t="shared" si="4"/>
        <v>0</v>
      </c>
      <c r="I22" s="206"/>
      <c r="J22" s="204">
        <v>0</v>
      </c>
      <c r="K22" s="207">
        <v>0</v>
      </c>
      <c r="L22" s="204">
        <v>0</v>
      </c>
      <c r="M22" s="204">
        <v>0</v>
      </c>
      <c r="N22" s="207">
        <f t="shared" si="1"/>
        <v>0</v>
      </c>
      <c r="O22" s="206" t="str">
        <f t="shared" si="2"/>
        <v>N.A.</v>
      </c>
      <c r="P22" s="175">
        <v>0</v>
      </c>
      <c r="Q22" s="175">
        <v>0</v>
      </c>
      <c r="R22" s="176">
        <f t="shared" si="3"/>
        <v>0</v>
      </c>
      <c r="S22" s="175">
        <v>0</v>
      </c>
      <c r="T22" s="175">
        <v>0</v>
      </c>
      <c r="U22" s="176">
        <f t="shared" si="5"/>
        <v>0</v>
      </c>
      <c r="V22" s="174"/>
    </row>
    <row r="23" spans="1:31" s="31" customFormat="1" ht="18" customHeight="1">
      <c r="A23" s="202">
        <v>6</v>
      </c>
      <c r="B23" s="203" t="s">
        <v>125</v>
      </c>
      <c r="C23" s="202" t="s">
        <v>132</v>
      </c>
      <c r="D23" s="204">
        <v>0</v>
      </c>
      <c r="E23" s="205">
        <v>0</v>
      </c>
      <c r="F23" s="204">
        <v>0</v>
      </c>
      <c r="G23" s="204">
        <v>0</v>
      </c>
      <c r="H23" s="206">
        <f t="shared" si="4"/>
        <v>0</v>
      </c>
      <c r="I23" s="206"/>
      <c r="J23" s="204">
        <v>0</v>
      </c>
      <c r="K23" s="207">
        <v>0</v>
      </c>
      <c r="L23" s="204">
        <v>0</v>
      </c>
      <c r="M23" s="204">
        <v>0</v>
      </c>
      <c r="N23" s="207">
        <f t="shared" si="1"/>
        <v>0</v>
      </c>
      <c r="O23" s="206" t="str">
        <f t="shared" si="2"/>
        <v>N.A.</v>
      </c>
      <c r="P23" s="175">
        <v>0</v>
      </c>
      <c r="Q23" s="175">
        <v>0</v>
      </c>
      <c r="R23" s="176">
        <f t="shared" si="3"/>
        <v>0</v>
      </c>
      <c r="S23" s="175">
        <v>0</v>
      </c>
      <c r="T23" s="175">
        <v>0</v>
      </c>
      <c r="U23" s="176">
        <f t="shared" si="5"/>
        <v>0</v>
      </c>
      <c r="V23" s="174"/>
    </row>
    <row r="24" spans="1:31" s="31" customFormat="1" ht="18" customHeight="1">
      <c r="A24" s="202">
        <v>7</v>
      </c>
      <c r="B24" s="203" t="s">
        <v>133</v>
      </c>
      <c r="C24" s="202" t="s">
        <v>134</v>
      </c>
      <c r="D24" s="204">
        <v>0</v>
      </c>
      <c r="E24" s="205">
        <v>0</v>
      </c>
      <c r="F24" s="204">
        <v>0</v>
      </c>
      <c r="G24" s="204">
        <v>0</v>
      </c>
      <c r="H24" s="206">
        <f t="shared" si="4"/>
        <v>0</v>
      </c>
      <c r="I24" s="206"/>
      <c r="J24" s="204">
        <v>0</v>
      </c>
      <c r="K24" s="207">
        <v>0</v>
      </c>
      <c r="L24" s="204">
        <v>0</v>
      </c>
      <c r="M24" s="204">
        <v>0</v>
      </c>
      <c r="N24" s="207">
        <f t="shared" si="1"/>
        <v>0</v>
      </c>
      <c r="O24" s="206" t="str">
        <f t="shared" si="2"/>
        <v>N.A.</v>
      </c>
      <c r="P24" s="175">
        <v>0</v>
      </c>
      <c r="Q24" s="175">
        <v>0</v>
      </c>
      <c r="R24" s="176">
        <f t="shared" si="3"/>
        <v>0</v>
      </c>
      <c r="S24" s="175">
        <v>0</v>
      </c>
      <c r="T24" s="175">
        <v>0</v>
      </c>
      <c r="U24" s="176">
        <f t="shared" si="5"/>
        <v>0</v>
      </c>
      <c r="V24" s="174"/>
    </row>
    <row r="25" spans="1:31" s="31" customFormat="1" ht="18" customHeight="1">
      <c r="A25" s="202">
        <v>9</v>
      </c>
      <c r="B25" s="203" t="s">
        <v>135</v>
      </c>
      <c r="C25" s="202" t="s">
        <v>136</v>
      </c>
      <c r="D25" s="204">
        <v>0</v>
      </c>
      <c r="E25" s="205">
        <v>0</v>
      </c>
      <c r="F25" s="204">
        <v>0</v>
      </c>
      <c r="G25" s="204">
        <v>0</v>
      </c>
      <c r="H25" s="206">
        <f t="shared" si="4"/>
        <v>0</v>
      </c>
      <c r="I25" s="206"/>
      <c r="J25" s="204">
        <v>0</v>
      </c>
      <c r="K25" s="207">
        <v>0</v>
      </c>
      <c r="L25" s="204">
        <v>0</v>
      </c>
      <c r="M25" s="204">
        <v>0</v>
      </c>
      <c r="N25" s="207">
        <f t="shared" si="1"/>
        <v>0</v>
      </c>
      <c r="O25" s="206" t="str">
        <f t="shared" si="2"/>
        <v>N.A.</v>
      </c>
      <c r="P25" s="175">
        <v>0</v>
      </c>
      <c r="Q25" s="175">
        <v>0</v>
      </c>
      <c r="R25" s="176">
        <f t="shared" si="3"/>
        <v>0</v>
      </c>
      <c r="S25" s="175">
        <v>0</v>
      </c>
      <c r="T25" s="175">
        <v>0</v>
      </c>
      <c r="U25" s="176">
        <f t="shared" si="5"/>
        <v>0</v>
      </c>
      <c r="V25" s="174"/>
    </row>
    <row r="26" spans="1:31" s="31" customFormat="1" ht="18" customHeight="1">
      <c r="A26" s="202">
        <v>10</v>
      </c>
      <c r="B26" s="203" t="s">
        <v>135</v>
      </c>
      <c r="C26" s="202" t="s">
        <v>137</v>
      </c>
      <c r="D26" s="204">
        <v>0</v>
      </c>
      <c r="E26" s="205">
        <v>0</v>
      </c>
      <c r="F26" s="204">
        <v>0</v>
      </c>
      <c r="G26" s="204">
        <v>0</v>
      </c>
      <c r="H26" s="206">
        <f t="shared" si="4"/>
        <v>0</v>
      </c>
      <c r="I26" s="206"/>
      <c r="J26" s="204">
        <v>0</v>
      </c>
      <c r="K26" s="207">
        <v>0</v>
      </c>
      <c r="L26" s="204">
        <v>0</v>
      </c>
      <c r="M26" s="204">
        <v>0</v>
      </c>
      <c r="N26" s="207">
        <f t="shared" si="1"/>
        <v>0</v>
      </c>
      <c r="O26" s="206" t="str">
        <f t="shared" si="2"/>
        <v>N.A.</v>
      </c>
      <c r="P26" s="175">
        <v>0</v>
      </c>
      <c r="Q26" s="175">
        <v>0</v>
      </c>
      <c r="R26" s="176">
        <f t="shared" si="3"/>
        <v>0</v>
      </c>
      <c r="S26" s="175">
        <v>0</v>
      </c>
      <c r="T26" s="175">
        <v>0</v>
      </c>
      <c r="U26" s="176">
        <f t="shared" si="5"/>
        <v>0</v>
      </c>
      <c r="V26" s="174"/>
    </row>
    <row r="27" spans="1:31" s="31" customFormat="1" ht="18" customHeight="1">
      <c r="A27" s="202">
        <v>11</v>
      </c>
      <c r="B27" s="203" t="s">
        <v>135</v>
      </c>
      <c r="C27" s="202" t="s">
        <v>138</v>
      </c>
      <c r="D27" s="204">
        <v>0</v>
      </c>
      <c r="E27" s="205">
        <v>0</v>
      </c>
      <c r="F27" s="204">
        <v>0</v>
      </c>
      <c r="G27" s="204">
        <v>0</v>
      </c>
      <c r="H27" s="206">
        <f t="shared" si="4"/>
        <v>0</v>
      </c>
      <c r="I27" s="206"/>
      <c r="J27" s="204">
        <v>0</v>
      </c>
      <c r="K27" s="207">
        <v>0</v>
      </c>
      <c r="L27" s="204">
        <v>0</v>
      </c>
      <c r="M27" s="204">
        <v>0</v>
      </c>
      <c r="N27" s="207">
        <f t="shared" si="1"/>
        <v>0</v>
      </c>
      <c r="O27" s="206" t="str">
        <f t="shared" si="2"/>
        <v>N.A.</v>
      </c>
      <c r="P27" s="175">
        <v>0</v>
      </c>
      <c r="Q27" s="175">
        <v>0</v>
      </c>
      <c r="R27" s="176">
        <f t="shared" si="3"/>
        <v>0</v>
      </c>
      <c r="S27" s="175">
        <v>0</v>
      </c>
      <c r="T27" s="175">
        <v>0</v>
      </c>
      <c r="U27" s="176">
        <f t="shared" si="5"/>
        <v>0</v>
      </c>
      <c r="V27" s="174"/>
    </row>
    <row r="28" spans="1:31" s="31" customFormat="1" ht="18" customHeight="1">
      <c r="A28" s="202">
        <v>12</v>
      </c>
      <c r="B28" s="203" t="s">
        <v>139</v>
      </c>
      <c r="C28" s="202" t="s">
        <v>140</v>
      </c>
      <c r="D28" s="204">
        <v>0</v>
      </c>
      <c r="E28" s="205">
        <v>0</v>
      </c>
      <c r="F28" s="204">
        <v>0</v>
      </c>
      <c r="G28" s="204">
        <v>0</v>
      </c>
      <c r="H28" s="206">
        <f t="shared" si="4"/>
        <v>0</v>
      </c>
      <c r="I28" s="206"/>
      <c r="J28" s="204">
        <v>0</v>
      </c>
      <c r="K28" s="207">
        <v>0</v>
      </c>
      <c r="L28" s="204">
        <v>0</v>
      </c>
      <c r="M28" s="204">
        <v>0</v>
      </c>
      <c r="N28" s="207">
        <f t="shared" si="1"/>
        <v>0</v>
      </c>
      <c r="O28" s="206" t="str">
        <f t="shared" si="2"/>
        <v>N.A.</v>
      </c>
      <c r="P28" s="175">
        <v>0</v>
      </c>
      <c r="Q28" s="175">
        <v>0</v>
      </c>
      <c r="R28" s="176">
        <f t="shared" si="3"/>
        <v>0</v>
      </c>
      <c r="S28" s="175">
        <v>0</v>
      </c>
      <c r="T28" s="175">
        <v>0</v>
      </c>
      <c r="U28" s="176">
        <f t="shared" si="5"/>
        <v>0</v>
      </c>
      <c r="V28" s="174"/>
    </row>
    <row r="29" spans="1:31" s="31" customFormat="1" ht="18" customHeight="1">
      <c r="A29" s="202">
        <v>13</v>
      </c>
      <c r="B29" s="203" t="s">
        <v>139</v>
      </c>
      <c r="C29" s="202" t="s">
        <v>141</v>
      </c>
      <c r="D29" s="204">
        <v>0</v>
      </c>
      <c r="E29" s="205">
        <v>0</v>
      </c>
      <c r="F29" s="204">
        <v>0</v>
      </c>
      <c r="G29" s="204">
        <v>0</v>
      </c>
      <c r="H29" s="206">
        <f t="shared" si="4"/>
        <v>0</v>
      </c>
      <c r="I29" s="206"/>
      <c r="J29" s="204">
        <v>0</v>
      </c>
      <c r="K29" s="207">
        <v>0</v>
      </c>
      <c r="L29" s="204">
        <v>0</v>
      </c>
      <c r="M29" s="204">
        <v>0</v>
      </c>
      <c r="N29" s="207">
        <f t="shared" si="1"/>
        <v>0</v>
      </c>
      <c r="O29" s="206" t="str">
        <f t="shared" si="2"/>
        <v>N.A.</v>
      </c>
      <c r="P29" s="175">
        <v>0</v>
      </c>
      <c r="Q29" s="175">
        <v>0</v>
      </c>
      <c r="R29" s="176">
        <f t="shared" si="3"/>
        <v>0</v>
      </c>
      <c r="S29" s="175">
        <v>0</v>
      </c>
      <c r="T29" s="175">
        <v>0</v>
      </c>
      <c r="U29" s="176">
        <f t="shared" si="5"/>
        <v>0</v>
      </c>
      <c r="V29" s="174"/>
    </row>
    <row r="30" spans="1:31" s="31" customFormat="1" ht="18" customHeight="1">
      <c r="A30" s="202">
        <v>14</v>
      </c>
      <c r="B30" s="203" t="s">
        <v>139</v>
      </c>
      <c r="C30" s="202" t="s">
        <v>142</v>
      </c>
      <c r="D30" s="204">
        <v>0</v>
      </c>
      <c r="E30" s="205">
        <v>0</v>
      </c>
      <c r="F30" s="204">
        <v>0</v>
      </c>
      <c r="G30" s="204">
        <v>0</v>
      </c>
      <c r="H30" s="206">
        <f t="shared" si="4"/>
        <v>0</v>
      </c>
      <c r="I30" s="206"/>
      <c r="J30" s="204">
        <v>0</v>
      </c>
      <c r="K30" s="207">
        <v>0</v>
      </c>
      <c r="L30" s="204">
        <v>0</v>
      </c>
      <c r="M30" s="204">
        <v>0</v>
      </c>
      <c r="N30" s="207">
        <f t="shared" si="1"/>
        <v>0</v>
      </c>
      <c r="O30" s="206" t="str">
        <f t="shared" si="2"/>
        <v>N.A.</v>
      </c>
      <c r="P30" s="175">
        <v>0</v>
      </c>
      <c r="Q30" s="175">
        <v>0</v>
      </c>
      <c r="R30" s="176">
        <f t="shared" si="3"/>
        <v>0</v>
      </c>
      <c r="S30" s="175">
        <v>0</v>
      </c>
      <c r="T30" s="175">
        <v>0</v>
      </c>
      <c r="U30" s="176">
        <f t="shared" si="5"/>
        <v>0</v>
      </c>
      <c r="V30" s="174"/>
    </row>
    <row r="31" spans="1:31" s="31" customFormat="1" ht="18" customHeight="1">
      <c r="A31" s="202">
        <v>15</v>
      </c>
      <c r="B31" s="203" t="s">
        <v>139</v>
      </c>
      <c r="C31" s="202" t="s">
        <v>143</v>
      </c>
      <c r="D31" s="204">
        <v>0</v>
      </c>
      <c r="E31" s="205">
        <v>0</v>
      </c>
      <c r="F31" s="204">
        <v>0</v>
      </c>
      <c r="G31" s="204">
        <v>0</v>
      </c>
      <c r="H31" s="206">
        <f t="shared" si="4"/>
        <v>0</v>
      </c>
      <c r="I31" s="206"/>
      <c r="J31" s="204">
        <v>0</v>
      </c>
      <c r="K31" s="207">
        <v>0</v>
      </c>
      <c r="L31" s="204">
        <v>0</v>
      </c>
      <c r="M31" s="204">
        <v>0</v>
      </c>
      <c r="N31" s="207">
        <f t="shared" si="1"/>
        <v>0</v>
      </c>
      <c r="O31" s="206" t="str">
        <f t="shared" si="2"/>
        <v>N.A.</v>
      </c>
      <c r="P31" s="175">
        <v>0</v>
      </c>
      <c r="Q31" s="175">
        <v>0</v>
      </c>
      <c r="R31" s="176">
        <f t="shared" si="3"/>
        <v>0</v>
      </c>
      <c r="S31" s="175">
        <v>0</v>
      </c>
      <c r="T31" s="175">
        <v>0</v>
      </c>
      <c r="U31" s="176">
        <f t="shared" si="5"/>
        <v>0</v>
      </c>
      <c r="V31" s="174"/>
    </row>
    <row r="32" spans="1:31" s="31" customFormat="1" ht="18" customHeight="1">
      <c r="A32" s="202">
        <v>16</v>
      </c>
      <c r="B32" s="203" t="s">
        <v>139</v>
      </c>
      <c r="C32" s="202" t="s">
        <v>144</v>
      </c>
      <c r="D32" s="204">
        <v>0</v>
      </c>
      <c r="E32" s="205">
        <v>0</v>
      </c>
      <c r="F32" s="204">
        <v>0</v>
      </c>
      <c r="G32" s="204">
        <v>0</v>
      </c>
      <c r="H32" s="206">
        <f t="shared" si="4"/>
        <v>0</v>
      </c>
      <c r="I32" s="206"/>
      <c r="J32" s="204">
        <v>0</v>
      </c>
      <c r="K32" s="207">
        <v>0</v>
      </c>
      <c r="L32" s="204">
        <v>0</v>
      </c>
      <c r="M32" s="204">
        <v>0</v>
      </c>
      <c r="N32" s="207">
        <f t="shared" si="1"/>
        <v>0</v>
      </c>
      <c r="O32" s="206" t="str">
        <f t="shared" si="2"/>
        <v>N.A.</v>
      </c>
      <c r="P32" s="175">
        <v>0</v>
      </c>
      <c r="Q32" s="175">
        <v>0</v>
      </c>
      <c r="R32" s="176">
        <f t="shared" si="3"/>
        <v>0</v>
      </c>
      <c r="S32" s="175">
        <v>0</v>
      </c>
      <c r="T32" s="175">
        <v>0</v>
      </c>
      <c r="U32" s="176">
        <f t="shared" si="5"/>
        <v>0</v>
      </c>
      <c r="V32" s="174"/>
    </row>
    <row r="33" spans="1:22" s="31" customFormat="1" ht="18" customHeight="1">
      <c r="A33" s="202">
        <v>17</v>
      </c>
      <c r="B33" s="203" t="s">
        <v>135</v>
      </c>
      <c r="C33" s="202" t="s">
        <v>145</v>
      </c>
      <c r="D33" s="204">
        <v>0</v>
      </c>
      <c r="E33" s="205">
        <v>0</v>
      </c>
      <c r="F33" s="204">
        <v>0</v>
      </c>
      <c r="G33" s="204">
        <v>0</v>
      </c>
      <c r="H33" s="206">
        <f t="shared" si="4"/>
        <v>0</v>
      </c>
      <c r="I33" s="206"/>
      <c r="J33" s="204">
        <v>0</v>
      </c>
      <c r="K33" s="207">
        <v>0</v>
      </c>
      <c r="L33" s="204">
        <v>0</v>
      </c>
      <c r="M33" s="204">
        <v>0</v>
      </c>
      <c r="N33" s="207">
        <f t="shared" si="1"/>
        <v>0</v>
      </c>
      <c r="O33" s="206" t="str">
        <f t="shared" si="2"/>
        <v>N.A.</v>
      </c>
      <c r="P33" s="175">
        <v>0</v>
      </c>
      <c r="Q33" s="175">
        <v>0</v>
      </c>
      <c r="R33" s="176">
        <f t="shared" si="3"/>
        <v>0</v>
      </c>
      <c r="S33" s="175">
        <v>0</v>
      </c>
      <c r="T33" s="175">
        <v>0</v>
      </c>
      <c r="U33" s="176">
        <f t="shared" si="5"/>
        <v>0</v>
      </c>
      <c r="V33" s="174"/>
    </row>
    <row r="34" spans="1:22" s="31" customFormat="1" ht="18" customHeight="1">
      <c r="A34" s="202">
        <v>18</v>
      </c>
      <c r="B34" s="203" t="s">
        <v>135</v>
      </c>
      <c r="C34" s="202" t="s">
        <v>146</v>
      </c>
      <c r="D34" s="204">
        <v>0</v>
      </c>
      <c r="E34" s="205">
        <v>0</v>
      </c>
      <c r="F34" s="204">
        <v>0</v>
      </c>
      <c r="G34" s="204">
        <v>0</v>
      </c>
      <c r="H34" s="206">
        <f t="shared" si="4"/>
        <v>0</v>
      </c>
      <c r="I34" s="206"/>
      <c r="J34" s="204">
        <v>0</v>
      </c>
      <c r="K34" s="207">
        <v>0</v>
      </c>
      <c r="L34" s="204">
        <v>0</v>
      </c>
      <c r="M34" s="204">
        <v>0</v>
      </c>
      <c r="N34" s="207">
        <f t="shared" si="1"/>
        <v>0</v>
      </c>
      <c r="O34" s="206" t="str">
        <f t="shared" si="2"/>
        <v>N.A.</v>
      </c>
      <c r="P34" s="175">
        <v>0</v>
      </c>
      <c r="Q34" s="175">
        <v>0</v>
      </c>
      <c r="R34" s="176">
        <f t="shared" si="3"/>
        <v>0</v>
      </c>
      <c r="S34" s="175">
        <v>0</v>
      </c>
      <c r="T34" s="175">
        <v>0</v>
      </c>
      <c r="U34" s="176">
        <f t="shared" si="5"/>
        <v>0</v>
      </c>
      <c r="V34" s="174"/>
    </row>
    <row r="35" spans="1:22" s="31" customFormat="1" ht="18" customHeight="1">
      <c r="A35" s="202">
        <v>19</v>
      </c>
      <c r="B35" s="203" t="s">
        <v>135</v>
      </c>
      <c r="C35" s="202" t="s">
        <v>147</v>
      </c>
      <c r="D35" s="204">
        <v>0</v>
      </c>
      <c r="E35" s="205">
        <v>0</v>
      </c>
      <c r="F35" s="204">
        <v>0</v>
      </c>
      <c r="G35" s="204">
        <v>0</v>
      </c>
      <c r="H35" s="206">
        <f t="shared" si="4"/>
        <v>0</v>
      </c>
      <c r="I35" s="206"/>
      <c r="J35" s="204">
        <v>0</v>
      </c>
      <c r="K35" s="207">
        <v>0</v>
      </c>
      <c r="L35" s="204">
        <v>0</v>
      </c>
      <c r="M35" s="204">
        <v>0</v>
      </c>
      <c r="N35" s="207">
        <f t="shared" si="1"/>
        <v>0</v>
      </c>
      <c r="O35" s="206" t="str">
        <f t="shared" si="2"/>
        <v>N.A.</v>
      </c>
      <c r="P35" s="175">
        <v>0</v>
      </c>
      <c r="Q35" s="175">
        <v>0</v>
      </c>
      <c r="R35" s="176">
        <f t="shared" si="3"/>
        <v>0</v>
      </c>
      <c r="S35" s="175">
        <v>0</v>
      </c>
      <c r="T35" s="175">
        <v>0</v>
      </c>
      <c r="U35" s="176">
        <f t="shared" si="5"/>
        <v>0</v>
      </c>
      <c r="V35" s="174"/>
    </row>
    <row r="36" spans="1:22" s="31" customFormat="1" ht="18" customHeight="1">
      <c r="A36" s="202">
        <v>20</v>
      </c>
      <c r="B36" s="203" t="s">
        <v>135</v>
      </c>
      <c r="C36" s="202" t="s">
        <v>148</v>
      </c>
      <c r="D36" s="204">
        <v>0</v>
      </c>
      <c r="E36" s="205">
        <v>0</v>
      </c>
      <c r="F36" s="204">
        <v>0</v>
      </c>
      <c r="G36" s="204">
        <v>0</v>
      </c>
      <c r="H36" s="206">
        <f t="shared" si="4"/>
        <v>0</v>
      </c>
      <c r="I36" s="206"/>
      <c r="J36" s="204">
        <v>0</v>
      </c>
      <c r="K36" s="207">
        <v>0</v>
      </c>
      <c r="L36" s="204">
        <v>0</v>
      </c>
      <c r="M36" s="204">
        <v>0</v>
      </c>
      <c r="N36" s="207">
        <f t="shared" si="1"/>
        <v>0</v>
      </c>
      <c r="O36" s="206" t="str">
        <f t="shared" si="2"/>
        <v>N.A.</v>
      </c>
      <c r="P36" s="175">
        <v>0</v>
      </c>
      <c r="Q36" s="175">
        <v>0</v>
      </c>
      <c r="R36" s="176">
        <f t="shared" si="3"/>
        <v>0</v>
      </c>
      <c r="S36" s="175">
        <v>0</v>
      </c>
      <c r="T36" s="175">
        <v>0</v>
      </c>
      <c r="U36" s="176">
        <f t="shared" si="5"/>
        <v>0</v>
      </c>
      <c r="V36" s="174"/>
    </row>
    <row r="37" spans="1:22" s="31" customFormat="1" ht="18" customHeight="1">
      <c r="A37" s="202">
        <v>21</v>
      </c>
      <c r="B37" s="203" t="s">
        <v>139</v>
      </c>
      <c r="C37" s="202" t="s">
        <v>149</v>
      </c>
      <c r="D37" s="204">
        <v>0</v>
      </c>
      <c r="E37" s="205">
        <v>0</v>
      </c>
      <c r="F37" s="204">
        <v>0</v>
      </c>
      <c r="G37" s="204">
        <v>0</v>
      </c>
      <c r="H37" s="206">
        <f t="shared" si="4"/>
        <v>0</v>
      </c>
      <c r="I37" s="206"/>
      <c r="J37" s="204">
        <v>0</v>
      </c>
      <c r="K37" s="207">
        <v>0</v>
      </c>
      <c r="L37" s="204">
        <v>0</v>
      </c>
      <c r="M37" s="204">
        <v>0</v>
      </c>
      <c r="N37" s="207">
        <f t="shared" si="1"/>
        <v>0</v>
      </c>
      <c r="O37" s="206" t="str">
        <f t="shared" si="2"/>
        <v>N.A.</v>
      </c>
      <c r="P37" s="175">
        <v>0</v>
      </c>
      <c r="Q37" s="175">
        <v>0</v>
      </c>
      <c r="R37" s="176">
        <f t="shared" si="3"/>
        <v>0</v>
      </c>
      <c r="S37" s="175">
        <v>0</v>
      </c>
      <c r="T37" s="175">
        <v>0</v>
      </c>
      <c r="U37" s="176">
        <f t="shared" si="5"/>
        <v>0</v>
      </c>
      <c r="V37" s="174"/>
    </row>
    <row r="38" spans="1:22" s="31" customFormat="1" ht="18" customHeight="1">
      <c r="A38" s="202">
        <v>22</v>
      </c>
      <c r="B38" s="203" t="s">
        <v>139</v>
      </c>
      <c r="C38" s="202" t="s">
        <v>150</v>
      </c>
      <c r="D38" s="204">
        <v>0</v>
      </c>
      <c r="E38" s="205">
        <v>0</v>
      </c>
      <c r="F38" s="204">
        <v>0</v>
      </c>
      <c r="G38" s="204">
        <v>0</v>
      </c>
      <c r="H38" s="206">
        <f t="shared" si="4"/>
        <v>0</v>
      </c>
      <c r="I38" s="206"/>
      <c r="J38" s="204">
        <v>0</v>
      </c>
      <c r="K38" s="207">
        <v>0</v>
      </c>
      <c r="L38" s="204">
        <v>0</v>
      </c>
      <c r="M38" s="204">
        <v>0</v>
      </c>
      <c r="N38" s="207">
        <f t="shared" si="1"/>
        <v>0</v>
      </c>
      <c r="O38" s="206" t="str">
        <f t="shared" si="2"/>
        <v>N.A.</v>
      </c>
      <c r="P38" s="175">
        <v>0</v>
      </c>
      <c r="Q38" s="175">
        <v>0</v>
      </c>
      <c r="R38" s="176">
        <f t="shared" si="3"/>
        <v>0</v>
      </c>
      <c r="S38" s="175">
        <v>0</v>
      </c>
      <c r="T38" s="175">
        <v>0</v>
      </c>
      <c r="U38" s="176">
        <f t="shared" si="5"/>
        <v>0</v>
      </c>
      <c r="V38" s="174"/>
    </row>
    <row r="39" spans="1:22" s="31" customFormat="1" ht="18" customHeight="1">
      <c r="A39" s="202">
        <v>23</v>
      </c>
      <c r="B39" s="203" t="s">
        <v>139</v>
      </c>
      <c r="C39" s="202" t="s">
        <v>151</v>
      </c>
      <c r="D39" s="204">
        <v>0</v>
      </c>
      <c r="E39" s="205">
        <v>0</v>
      </c>
      <c r="F39" s="204">
        <v>0</v>
      </c>
      <c r="G39" s="204">
        <v>0</v>
      </c>
      <c r="H39" s="206">
        <f t="shared" si="4"/>
        <v>0</v>
      </c>
      <c r="I39" s="206"/>
      <c r="J39" s="204">
        <v>0</v>
      </c>
      <c r="K39" s="207">
        <v>0</v>
      </c>
      <c r="L39" s="204">
        <v>0</v>
      </c>
      <c r="M39" s="204">
        <v>0</v>
      </c>
      <c r="N39" s="207">
        <f t="shared" si="1"/>
        <v>0</v>
      </c>
      <c r="O39" s="206" t="str">
        <f t="shared" si="2"/>
        <v>N.A.</v>
      </c>
      <c r="P39" s="175">
        <v>0</v>
      </c>
      <c r="Q39" s="175">
        <v>0</v>
      </c>
      <c r="R39" s="176">
        <f t="shared" si="3"/>
        <v>0</v>
      </c>
      <c r="S39" s="175">
        <v>0</v>
      </c>
      <c r="T39" s="175">
        <v>0</v>
      </c>
      <c r="U39" s="176">
        <f t="shared" si="5"/>
        <v>0</v>
      </c>
      <c r="V39" s="174"/>
    </row>
    <row r="40" spans="1:22" s="31" customFormat="1" ht="18" customHeight="1">
      <c r="A40" s="202">
        <v>24</v>
      </c>
      <c r="B40" s="203" t="s">
        <v>139</v>
      </c>
      <c r="C40" s="202" t="s">
        <v>152</v>
      </c>
      <c r="D40" s="204">
        <v>0</v>
      </c>
      <c r="E40" s="205">
        <v>0</v>
      </c>
      <c r="F40" s="204">
        <v>0</v>
      </c>
      <c r="G40" s="204">
        <v>0</v>
      </c>
      <c r="H40" s="206">
        <f t="shared" si="4"/>
        <v>0</v>
      </c>
      <c r="I40" s="206"/>
      <c r="J40" s="204">
        <v>0</v>
      </c>
      <c r="K40" s="207">
        <v>0</v>
      </c>
      <c r="L40" s="204">
        <v>0</v>
      </c>
      <c r="M40" s="204">
        <v>0</v>
      </c>
      <c r="N40" s="207">
        <f t="shared" si="1"/>
        <v>0</v>
      </c>
      <c r="O40" s="206" t="str">
        <f t="shared" si="2"/>
        <v>N.A.</v>
      </c>
      <c r="P40" s="175">
        <v>0</v>
      </c>
      <c r="Q40" s="175">
        <v>0</v>
      </c>
      <c r="R40" s="176">
        <f t="shared" si="3"/>
        <v>0</v>
      </c>
      <c r="S40" s="175">
        <v>0</v>
      </c>
      <c r="T40" s="175">
        <v>0</v>
      </c>
      <c r="U40" s="176">
        <f t="shared" si="5"/>
        <v>0</v>
      </c>
      <c r="V40" s="174"/>
    </row>
    <row r="41" spans="1:22" s="31" customFormat="1" ht="18" customHeight="1">
      <c r="A41" s="202">
        <v>25</v>
      </c>
      <c r="B41" s="203" t="s">
        <v>123</v>
      </c>
      <c r="C41" s="202" t="s">
        <v>153</v>
      </c>
      <c r="D41" s="204">
        <v>0</v>
      </c>
      <c r="E41" s="205">
        <v>0</v>
      </c>
      <c r="F41" s="204">
        <v>0</v>
      </c>
      <c r="G41" s="204">
        <v>0</v>
      </c>
      <c r="H41" s="206">
        <f t="shared" si="4"/>
        <v>0</v>
      </c>
      <c r="I41" s="206"/>
      <c r="J41" s="204">
        <v>0</v>
      </c>
      <c r="K41" s="207">
        <v>0</v>
      </c>
      <c r="L41" s="204">
        <v>0</v>
      </c>
      <c r="M41" s="204">
        <v>0</v>
      </c>
      <c r="N41" s="207">
        <f t="shared" si="1"/>
        <v>0</v>
      </c>
      <c r="O41" s="206" t="str">
        <f t="shared" si="2"/>
        <v>N.A.</v>
      </c>
      <c r="P41" s="175">
        <v>0</v>
      </c>
      <c r="Q41" s="175">
        <v>0</v>
      </c>
      <c r="R41" s="176">
        <f t="shared" si="3"/>
        <v>0</v>
      </c>
      <c r="S41" s="175">
        <v>0</v>
      </c>
      <c r="T41" s="175">
        <v>0</v>
      </c>
      <c r="U41" s="176">
        <f t="shared" si="5"/>
        <v>0</v>
      </c>
      <c r="V41" s="174"/>
    </row>
    <row r="42" spans="1:22" s="31" customFormat="1" ht="18" customHeight="1">
      <c r="A42" s="202">
        <v>26</v>
      </c>
      <c r="B42" s="203" t="s">
        <v>154</v>
      </c>
      <c r="C42" s="202" t="s">
        <v>155</v>
      </c>
      <c r="D42" s="204">
        <v>0</v>
      </c>
      <c r="E42" s="205">
        <v>0</v>
      </c>
      <c r="F42" s="204">
        <v>0</v>
      </c>
      <c r="G42" s="204">
        <v>0</v>
      </c>
      <c r="H42" s="206">
        <f t="shared" si="4"/>
        <v>0</v>
      </c>
      <c r="I42" s="206"/>
      <c r="J42" s="204">
        <v>0</v>
      </c>
      <c r="K42" s="207">
        <v>0</v>
      </c>
      <c r="L42" s="204">
        <v>0</v>
      </c>
      <c r="M42" s="204">
        <v>0</v>
      </c>
      <c r="N42" s="207">
        <f t="shared" si="1"/>
        <v>0</v>
      </c>
      <c r="O42" s="206" t="str">
        <f t="shared" si="2"/>
        <v>N.A.</v>
      </c>
      <c r="P42" s="175">
        <v>0</v>
      </c>
      <c r="Q42" s="175">
        <v>0</v>
      </c>
      <c r="R42" s="176">
        <f t="shared" si="3"/>
        <v>0</v>
      </c>
      <c r="S42" s="175">
        <v>0</v>
      </c>
      <c r="T42" s="175">
        <v>0</v>
      </c>
      <c r="U42" s="176">
        <f t="shared" si="5"/>
        <v>0</v>
      </c>
      <c r="V42" s="174"/>
    </row>
    <row r="43" spans="1:22" s="31" customFormat="1" ht="18" customHeight="1">
      <c r="A43" s="202">
        <v>27</v>
      </c>
      <c r="B43" s="203" t="s">
        <v>135</v>
      </c>
      <c r="C43" s="202" t="s">
        <v>156</v>
      </c>
      <c r="D43" s="204">
        <v>0</v>
      </c>
      <c r="E43" s="205">
        <v>0</v>
      </c>
      <c r="F43" s="204">
        <v>0</v>
      </c>
      <c r="G43" s="204">
        <v>0</v>
      </c>
      <c r="H43" s="206">
        <f t="shared" si="4"/>
        <v>0</v>
      </c>
      <c r="I43" s="206"/>
      <c r="J43" s="204">
        <v>0</v>
      </c>
      <c r="K43" s="207">
        <v>0</v>
      </c>
      <c r="L43" s="204">
        <v>0</v>
      </c>
      <c r="M43" s="204">
        <v>0</v>
      </c>
      <c r="N43" s="207">
        <f t="shared" si="1"/>
        <v>0</v>
      </c>
      <c r="O43" s="206" t="str">
        <f t="shared" si="2"/>
        <v>N.A.</v>
      </c>
      <c r="P43" s="175">
        <v>0</v>
      </c>
      <c r="Q43" s="175">
        <v>0</v>
      </c>
      <c r="R43" s="176">
        <f t="shared" si="3"/>
        <v>0</v>
      </c>
      <c r="S43" s="175">
        <v>0</v>
      </c>
      <c r="T43" s="175">
        <v>0</v>
      </c>
      <c r="U43" s="176">
        <f t="shared" si="5"/>
        <v>0</v>
      </c>
      <c r="V43" s="174"/>
    </row>
    <row r="44" spans="1:22" s="31" customFormat="1" ht="18" customHeight="1">
      <c r="A44" s="202">
        <v>28</v>
      </c>
      <c r="B44" s="203" t="s">
        <v>135</v>
      </c>
      <c r="C44" s="202" t="s">
        <v>157</v>
      </c>
      <c r="D44" s="204">
        <v>0</v>
      </c>
      <c r="E44" s="205">
        <v>0</v>
      </c>
      <c r="F44" s="204">
        <v>0</v>
      </c>
      <c r="G44" s="204">
        <v>0</v>
      </c>
      <c r="H44" s="206">
        <f t="shared" si="4"/>
        <v>0</v>
      </c>
      <c r="I44" s="206"/>
      <c r="J44" s="204">
        <v>0</v>
      </c>
      <c r="K44" s="207">
        <v>0</v>
      </c>
      <c r="L44" s="204">
        <v>0</v>
      </c>
      <c r="M44" s="204">
        <v>0</v>
      </c>
      <c r="N44" s="207">
        <f t="shared" si="1"/>
        <v>0</v>
      </c>
      <c r="O44" s="206" t="str">
        <f t="shared" si="2"/>
        <v>N.A.</v>
      </c>
      <c r="P44" s="175">
        <v>0</v>
      </c>
      <c r="Q44" s="175">
        <v>0</v>
      </c>
      <c r="R44" s="176">
        <f t="shared" si="3"/>
        <v>0</v>
      </c>
      <c r="S44" s="175">
        <v>0</v>
      </c>
      <c r="T44" s="175">
        <v>0</v>
      </c>
      <c r="U44" s="176">
        <f t="shared" si="5"/>
        <v>0</v>
      </c>
      <c r="V44" s="174"/>
    </row>
    <row r="45" spans="1:22" s="31" customFormat="1" ht="18" customHeight="1">
      <c r="A45" s="202">
        <v>29</v>
      </c>
      <c r="B45" s="203" t="s">
        <v>135</v>
      </c>
      <c r="C45" s="202" t="s">
        <v>158</v>
      </c>
      <c r="D45" s="204">
        <v>0</v>
      </c>
      <c r="E45" s="205">
        <v>0</v>
      </c>
      <c r="F45" s="204">
        <v>0</v>
      </c>
      <c r="G45" s="204">
        <v>0</v>
      </c>
      <c r="H45" s="206">
        <f t="shared" si="4"/>
        <v>0</v>
      </c>
      <c r="I45" s="206"/>
      <c r="J45" s="204">
        <v>0</v>
      </c>
      <c r="K45" s="207">
        <v>0</v>
      </c>
      <c r="L45" s="204">
        <v>0</v>
      </c>
      <c r="M45" s="204">
        <v>0</v>
      </c>
      <c r="N45" s="207">
        <f t="shared" si="1"/>
        <v>0</v>
      </c>
      <c r="O45" s="206" t="str">
        <f t="shared" si="2"/>
        <v>N.A.</v>
      </c>
      <c r="P45" s="175">
        <v>0</v>
      </c>
      <c r="Q45" s="175">
        <v>0</v>
      </c>
      <c r="R45" s="176">
        <f t="shared" si="3"/>
        <v>0</v>
      </c>
      <c r="S45" s="175">
        <v>0</v>
      </c>
      <c r="T45" s="175">
        <v>0</v>
      </c>
      <c r="U45" s="176">
        <f t="shared" si="5"/>
        <v>0</v>
      </c>
      <c r="V45" s="174"/>
    </row>
    <row r="46" spans="1:22" s="31" customFormat="1" ht="18" customHeight="1">
      <c r="A46" s="202">
        <v>30</v>
      </c>
      <c r="B46" s="203" t="s">
        <v>135</v>
      </c>
      <c r="C46" s="202" t="s">
        <v>159</v>
      </c>
      <c r="D46" s="204">
        <v>0</v>
      </c>
      <c r="E46" s="205">
        <v>0</v>
      </c>
      <c r="F46" s="204">
        <v>0</v>
      </c>
      <c r="G46" s="204">
        <v>0</v>
      </c>
      <c r="H46" s="206">
        <f t="shared" si="4"/>
        <v>0</v>
      </c>
      <c r="I46" s="206"/>
      <c r="J46" s="204">
        <v>0</v>
      </c>
      <c r="K46" s="207">
        <v>0</v>
      </c>
      <c r="L46" s="204">
        <v>0</v>
      </c>
      <c r="M46" s="204">
        <v>0</v>
      </c>
      <c r="N46" s="207">
        <f t="shared" si="1"/>
        <v>0</v>
      </c>
      <c r="O46" s="206" t="str">
        <f t="shared" si="2"/>
        <v>N.A.</v>
      </c>
      <c r="P46" s="175">
        <v>0</v>
      </c>
      <c r="Q46" s="175">
        <v>0</v>
      </c>
      <c r="R46" s="176">
        <f t="shared" si="3"/>
        <v>0</v>
      </c>
      <c r="S46" s="175">
        <v>0</v>
      </c>
      <c r="T46" s="175">
        <v>0</v>
      </c>
      <c r="U46" s="176">
        <f t="shared" si="5"/>
        <v>0</v>
      </c>
      <c r="V46" s="174"/>
    </row>
    <row r="47" spans="1:22" s="31" customFormat="1" ht="18" customHeight="1">
      <c r="A47" s="202">
        <v>31</v>
      </c>
      <c r="B47" s="203" t="s">
        <v>135</v>
      </c>
      <c r="C47" s="202" t="s">
        <v>160</v>
      </c>
      <c r="D47" s="204">
        <v>0</v>
      </c>
      <c r="E47" s="205">
        <v>0</v>
      </c>
      <c r="F47" s="204">
        <v>0</v>
      </c>
      <c r="G47" s="204">
        <v>0</v>
      </c>
      <c r="H47" s="206">
        <f t="shared" si="4"/>
        <v>0</v>
      </c>
      <c r="I47" s="206"/>
      <c r="J47" s="204">
        <v>0</v>
      </c>
      <c r="K47" s="207">
        <v>0</v>
      </c>
      <c r="L47" s="204">
        <v>0</v>
      </c>
      <c r="M47" s="204">
        <v>0</v>
      </c>
      <c r="N47" s="207">
        <f t="shared" si="1"/>
        <v>0</v>
      </c>
      <c r="O47" s="206" t="str">
        <f t="shared" si="2"/>
        <v>N.A.</v>
      </c>
      <c r="P47" s="175">
        <v>0</v>
      </c>
      <c r="Q47" s="175">
        <v>0</v>
      </c>
      <c r="R47" s="176">
        <f t="shared" si="3"/>
        <v>0</v>
      </c>
      <c r="S47" s="175">
        <v>0</v>
      </c>
      <c r="T47" s="175">
        <v>0</v>
      </c>
      <c r="U47" s="176">
        <f t="shared" si="5"/>
        <v>0</v>
      </c>
      <c r="V47" s="174"/>
    </row>
    <row r="48" spans="1:22" s="31" customFormat="1" ht="18" customHeight="1">
      <c r="A48" s="202">
        <v>32</v>
      </c>
      <c r="B48" s="203" t="s">
        <v>139</v>
      </c>
      <c r="C48" s="202" t="s">
        <v>161</v>
      </c>
      <c r="D48" s="204">
        <v>0</v>
      </c>
      <c r="E48" s="205">
        <v>0</v>
      </c>
      <c r="F48" s="204">
        <v>0</v>
      </c>
      <c r="G48" s="204">
        <v>0</v>
      </c>
      <c r="H48" s="206">
        <f t="shared" si="4"/>
        <v>0</v>
      </c>
      <c r="I48" s="206"/>
      <c r="J48" s="204">
        <v>0</v>
      </c>
      <c r="K48" s="207">
        <v>0</v>
      </c>
      <c r="L48" s="204">
        <v>0</v>
      </c>
      <c r="M48" s="204">
        <v>0</v>
      </c>
      <c r="N48" s="207">
        <f t="shared" si="1"/>
        <v>0</v>
      </c>
      <c r="O48" s="206" t="str">
        <f t="shared" si="2"/>
        <v>N.A.</v>
      </c>
      <c r="P48" s="175">
        <v>0</v>
      </c>
      <c r="Q48" s="175">
        <v>0</v>
      </c>
      <c r="R48" s="176">
        <f t="shared" si="3"/>
        <v>0</v>
      </c>
      <c r="S48" s="175">
        <v>0</v>
      </c>
      <c r="T48" s="175">
        <v>0</v>
      </c>
      <c r="U48" s="176">
        <f t="shared" si="5"/>
        <v>0</v>
      </c>
      <c r="V48" s="174"/>
    </row>
    <row r="49" spans="1:22" s="31" customFormat="1" ht="18" customHeight="1">
      <c r="A49" s="202">
        <v>33</v>
      </c>
      <c r="B49" s="203" t="s">
        <v>139</v>
      </c>
      <c r="C49" s="202" t="s">
        <v>162</v>
      </c>
      <c r="D49" s="204">
        <v>0</v>
      </c>
      <c r="E49" s="205">
        <v>0</v>
      </c>
      <c r="F49" s="204">
        <v>0</v>
      </c>
      <c r="G49" s="204">
        <v>0</v>
      </c>
      <c r="H49" s="206">
        <f t="shared" si="4"/>
        <v>0</v>
      </c>
      <c r="I49" s="206"/>
      <c r="J49" s="204">
        <v>0</v>
      </c>
      <c r="K49" s="207">
        <v>0</v>
      </c>
      <c r="L49" s="204">
        <v>0</v>
      </c>
      <c r="M49" s="204">
        <v>0</v>
      </c>
      <c r="N49" s="207">
        <f t="shared" si="1"/>
        <v>0</v>
      </c>
      <c r="O49" s="206" t="str">
        <f t="shared" si="2"/>
        <v>N.A.</v>
      </c>
      <c r="P49" s="175">
        <v>0</v>
      </c>
      <c r="Q49" s="175">
        <v>0</v>
      </c>
      <c r="R49" s="176">
        <f t="shared" si="3"/>
        <v>0</v>
      </c>
      <c r="S49" s="175">
        <v>0</v>
      </c>
      <c r="T49" s="175">
        <v>0</v>
      </c>
      <c r="U49" s="176">
        <f t="shared" si="5"/>
        <v>0</v>
      </c>
      <c r="V49" s="174"/>
    </row>
    <row r="50" spans="1:22" s="31" customFormat="1" ht="18" customHeight="1">
      <c r="A50" s="202">
        <v>34</v>
      </c>
      <c r="B50" s="203" t="s">
        <v>139</v>
      </c>
      <c r="C50" s="202" t="s">
        <v>163</v>
      </c>
      <c r="D50" s="204">
        <v>0</v>
      </c>
      <c r="E50" s="205">
        <v>0</v>
      </c>
      <c r="F50" s="204">
        <v>0</v>
      </c>
      <c r="G50" s="204">
        <v>0</v>
      </c>
      <c r="H50" s="206">
        <f t="shared" si="4"/>
        <v>0</v>
      </c>
      <c r="I50" s="206"/>
      <c r="J50" s="204">
        <v>0</v>
      </c>
      <c r="K50" s="207">
        <v>0</v>
      </c>
      <c r="L50" s="204">
        <v>0</v>
      </c>
      <c r="M50" s="204">
        <v>0</v>
      </c>
      <c r="N50" s="207">
        <f t="shared" si="1"/>
        <v>0</v>
      </c>
      <c r="O50" s="206" t="str">
        <f t="shared" si="2"/>
        <v>N.A.</v>
      </c>
      <c r="P50" s="175">
        <v>0</v>
      </c>
      <c r="Q50" s="175">
        <v>0</v>
      </c>
      <c r="R50" s="176">
        <f t="shared" si="3"/>
        <v>0</v>
      </c>
      <c r="S50" s="175">
        <v>0</v>
      </c>
      <c r="T50" s="175">
        <v>0</v>
      </c>
      <c r="U50" s="176">
        <f t="shared" si="5"/>
        <v>0</v>
      </c>
      <c r="V50" s="174"/>
    </row>
    <row r="51" spans="1:22" s="31" customFormat="1" ht="18" customHeight="1">
      <c r="A51" s="202">
        <v>35</v>
      </c>
      <c r="B51" s="203" t="s">
        <v>139</v>
      </c>
      <c r="C51" s="202" t="s">
        <v>164</v>
      </c>
      <c r="D51" s="204">
        <v>0</v>
      </c>
      <c r="E51" s="205">
        <v>0</v>
      </c>
      <c r="F51" s="204">
        <v>0</v>
      </c>
      <c r="G51" s="204">
        <v>0</v>
      </c>
      <c r="H51" s="206">
        <f t="shared" si="4"/>
        <v>0</v>
      </c>
      <c r="I51" s="206"/>
      <c r="J51" s="204">
        <v>0</v>
      </c>
      <c r="K51" s="207">
        <v>0</v>
      </c>
      <c r="L51" s="204">
        <v>0</v>
      </c>
      <c r="M51" s="204">
        <v>0</v>
      </c>
      <c r="N51" s="207">
        <f t="shared" si="1"/>
        <v>0</v>
      </c>
      <c r="O51" s="206" t="str">
        <f t="shared" si="2"/>
        <v>N.A.</v>
      </c>
      <c r="P51" s="175">
        <v>0</v>
      </c>
      <c r="Q51" s="175">
        <v>0</v>
      </c>
      <c r="R51" s="176">
        <f t="shared" si="3"/>
        <v>0</v>
      </c>
      <c r="S51" s="175">
        <v>0</v>
      </c>
      <c r="T51" s="175">
        <v>0</v>
      </c>
      <c r="U51" s="176">
        <f t="shared" si="5"/>
        <v>0</v>
      </c>
      <c r="V51" s="174"/>
    </row>
    <row r="52" spans="1:22" s="31" customFormat="1" ht="18" customHeight="1">
      <c r="A52" s="202">
        <v>36</v>
      </c>
      <c r="B52" s="203" t="s">
        <v>139</v>
      </c>
      <c r="C52" s="202" t="s">
        <v>165</v>
      </c>
      <c r="D52" s="204">
        <v>0</v>
      </c>
      <c r="E52" s="205">
        <v>0</v>
      </c>
      <c r="F52" s="204">
        <v>0</v>
      </c>
      <c r="G52" s="204">
        <v>0</v>
      </c>
      <c r="H52" s="206">
        <f t="shared" si="4"/>
        <v>0</v>
      </c>
      <c r="I52" s="206"/>
      <c r="J52" s="204">
        <v>0</v>
      </c>
      <c r="K52" s="207">
        <v>0</v>
      </c>
      <c r="L52" s="204">
        <v>0</v>
      </c>
      <c r="M52" s="204">
        <v>0</v>
      </c>
      <c r="N52" s="207">
        <f t="shared" si="1"/>
        <v>0</v>
      </c>
      <c r="O52" s="206" t="str">
        <f t="shared" si="2"/>
        <v>N.A.</v>
      </c>
      <c r="P52" s="175">
        <v>0</v>
      </c>
      <c r="Q52" s="175">
        <v>0</v>
      </c>
      <c r="R52" s="176">
        <f t="shared" si="3"/>
        <v>0</v>
      </c>
      <c r="S52" s="175">
        <v>0</v>
      </c>
      <c r="T52" s="175">
        <v>0</v>
      </c>
      <c r="U52" s="176">
        <f t="shared" si="5"/>
        <v>0</v>
      </c>
      <c r="V52" s="174"/>
    </row>
    <row r="53" spans="1:22" s="31" customFormat="1" ht="18" customHeight="1">
      <c r="A53" s="202">
        <v>37</v>
      </c>
      <c r="B53" s="203" t="s">
        <v>139</v>
      </c>
      <c r="C53" s="202" t="s">
        <v>166</v>
      </c>
      <c r="D53" s="204">
        <v>0</v>
      </c>
      <c r="E53" s="205">
        <v>0</v>
      </c>
      <c r="F53" s="204">
        <v>0</v>
      </c>
      <c r="G53" s="204">
        <v>0</v>
      </c>
      <c r="H53" s="206">
        <f t="shared" si="4"/>
        <v>0</v>
      </c>
      <c r="I53" s="206"/>
      <c r="J53" s="204">
        <v>0</v>
      </c>
      <c r="K53" s="207">
        <v>0</v>
      </c>
      <c r="L53" s="204">
        <v>0</v>
      </c>
      <c r="M53" s="204">
        <v>0</v>
      </c>
      <c r="N53" s="207">
        <f t="shared" si="1"/>
        <v>0</v>
      </c>
      <c r="O53" s="206" t="str">
        <f t="shared" si="2"/>
        <v>N.A.</v>
      </c>
      <c r="P53" s="175">
        <v>0</v>
      </c>
      <c r="Q53" s="175">
        <v>0</v>
      </c>
      <c r="R53" s="176">
        <f t="shared" si="3"/>
        <v>0</v>
      </c>
      <c r="S53" s="175">
        <v>0</v>
      </c>
      <c r="T53" s="175">
        <v>0</v>
      </c>
      <c r="U53" s="176">
        <f t="shared" si="5"/>
        <v>0</v>
      </c>
      <c r="V53" s="174"/>
    </row>
    <row r="54" spans="1:22" s="31" customFormat="1" ht="18" customHeight="1">
      <c r="A54" s="202">
        <v>38</v>
      </c>
      <c r="B54" s="203" t="s">
        <v>125</v>
      </c>
      <c r="C54" s="202" t="s">
        <v>167</v>
      </c>
      <c r="D54" s="204">
        <v>0</v>
      </c>
      <c r="E54" s="205">
        <v>0</v>
      </c>
      <c r="F54" s="204">
        <v>0</v>
      </c>
      <c r="G54" s="204">
        <v>0</v>
      </c>
      <c r="H54" s="206">
        <f t="shared" si="4"/>
        <v>0</v>
      </c>
      <c r="I54" s="206"/>
      <c r="J54" s="204">
        <v>0</v>
      </c>
      <c r="K54" s="207">
        <v>0</v>
      </c>
      <c r="L54" s="204">
        <v>0</v>
      </c>
      <c r="M54" s="204">
        <v>0</v>
      </c>
      <c r="N54" s="207">
        <f t="shared" si="1"/>
        <v>0</v>
      </c>
      <c r="O54" s="206" t="str">
        <f t="shared" si="2"/>
        <v>N.A.</v>
      </c>
      <c r="P54" s="175">
        <v>0</v>
      </c>
      <c r="Q54" s="175">
        <v>0</v>
      </c>
      <c r="R54" s="176">
        <f t="shared" si="3"/>
        <v>0</v>
      </c>
      <c r="S54" s="175">
        <v>0</v>
      </c>
      <c r="T54" s="175">
        <v>0</v>
      </c>
      <c r="U54" s="176">
        <f t="shared" si="5"/>
        <v>0</v>
      </c>
      <c r="V54" s="174"/>
    </row>
    <row r="55" spans="1:22" s="31" customFormat="1" ht="18" customHeight="1">
      <c r="A55" s="202">
        <v>39</v>
      </c>
      <c r="B55" s="203" t="s">
        <v>135</v>
      </c>
      <c r="C55" s="202" t="s">
        <v>168</v>
      </c>
      <c r="D55" s="204">
        <v>0</v>
      </c>
      <c r="E55" s="205">
        <v>0</v>
      </c>
      <c r="F55" s="204">
        <v>0</v>
      </c>
      <c r="G55" s="204">
        <v>0</v>
      </c>
      <c r="H55" s="206">
        <f t="shared" si="4"/>
        <v>0</v>
      </c>
      <c r="I55" s="206"/>
      <c r="J55" s="204">
        <v>0</v>
      </c>
      <c r="K55" s="207">
        <v>0</v>
      </c>
      <c r="L55" s="204">
        <v>0</v>
      </c>
      <c r="M55" s="204">
        <v>0</v>
      </c>
      <c r="N55" s="207">
        <f t="shared" si="1"/>
        <v>0</v>
      </c>
      <c r="O55" s="206" t="str">
        <f t="shared" si="2"/>
        <v>N.A.</v>
      </c>
      <c r="P55" s="175">
        <v>0</v>
      </c>
      <c r="Q55" s="175">
        <v>0</v>
      </c>
      <c r="R55" s="176">
        <f t="shared" si="3"/>
        <v>0</v>
      </c>
      <c r="S55" s="175">
        <v>0</v>
      </c>
      <c r="T55" s="175">
        <v>0</v>
      </c>
      <c r="U55" s="176">
        <f t="shared" si="5"/>
        <v>0</v>
      </c>
      <c r="V55" s="174"/>
    </row>
    <row r="56" spans="1:22" s="31" customFormat="1" ht="18" customHeight="1">
      <c r="A56" s="202">
        <v>40</v>
      </c>
      <c r="B56" s="203" t="s">
        <v>135</v>
      </c>
      <c r="C56" s="202" t="s">
        <v>169</v>
      </c>
      <c r="D56" s="204">
        <v>0</v>
      </c>
      <c r="E56" s="205">
        <v>0</v>
      </c>
      <c r="F56" s="204">
        <v>0</v>
      </c>
      <c r="G56" s="204">
        <v>0</v>
      </c>
      <c r="H56" s="206">
        <f t="shared" si="4"/>
        <v>0</v>
      </c>
      <c r="I56" s="206"/>
      <c r="J56" s="204">
        <v>0</v>
      </c>
      <c r="K56" s="207">
        <v>0</v>
      </c>
      <c r="L56" s="204">
        <v>0</v>
      </c>
      <c r="M56" s="204">
        <v>0</v>
      </c>
      <c r="N56" s="207">
        <f t="shared" si="1"/>
        <v>0</v>
      </c>
      <c r="O56" s="206" t="str">
        <f t="shared" si="2"/>
        <v>N.A.</v>
      </c>
      <c r="P56" s="175">
        <v>0</v>
      </c>
      <c r="Q56" s="175">
        <v>0</v>
      </c>
      <c r="R56" s="176">
        <f t="shared" si="3"/>
        <v>0</v>
      </c>
      <c r="S56" s="175">
        <v>0</v>
      </c>
      <c r="T56" s="175">
        <v>0</v>
      </c>
      <c r="U56" s="176">
        <f t="shared" si="5"/>
        <v>0</v>
      </c>
      <c r="V56" s="174"/>
    </row>
    <row r="57" spans="1:22" s="31" customFormat="1" ht="18" customHeight="1">
      <c r="A57" s="202">
        <v>41</v>
      </c>
      <c r="B57" s="203" t="s">
        <v>135</v>
      </c>
      <c r="C57" s="202" t="s">
        <v>170</v>
      </c>
      <c r="D57" s="204">
        <v>0</v>
      </c>
      <c r="E57" s="205">
        <v>0</v>
      </c>
      <c r="F57" s="204">
        <v>0</v>
      </c>
      <c r="G57" s="204">
        <v>0</v>
      </c>
      <c r="H57" s="206">
        <f t="shared" si="4"/>
        <v>0</v>
      </c>
      <c r="I57" s="206"/>
      <c r="J57" s="204">
        <v>0</v>
      </c>
      <c r="K57" s="207">
        <v>0</v>
      </c>
      <c r="L57" s="204">
        <v>0</v>
      </c>
      <c r="M57" s="204">
        <v>0</v>
      </c>
      <c r="N57" s="207">
        <f t="shared" si="1"/>
        <v>0</v>
      </c>
      <c r="O57" s="206" t="str">
        <f t="shared" si="2"/>
        <v>N.A.</v>
      </c>
      <c r="P57" s="175">
        <v>0</v>
      </c>
      <c r="Q57" s="175">
        <v>0</v>
      </c>
      <c r="R57" s="176">
        <f t="shared" si="3"/>
        <v>0</v>
      </c>
      <c r="S57" s="175">
        <v>0</v>
      </c>
      <c r="T57" s="175">
        <v>0</v>
      </c>
      <c r="U57" s="176">
        <f t="shared" si="5"/>
        <v>0</v>
      </c>
      <c r="V57" s="174"/>
    </row>
    <row r="58" spans="1:22" s="31" customFormat="1" ht="18" customHeight="1">
      <c r="A58" s="202">
        <v>42</v>
      </c>
      <c r="B58" s="203" t="s">
        <v>135</v>
      </c>
      <c r="C58" s="202" t="s">
        <v>171</v>
      </c>
      <c r="D58" s="204">
        <v>0</v>
      </c>
      <c r="E58" s="205">
        <v>0</v>
      </c>
      <c r="F58" s="204">
        <v>0</v>
      </c>
      <c r="G58" s="204">
        <v>0</v>
      </c>
      <c r="H58" s="206">
        <f t="shared" si="4"/>
        <v>0</v>
      </c>
      <c r="I58" s="206"/>
      <c r="J58" s="204">
        <v>0</v>
      </c>
      <c r="K58" s="207">
        <v>0</v>
      </c>
      <c r="L58" s="204">
        <v>0</v>
      </c>
      <c r="M58" s="204">
        <v>0</v>
      </c>
      <c r="N58" s="207">
        <f t="shared" si="1"/>
        <v>0</v>
      </c>
      <c r="O58" s="206" t="str">
        <f t="shared" si="2"/>
        <v>N.A.</v>
      </c>
      <c r="P58" s="175">
        <v>0</v>
      </c>
      <c r="Q58" s="175">
        <v>0</v>
      </c>
      <c r="R58" s="176">
        <f t="shared" si="3"/>
        <v>0</v>
      </c>
      <c r="S58" s="175">
        <v>0</v>
      </c>
      <c r="T58" s="175">
        <v>0</v>
      </c>
      <c r="U58" s="176">
        <f t="shared" si="5"/>
        <v>0</v>
      </c>
      <c r="V58" s="174"/>
    </row>
    <row r="59" spans="1:22" s="31" customFormat="1" ht="18" customHeight="1">
      <c r="A59" s="202">
        <v>43</v>
      </c>
      <c r="B59" s="203" t="s">
        <v>135</v>
      </c>
      <c r="C59" s="202" t="s">
        <v>172</v>
      </c>
      <c r="D59" s="204">
        <v>0</v>
      </c>
      <c r="E59" s="205">
        <v>0</v>
      </c>
      <c r="F59" s="204">
        <v>0</v>
      </c>
      <c r="G59" s="204">
        <v>0</v>
      </c>
      <c r="H59" s="206">
        <f t="shared" si="4"/>
        <v>0</v>
      </c>
      <c r="I59" s="206"/>
      <c r="J59" s="204">
        <v>0</v>
      </c>
      <c r="K59" s="207">
        <v>0</v>
      </c>
      <c r="L59" s="204">
        <v>0</v>
      </c>
      <c r="M59" s="204">
        <v>0</v>
      </c>
      <c r="N59" s="207">
        <f t="shared" si="1"/>
        <v>0</v>
      </c>
      <c r="O59" s="206" t="str">
        <f t="shared" si="2"/>
        <v>N.A.</v>
      </c>
      <c r="P59" s="175">
        <v>0</v>
      </c>
      <c r="Q59" s="175">
        <v>0</v>
      </c>
      <c r="R59" s="176">
        <f t="shared" si="3"/>
        <v>0</v>
      </c>
      <c r="S59" s="175">
        <v>0</v>
      </c>
      <c r="T59" s="175">
        <v>0</v>
      </c>
      <c r="U59" s="176">
        <f t="shared" si="5"/>
        <v>0</v>
      </c>
      <c r="V59" s="174"/>
    </row>
    <row r="60" spans="1:22" s="31" customFormat="1" ht="18" customHeight="1">
      <c r="A60" s="202">
        <v>44</v>
      </c>
      <c r="B60" s="203" t="s">
        <v>139</v>
      </c>
      <c r="C60" s="202" t="s">
        <v>173</v>
      </c>
      <c r="D60" s="204">
        <v>0</v>
      </c>
      <c r="E60" s="205">
        <v>0</v>
      </c>
      <c r="F60" s="204">
        <v>0</v>
      </c>
      <c r="G60" s="204">
        <v>0</v>
      </c>
      <c r="H60" s="206">
        <f t="shared" si="4"/>
        <v>0</v>
      </c>
      <c r="I60" s="206"/>
      <c r="J60" s="204">
        <v>0</v>
      </c>
      <c r="K60" s="207">
        <v>0</v>
      </c>
      <c r="L60" s="204">
        <v>0</v>
      </c>
      <c r="M60" s="204">
        <v>0</v>
      </c>
      <c r="N60" s="207">
        <f t="shared" si="1"/>
        <v>0</v>
      </c>
      <c r="O60" s="206" t="str">
        <f t="shared" si="2"/>
        <v>N.A.</v>
      </c>
      <c r="P60" s="175">
        <v>0</v>
      </c>
      <c r="Q60" s="175">
        <v>0</v>
      </c>
      <c r="R60" s="176">
        <f t="shared" si="3"/>
        <v>0</v>
      </c>
      <c r="S60" s="175">
        <v>0</v>
      </c>
      <c r="T60" s="175">
        <v>0</v>
      </c>
      <c r="U60" s="176">
        <f t="shared" si="5"/>
        <v>0</v>
      </c>
      <c r="V60" s="174"/>
    </row>
    <row r="61" spans="1:22" s="31" customFormat="1" ht="18" customHeight="1">
      <c r="A61" s="202">
        <v>45</v>
      </c>
      <c r="B61" s="203" t="s">
        <v>139</v>
      </c>
      <c r="C61" s="202" t="s">
        <v>174</v>
      </c>
      <c r="D61" s="204">
        <v>0</v>
      </c>
      <c r="E61" s="205">
        <v>0</v>
      </c>
      <c r="F61" s="204">
        <v>0</v>
      </c>
      <c r="G61" s="204">
        <v>0</v>
      </c>
      <c r="H61" s="206">
        <f t="shared" si="4"/>
        <v>0</v>
      </c>
      <c r="I61" s="206"/>
      <c r="J61" s="204">
        <v>0</v>
      </c>
      <c r="K61" s="207">
        <v>0</v>
      </c>
      <c r="L61" s="204">
        <v>0</v>
      </c>
      <c r="M61" s="204">
        <v>0</v>
      </c>
      <c r="N61" s="207">
        <f t="shared" si="1"/>
        <v>0</v>
      </c>
      <c r="O61" s="206" t="str">
        <f t="shared" si="2"/>
        <v>N.A.</v>
      </c>
      <c r="P61" s="175">
        <v>0</v>
      </c>
      <c r="Q61" s="175">
        <v>0</v>
      </c>
      <c r="R61" s="176">
        <f t="shared" si="3"/>
        <v>0</v>
      </c>
      <c r="S61" s="175">
        <v>0</v>
      </c>
      <c r="T61" s="175">
        <v>0</v>
      </c>
      <c r="U61" s="176">
        <f t="shared" si="5"/>
        <v>0</v>
      </c>
      <c r="V61" s="174"/>
    </row>
    <row r="62" spans="1:22" s="31" customFormat="1" ht="18" customHeight="1">
      <c r="A62" s="202">
        <v>46</v>
      </c>
      <c r="B62" s="203" t="s">
        <v>139</v>
      </c>
      <c r="C62" s="202" t="s">
        <v>175</v>
      </c>
      <c r="D62" s="204">
        <v>0</v>
      </c>
      <c r="E62" s="205">
        <v>0</v>
      </c>
      <c r="F62" s="204">
        <v>0</v>
      </c>
      <c r="G62" s="204">
        <v>0</v>
      </c>
      <c r="H62" s="206">
        <f t="shared" si="4"/>
        <v>0</v>
      </c>
      <c r="I62" s="206"/>
      <c r="J62" s="204">
        <v>0</v>
      </c>
      <c r="K62" s="207">
        <v>0</v>
      </c>
      <c r="L62" s="204">
        <v>0</v>
      </c>
      <c r="M62" s="204">
        <v>0</v>
      </c>
      <c r="N62" s="207">
        <f t="shared" si="1"/>
        <v>0</v>
      </c>
      <c r="O62" s="206" t="str">
        <f t="shared" si="2"/>
        <v>N.A.</v>
      </c>
      <c r="P62" s="175">
        <v>0</v>
      </c>
      <c r="Q62" s="175">
        <v>0</v>
      </c>
      <c r="R62" s="176">
        <f t="shared" si="3"/>
        <v>0</v>
      </c>
      <c r="S62" s="175">
        <v>0</v>
      </c>
      <c r="T62" s="175">
        <v>0</v>
      </c>
      <c r="U62" s="176">
        <f t="shared" si="5"/>
        <v>0</v>
      </c>
      <c r="V62" s="174"/>
    </row>
    <row r="63" spans="1:22" s="31" customFormat="1" ht="18" customHeight="1">
      <c r="A63" s="202">
        <v>47</v>
      </c>
      <c r="B63" s="203" t="s">
        <v>139</v>
      </c>
      <c r="C63" s="202" t="s">
        <v>176</v>
      </c>
      <c r="D63" s="204">
        <v>0</v>
      </c>
      <c r="E63" s="205">
        <v>0</v>
      </c>
      <c r="F63" s="204">
        <v>0</v>
      </c>
      <c r="G63" s="204">
        <v>0</v>
      </c>
      <c r="H63" s="206">
        <f t="shared" si="4"/>
        <v>0</v>
      </c>
      <c r="I63" s="206"/>
      <c r="J63" s="204">
        <v>0</v>
      </c>
      <c r="K63" s="207">
        <v>0</v>
      </c>
      <c r="L63" s="204">
        <v>0</v>
      </c>
      <c r="M63" s="204">
        <v>0</v>
      </c>
      <c r="N63" s="207">
        <f t="shared" si="1"/>
        <v>0</v>
      </c>
      <c r="O63" s="206" t="str">
        <f t="shared" si="2"/>
        <v>N.A.</v>
      </c>
      <c r="P63" s="175">
        <v>0</v>
      </c>
      <c r="Q63" s="175">
        <v>0</v>
      </c>
      <c r="R63" s="176">
        <f t="shared" si="3"/>
        <v>0</v>
      </c>
      <c r="S63" s="175">
        <v>0</v>
      </c>
      <c r="T63" s="175">
        <v>0</v>
      </c>
      <c r="U63" s="176">
        <f t="shared" si="5"/>
        <v>0</v>
      </c>
      <c r="V63" s="174"/>
    </row>
    <row r="64" spans="1:22" s="31" customFormat="1" ht="18" customHeight="1">
      <c r="A64" s="202">
        <v>48</v>
      </c>
      <c r="B64" s="203" t="s">
        <v>127</v>
      </c>
      <c r="C64" s="202" t="s">
        <v>177</v>
      </c>
      <c r="D64" s="204">
        <v>0</v>
      </c>
      <c r="E64" s="205">
        <v>0</v>
      </c>
      <c r="F64" s="204">
        <v>0</v>
      </c>
      <c r="G64" s="204">
        <v>0</v>
      </c>
      <c r="H64" s="206">
        <f t="shared" si="4"/>
        <v>0</v>
      </c>
      <c r="I64" s="206"/>
      <c r="J64" s="204">
        <v>0</v>
      </c>
      <c r="K64" s="207">
        <v>0</v>
      </c>
      <c r="L64" s="204">
        <v>0</v>
      </c>
      <c r="M64" s="204">
        <v>0</v>
      </c>
      <c r="N64" s="207">
        <f t="shared" si="1"/>
        <v>0</v>
      </c>
      <c r="O64" s="206" t="str">
        <f t="shared" si="2"/>
        <v>N.A.</v>
      </c>
      <c r="P64" s="175">
        <v>0</v>
      </c>
      <c r="Q64" s="175">
        <v>0</v>
      </c>
      <c r="R64" s="176">
        <f t="shared" si="3"/>
        <v>0</v>
      </c>
      <c r="S64" s="175">
        <v>0</v>
      </c>
      <c r="T64" s="175">
        <v>0</v>
      </c>
      <c r="U64" s="176">
        <f t="shared" si="5"/>
        <v>0</v>
      </c>
      <c r="V64" s="174"/>
    </row>
    <row r="65" spans="1:22" s="31" customFormat="1" ht="18" customHeight="1">
      <c r="A65" s="202">
        <v>49</v>
      </c>
      <c r="B65" s="203" t="s">
        <v>135</v>
      </c>
      <c r="C65" s="202" t="s">
        <v>178</v>
      </c>
      <c r="D65" s="204">
        <v>0</v>
      </c>
      <c r="E65" s="205">
        <v>0</v>
      </c>
      <c r="F65" s="204">
        <v>0</v>
      </c>
      <c r="G65" s="204">
        <v>0</v>
      </c>
      <c r="H65" s="206">
        <f t="shared" si="4"/>
        <v>0</v>
      </c>
      <c r="I65" s="206"/>
      <c r="J65" s="204">
        <v>0</v>
      </c>
      <c r="K65" s="207">
        <v>0</v>
      </c>
      <c r="L65" s="204">
        <v>0</v>
      </c>
      <c r="M65" s="204">
        <v>0</v>
      </c>
      <c r="N65" s="207">
        <f t="shared" si="1"/>
        <v>0</v>
      </c>
      <c r="O65" s="206" t="str">
        <f t="shared" si="2"/>
        <v>N.A.</v>
      </c>
      <c r="P65" s="175">
        <v>0</v>
      </c>
      <c r="Q65" s="175">
        <v>0</v>
      </c>
      <c r="R65" s="176">
        <f t="shared" si="3"/>
        <v>0</v>
      </c>
      <c r="S65" s="175">
        <v>0</v>
      </c>
      <c r="T65" s="175">
        <v>0</v>
      </c>
      <c r="U65" s="176">
        <f t="shared" si="5"/>
        <v>0</v>
      </c>
      <c r="V65" s="174"/>
    </row>
    <row r="66" spans="1:22" s="31" customFormat="1" ht="18" customHeight="1">
      <c r="A66" s="202">
        <v>50</v>
      </c>
      <c r="B66" s="203" t="s">
        <v>135</v>
      </c>
      <c r="C66" s="202" t="s">
        <v>179</v>
      </c>
      <c r="D66" s="204">
        <v>0</v>
      </c>
      <c r="E66" s="205">
        <v>0</v>
      </c>
      <c r="F66" s="204">
        <v>0</v>
      </c>
      <c r="G66" s="204">
        <v>0</v>
      </c>
      <c r="H66" s="206">
        <f t="shared" si="4"/>
        <v>0</v>
      </c>
      <c r="I66" s="206"/>
      <c r="J66" s="204">
        <v>0</v>
      </c>
      <c r="K66" s="207">
        <v>0</v>
      </c>
      <c r="L66" s="204">
        <v>0</v>
      </c>
      <c r="M66" s="204">
        <v>0</v>
      </c>
      <c r="N66" s="207">
        <f t="shared" si="1"/>
        <v>0</v>
      </c>
      <c r="O66" s="206" t="str">
        <f t="shared" si="2"/>
        <v>N.A.</v>
      </c>
      <c r="P66" s="175">
        <v>0</v>
      </c>
      <c r="Q66" s="175">
        <v>0</v>
      </c>
      <c r="R66" s="176">
        <f t="shared" si="3"/>
        <v>0</v>
      </c>
      <c r="S66" s="175">
        <v>0</v>
      </c>
      <c r="T66" s="175">
        <v>0</v>
      </c>
      <c r="U66" s="176">
        <f t="shared" si="5"/>
        <v>0</v>
      </c>
      <c r="V66" s="174"/>
    </row>
    <row r="67" spans="1:22" s="31" customFormat="1" ht="18" customHeight="1">
      <c r="A67" s="202">
        <v>51</v>
      </c>
      <c r="B67" s="203" t="s">
        <v>135</v>
      </c>
      <c r="C67" s="202" t="s">
        <v>180</v>
      </c>
      <c r="D67" s="204">
        <v>0</v>
      </c>
      <c r="E67" s="205">
        <v>0</v>
      </c>
      <c r="F67" s="204">
        <v>0</v>
      </c>
      <c r="G67" s="204">
        <v>0</v>
      </c>
      <c r="H67" s="206">
        <f t="shared" si="4"/>
        <v>0</v>
      </c>
      <c r="I67" s="206"/>
      <c r="J67" s="204">
        <v>0</v>
      </c>
      <c r="K67" s="207">
        <v>0</v>
      </c>
      <c r="L67" s="204">
        <v>0</v>
      </c>
      <c r="M67" s="204">
        <v>0</v>
      </c>
      <c r="N67" s="207">
        <f t="shared" si="1"/>
        <v>0</v>
      </c>
      <c r="O67" s="206" t="str">
        <f t="shared" si="2"/>
        <v>N.A.</v>
      </c>
      <c r="P67" s="175">
        <v>0</v>
      </c>
      <c r="Q67" s="175">
        <v>0</v>
      </c>
      <c r="R67" s="176">
        <f t="shared" si="3"/>
        <v>0</v>
      </c>
      <c r="S67" s="175">
        <v>0</v>
      </c>
      <c r="T67" s="175">
        <v>0</v>
      </c>
      <c r="U67" s="176">
        <f t="shared" si="5"/>
        <v>0</v>
      </c>
      <c r="V67" s="174"/>
    </row>
    <row r="68" spans="1:22" s="31" customFormat="1" ht="18" customHeight="1">
      <c r="A68" s="202">
        <v>52</v>
      </c>
      <c r="B68" s="203" t="s">
        <v>135</v>
      </c>
      <c r="C68" s="202" t="s">
        <v>181</v>
      </c>
      <c r="D68" s="204">
        <v>0</v>
      </c>
      <c r="E68" s="205">
        <v>0</v>
      </c>
      <c r="F68" s="204">
        <v>0</v>
      </c>
      <c r="G68" s="204">
        <v>0</v>
      </c>
      <c r="H68" s="206">
        <f t="shared" si="4"/>
        <v>0</v>
      </c>
      <c r="I68" s="206"/>
      <c r="J68" s="204">
        <v>0</v>
      </c>
      <c r="K68" s="207">
        <v>0</v>
      </c>
      <c r="L68" s="204">
        <v>0</v>
      </c>
      <c r="M68" s="204">
        <v>0</v>
      </c>
      <c r="N68" s="207">
        <f t="shared" si="1"/>
        <v>0</v>
      </c>
      <c r="O68" s="206" t="str">
        <f t="shared" si="2"/>
        <v>N.A.</v>
      </c>
      <c r="P68" s="175">
        <v>0</v>
      </c>
      <c r="Q68" s="175">
        <v>0</v>
      </c>
      <c r="R68" s="176">
        <f t="shared" si="3"/>
        <v>0</v>
      </c>
      <c r="S68" s="175">
        <v>0</v>
      </c>
      <c r="T68" s="175">
        <v>0</v>
      </c>
      <c r="U68" s="176">
        <f t="shared" si="5"/>
        <v>0</v>
      </c>
      <c r="V68" s="174"/>
    </row>
    <row r="69" spans="1:22" s="31" customFormat="1" ht="18" customHeight="1">
      <c r="A69" s="202">
        <v>53</v>
      </c>
      <c r="B69" s="203" t="s">
        <v>135</v>
      </c>
      <c r="C69" s="202" t="s">
        <v>182</v>
      </c>
      <c r="D69" s="204">
        <v>0</v>
      </c>
      <c r="E69" s="205">
        <v>0</v>
      </c>
      <c r="F69" s="204">
        <v>0</v>
      </c>
      <c r="G69" s="204">
        <v>0</v>
      </c>
      <c r="H69" s="206">
        <f t="shared" si="4"/>
        <v>0</v>
      </c>
      <c r="I69" s="206"/>
      <c r="J69" s="204">
        <v>0</v>
      </c>
      <c r="K69" s="207">
        <v>0</v>
      </c>
      <c r="L69" s="204">
        <v>0</v>
      </c>
      <c r="M69" s="204">
        <v>0</v>
      </c>
      <c r="N69" s="207">
        <f t="shared" si="1"/>
        <v>0</v>
      </c>
      <c r="O69" s="206" t="str">
        <f t="shared" si="2"/>
        <v>N.A.</v>
      </c>
      <c r="P69" s="175">
        <v>0</v>
      </c>
      <c r="Q69" s="175">
        <v>0</v>
      </c>
      <c r="R69" s="176">
        <f t="shared" si="3"/>
        <v>0</v>
      </c>
      <c r="S69" s="175">
        <v>0</v>
      </c>
      <c r="T69" s="175">
        <v>0</v>
      </c>
      <c r="U69" s="176">
        <f t="shared" si="5"/>
        <v>0</v>
      </c>
      <c r="V69" s="174"/>
    </row>
    <row r="70" spans="1:22" s="31" customFormat="1" ht="18" customHeight="1">
      <c r="A70" s="202">
        <v>54</v>
      </c>
      <c r="B70" s="203" t="s">
        <v>135</v>
      </c>
      <c r="C70" s="202" t="s">
        <v>183</v>
      </c>
      <c r="D70" s="204">
        <v>0</v>
      </c>
      <c r="E70" s="205">
        <v>0</v>
      </c>
      <c r="F70" s="204">
        <v>0</v>
      </c>
      <c r="G70" s="204">
        <v>0</v>
      </c>
      <c r="H70" s="206">
        <f t="shared" si="4"/>
        <v>0</v>
      </c>
      <c r="I70" s="206"/>
      <c r="J70" s="204">
        <v>0</v>
      </c>
      <c r="K70" s="207">
        <v>0</v>
      </c>
      <c r="L70" s="204">
        <v>0</v>
      </c>
      <c r="M70" s="204">
        <v>0</v>
      </c>
      <c r="N70" s="207">
        <f t="shared" si="1"/>
        <v>0</v>
      </c>
      <c r="O70" s="206" t="str">
        <f t="shared" si="2"/>
        <v>N.A.</v>
      </c>
      <c r="P70" s="175">
        <v>0</v>
      </c>
      <c r="Q70" s="175">
        <v>0</v>
      </c>
      <c r="R70" s="176">
        <f t="shared" si="3"/>
        <v>0</v>
      </c>
      <c r="S70" s="175">
        <v>0</v>
      </c>
      <c r="T70" s="175">
        <v>0</v>
      </c>
      <c r="U70" s="176">
        <f t="shared" si="5"/>
        <v>0</v>
      </c>
      <c r="V70" s="174"/>
    </row>
    <row r="71" spans="1:22" s="31" customFormat="1" ht="18" customHeight="1">
      <c r="A71" s="202">
        <v>55</v>
      </c>
      <c r="B71" s="203" t="s">
        <v>135</v>
      </c>
      <c r="C71" s="202" t="s">
        <v>184</v>
      </c>
      <c r="D71" s="204">
        <v>0</v>
      </c>
      <c r="E71" s="205">
        <v>0</v>
      </c>
      <c r="F71" s="204">
        <v>0</v>
      </c>
      <c r="G71" s="204">
        <v>0</v>
      </c>
      <c r="H71" s="206">
        <f t="shared" si="4"/>
        <v>0</v>
      </c>
      <c r="I71" s="206"/>
      <c r="J71" s="204">
        <v>0</v>
      </c>
      <c r="K71" s="207">
        <v>0</v>
      </c>
      <c r="L71" s="204">
        <v>0</v>
      </c>
      <c r="M71" s="204">
        <v>0</v>
      </c>
      <c r="N71" s="207">
        <f t="shared" si="1"/>
        <v>0</v>
      </c>
      <c r="O71" s="206" t="str">
        <f t="shared" si="2"/>
        <v>N.A.</v>
      </c>
      <c r="P71" s="175">
        <v>0</v>
      </c>
      <c r="Q71" s="175">
        <v>0</v>
      </c>
      <c r="R71" s="176">
        <f t="shared" si="3"/>
        <v>0</v>
      </c>
      <c r="S71" s="175">
        <v>0</v>
      </c>
      <c r="T71" s="175">
        <v>0</v>
      </c>
      <c r="U71" s="176">
        <f t="shared" si="5"/>
        <v>0</v>
      </c>
      <c r="V71" s="174"/>
    </row>
    <row r="72" spans="1:22" s="31" customFormat="1" ht="18" customHeight="1">
      <c r="A72" s="202">
        <v>57</v>
      </c>
      <c r="B72" s="203" t="s">
        <v>135</v>
      </c>
      <c r="C72" s="202" t="s">
        <v>185</v>
      </c>
      <c r="D72" s="204">
        <v>0</v>
      </c>
      <c r="E72" s="205">
        <v>0</v>
      </c>
      <c r="F72" s="204">
        <v>0</v>
      </c>
      <c r="G72" s="204">
        <v>0</v>
      </c>
      <c r="H72" s="206">
        <f t="shared" si="4"/>
        <v>0</v>
      </c>
      <c r="I72" s="206"/>
      <c r="J72" s="204">
        <v>0</v>
      </c>
      <c r="K72" s="207">
        <v>0</v>
      </c>
      <c r="L72" s="204">
        <v>0</v>
      </c>
      <c r="M72" s="204">
        <v>0</v>
      </c>
      <c r="N72" s="207">
        <f t="shared" si="1"/>
        <v>0</v>
      </c>
      <c r="O72" s="206" t="str">
        <f t="shared" si="2"/>
        <v>N.A.</v>
      </c>
      <c r="P72" s="175">
        <v>0</v>
      </c>
      <c r="Q72" s="175">
        <v>0</v>
      </c>
      <c r="R72" s="176">
        <f t="shared" si="3"/>
        <v>0</v>
      </c>
      <c r="S72" s="175">
        <v>0</v>
      </c>
      <c r="T72" s="175">
        <v>0</v>
      </c>
      <c r="U72" s="176">
        <f t="shared" si="5"/>
        <v>0</v>
      </c>
      <c r="V72" s="174"/>
    </row>
    <row r="73" spans="1:22" s="31" customFormat="1" ht="18" customHeight="1">
      <c r="A73" s="202">
        <v>58</v>
      </c>
      <c r="B73" s="203" t="s">
        <v>139</v>
      </c>
      <c r="C73" s="202" t="s">
        <v>186</v>
      </c>
      <c r="D73" s="204">
        <v>0</v>
      </c>
      <c r="E73" s="205">
        <v>0</v>
      </c>
      <c r="F73" s="204">
        <v>0</v>
      </c>
      <c r="G73" s="204">
        <v>0</v>
      </c>
      <c r="H73" s="206">
        <f t="shared" si="4"/>
        <v>0</v>
      </c>
      <c r="I73" s="206"/>
      <c r="J73" s="204">
        <v>0</v>
      </c>
      <c r="K73" s="207">
        <v>0</v>
      </c>
      <c r="L73" s="204">
        <v>0</v>
      </c>
      <c r="M73" s="204">
        <v>0</v>
      </c>
      <c r="N73" s="207">
        <f t="shared" si="1"/>
        <v>0</v>
      </c>
      <c r="O73" s="206" t="str">
        <f t="shared" si="2"/>
        <v>N.A.</v>
      </c>
      <c r="P73" s="175">
        <v>0</v>
      </c>
      <c r="Q73" s="175">
        <v>0</v>
      </c>
      <c r="R73" s="176">
        <f t="shared" si="3"/>
        <v>0</v>
      </c>
      <c r="S73" s="175">
        <v>0</v>
      </c>
      <c r="T73" s="175">
        <v>0</v>
      </c>
      <c r="U73" s="176">
        <f t="shared" si="5"/>
        <v>0</v>
      </c>
      <c r="V73" s="174"/>
    </row>
    <row r="74" spans="1:22" s="31" customFormat="1" ht="18" customHeight="1">
      <c r="A74" s="202">
        <v>59</v>
      </c>
      <c r="B74" s="203" t="s">
        <v>139</v>
      </c>
      <c r="C74" s="202" t="s">
        <v>187</v>
      </c>
      <c r="D74" s="204">
        <v>0</v>
      </c>
      <c r="E74" s="205">
        <v>0</v>
      </c>
      <c r="F74" s="204">
        <v>0</v>
      </c>
      <c r="G74" s="204">
        <v>0</v>
      </c>
      <c r="H74" s="206">
        <f t="shared" si="4"/>
        <v>0</v>
      </c>
      <c r="I74" s="206"/>
      <c r="J74" s="204">
        <v>0</v>
      </c>
      <c r="K74" s="207">
        <v>0</v>
      </c>
      <c r="L74" s="204">
        <v>0</v>
      </c>
      <c r="M74" s="204">
        <v>0</v>
      </c>
      <c r="N74" s="207">
        <f t="shared" si="1"/>
        <v>0</v>
      </c>
      <c r="O74" s="206" t="str">
        <f t="shared" si="2"/>
        <v>N.A.</v>
      </c>
      <c r="P74" s="175">
        <v>0</v>
      </c>
      <c r="Q74" s="175">
        <v>0</v>
      </c>
      <c r="R74" s="176">
        <f t="shared" si="3"/>
        <v>0</v>
      </c>
      <c r="S74" s="175">
        <v>0</v>
      </c>
      <c r="T74" s="175">
        <v>0</v>
      </c>
      <c r="U74" s="176">
        <f t="shared" si="5"/>
        <v>0</v>
      </c>
      <c r="V74" s="174"/>
    </row>
    <row r="75" spans="1:22" s="31" customFormat="1" ht="18" customHeight="1">
      <c r="A75" s="202">
        <v>60</v>
      </c>
      <c r="B75" s="203" t="s">
        <v>188</v>
      </c>
      <c r="C75" s="202" t="s">
        <v>189</v>
      </c>
      <c r="D75" s="204">
        <v>0</v>
      </c>
      <c r="E75" s="205">
        <v>0</v>
      </c>
      <c r="F75" s="204">
        <v>0</v>
      </c>
      <c r="G75" s="204">
        <v>0</v>
      </c>
      <c r="H75" s="206">
        <f t="shared" si="4"/>
        <v>0</v>
      </c>
      <c r="I75" s="206"/>
      <c r="J75" s="204">
        <v>0</v>
      </c>
      <c r="K75" s="207">
        <v>0</v>
      </c>
      <c r="L75" s="204">
        <v>0</v>
      </c>
      <c r="M75" s="204">
        <v>0</v>
      </c>
      <c r="N75" s="207">
        <f t="shared" si="1"/>
        <v>0</v>
      </c>
      <c r="O75" s="206" t="str">
        <f t="shared" si="2"/>
        <v>N.A.</v>
      </c>
      <c r="P75" s="175">
        <v>0</v>
      </c>
      <c r="Q75" s="175">
        <v>0</v>
      </c>
      <c r="R75" s="176">
        <f t="shared" si="3"/>
        <v>0</v>
      </c>
      <c r="S75" s="175">
        <v>0</v>
      </c>
      <c r="T75" s="175">
        <v>0</v>
      </c>
      <c r="U75" s="176">
        <f t="shared" si="5"/>
        <v>0</v>
      </c>
      <c r="V75" s="174"/>
    </row>
    <row r="76" spans="1:22" s="31" customFormat="1" ht="18" customHeight="1">
      <c r="A76" s="202">
        <v>61</v>
      </c>
      <c r="B76" s="203" t="s">
        <v>125</v>
      </c>
      <c r="C76" s="202" t="s">
        <v>190</v>
      </c>
      <c r="D76" s="204">
        <v>0</v>
      </c>
      <c r="E76" s="205">
        <v>0</v>
      </c>
      <c r="F76" s="204">
        <v>0</v>
      </c>
      <c r="G76" s="204">
        <v>0</v>
      </c>
      <c r="H76" s="206">
        <f t="shared" si="4"/>
        <v>0</v>
      </c>
      <c r="I76" s="206"/>
      <c r="J76" s="204">
        <v>0</v>
      </c>
      <c r="K76" s="207">
        <v>0</v>
      </c>
      <c r="L76" s="204">
        <v>0</v>
      </c>
      <c r="M76" s="204">
        <v>0</v>
      </c>
      <c r="N76" s="207">
        <f t="shared" si="1"/>
        <v>0</v>
      </c>
      <c r="O76" s="206" t="str">
        <f t="shared" si="2"/>
        <v>N.A.</v>
      </c>
      <c r="P76" s="175">
        <v>0</v>
      </c>
      <c r="Q76" s="175">
        <v>0</v>
      </c>
      <c r="R76" s="176">
        <f t="shared" si="3"/>
        <v>0</v>
      </c>
      <c r="S76" s="175">
        <v>0</v>
      </c>
      <c r="T76" s="175">
        <v>0</v>
      </c>
      <c r="U76" s="176">
        <f t="shared" si="5"/>
        <v>0</v>
      </c>
      <c r="V76" s="174"/>
    </row>
    <row r="77" spans="1:22" s="31" customFormat="1" ht="18" customHeight="1">
      <c r="A77" s="202">
        <v>62</v>
      </c>
      <c r="B77" s="203" t="s">
        <v>191</v>
      </c>
      <c r="C77" s="202" t="s">
        <v>192</v>
      </c>
      <c r="D77" s="204">
        <v>1418.9256599999999</v>
      </c>
      <c r="E77" s="205">
        <v>868.35555999999997</v>
      </c>
      <c r="F77" s="204">
        <v>0</v>
      </c>
      <c r="G77" s="204">
        <v>12.237952760000001</v>
      </c>
      <c r="H77" s="206">
        <f t="shared" si="4"/>
        <v>538.33214723999993</v>
      </c>
      <c r="I77" s="206"/>
      <c r="J77" s="204">
        <v>3339.5748020306164</v>
      </c>
      <c r="K77" s="207">
        <v>660.01314715152807</v>
      </c>
      <c r="L77" s="204">
        <v>0</v>
      </c>
      <c r="M77" s="204">
        <v>13.337206159999999</v>
      </c>
      <c r="N77" s="207">
        <f t="shared" si="1"/>
        <v>2666.2244487190887</v>
      </c>
      <c r="O77" s="206">
        <f t="shared" si="2"/>
        <v>395.27498262711578</v>
      </c>
      <c r="P77" s="175">
        <v>290.71752999999995</v>
      </c>
      <c r="Q77" s="175">
        <v>577.63802999999996</v>
      </c>
      <c r="R77" s="176">
        <f t="shared" si="3"/>
        <v>868.35555999999997</v>
      </c>
      <c r="S77" s="175">
        <v>332.45166260999997</v>
      </c>
      <c r="T77" s="175">
        <v>327.5614845415281</v>
      </c>
      <c r="U77" s="176">
        <f t="shared" si="5"/>
        <v>660.01314715152807</v>
      </c>
      <c r="V77" s="174"/>
    </row>
    <row r="78" spans="1:22" s="31" customFormat="1" ht="18" customHeight="1">
      <c r="A78" s="202">
        <v>63</v>
      </c>
      <c r="B78" s="203" t="s">
        <v>193</v>
      </c>
      <c r="C78" s="202" t="s">
        <v>194</v>
      </c>
      <c r="D78" s="204">
        <v>1928.0616300000004</v>
      </c>
      <c r="E78" s="205">
        <v>280.51935199999997</v>
      </c>
      <c r="F78" s="204">
        <v>0</v>
      </c>
      <c r="G78" s="204">
        <v>202.49017402999999</v>
      </c>
      <c r="H78" s="206">
        <f t="shared" si="4"/>
        <v>1445.0521039700004</v>
      </c>
      <c r="I78" s="206"/>
      <c r="J78" s="204">
        <v>2011.0932551860028</v>
      </c>
      <c r="K78" s="207">
        <v>305.52567455000002</v>
      </c>
      <c r="L78" s="204">
        <v>0</v>
      </c>
      <c r="M78" s="204">
        <v>176.41570253</v>
      </c>
      <c r="N78" s="207">
        <f t="shared" si="1"/>
        <v>1529.1518781060026</v>
      </c>
      <c r="O78" s="206">
        <f t="shared" si="2"/>
        <v>5.8198437208564595</v>
      </c>
      <c r="P78" s="175">
        <v>245.46552199999999</v>
      </c>
      <c r="Q78" s="175">
        <v>35.053829999999998</v>
      </c>
      <c r="R78" s="176">
        <f t="shared" si="3"/>
        <v>280.51935199999997</v>
      </c>
      <c r="S78" s="175">
        <v>265.04486754999999</v>
      </c>
      <c r="T78" s="175">
        <v>40.480807000000006</v>
      </c>
      <c r="U78" s="176">
        <f t="shared" si="5"/>
        <v>305.52567455000002</v>
      </c>
      <c r="V78" s="174"/>
    </row>
    <row r="79" spans="1:22" s="31" customFormat="1" ht="18" customHeight="1">
      <c r="A79" s="202">
        <v>64</v>
      </c>
      <c r="B79" s="203" t="s">
        <v>135</v>
      </c>
      <c r="C79" s="202" t="s">
        <v>195</v>
      </c>
      <c r="D79" s="204">
        <v>0</v>
      </c>
      <c r="E79" s="205">
        <v>0</v>
      </c>
      <c r="F79" s="204">
        <v>0</v>
      </c>
      <c r="G79" s="204">
        <v>0</v>
      </c>
      <c r="H79" s="206">
        <f t="shared" si="4"/>
        <v>0</v>
      </c>
      <c r="I79" s="206"/>
      <c r="J79" s="204">
        <v>0</v>
      </c>
      <c r="K79" s="207">
        <v>0</v>
      </c>
      <c r="L79" s="204">
        <v>0</v>
      </c>
      <c r="M79" s="204">
        <v>0</v>
      </c>
      <c r="N79" s="207">
        <f t="shared" si="1"/>
        <v>0</v>
      </c>
      <c r="O79" s="206" t="str">
        <f t="shared" si="2"/>
        <v>N.A.</v>
      </c>
      <c r="P79" s="175">
        <v>0</v>
      </c>
      <c r="Q79" s="175">
        <v>0</v>
      </c>
      <c r="R79" s="176">
        <f t="shared" si="3"/>
        <v>0</v>
      </c>
      <c r="S79" s="175">
        <v>0</v>
      </c>
      <c r="T79" s="175">
        <v>0</v>
      </c>
      <c r="U79" s="176">
        <f t="shared" si="5"/>
        <v>0</v>
      </c>
      <c r="V79" s="174"/>
    </row>
    <row r="80" spans="1:22" s="31" customFormat="1" ht="18" customHeight="1">
      <c r="A80" s="202">
        <v>65</v>
      </c>
      <c r="B80" s="203" t="s">
        <v>135</v>
      </c>
      <c r="C80" s="202" t="s">
        <v>196</v>
      </c>
      <c r="D80" s="204">
        <v>0</v>
      </c>
      <c r="E80" s="205">
        <v>0</v>
      </c>
      <c r="F80" s="204">
        <v>0</v>
      </c>
      <c r="G80" s="204">
        <v>0</v>
      </c>
      <c r="H80" s="206">
        <f t="shared" si="4"/>
        <v>0</v>
      </c>
      <c r="I80" s="206"/>
      <c r="J80" s="204">
        <v>0</v>
      </c>
      <c r="K80" s="207">
        <v>0</v>
      </c>
      <c r="L80" s="204">
        <v>0</v>
      </c>
      <c r="M80" s="204">
        <v>0</v>
      </c>
      <c r="N80" s="207">
        <f t="shared" si="1"/>
        <v>0</v>
      </c>
      <c r="O80" s="206" t="str">
        <f t="shared" si="2"/>
        <v>N.A.</v>
      </c>
      <c r="P80" s="175">
        <v>0</v>
      </c>
      <c r="Q80" s="175">
        <v>0</v>
      </c>
      <c r="R80" s="176">
        <f t="shared" si="3"/>
        <v>0</v>
      </c>
      <c r="S80" s="175">
        <v>0</v>
      </c>
      <c r="T80" s="175">
        <v>0</v>
      </c>
      <c r="U80" s="176">
        <f t="shared" si="5"/>
        <v>0</v>
      </c>
      <c r="V80" s="174"/>
    </row>
    <row r="81" spans="1:22" s="31" customFormat="1" ht="18" customHeight="1">
      <c r="A81" s="202">
        <v>66</v>
      </c>
      <c r="B81" s="203" t="s">
        <v>135</v>
      </c>
      <c r="C81" s="202" t="s">
        <v>197</v>
      </c>
      <c r="D81" s="204">
        <v>0</v>
      </c>
      <c r="E81" s="205">
        <v>0</v>
      </c>
      <c r="F81" s="204">
        <v>0</v>
      </c>
      <c r="G81" s="204">
        <v>0</v>
      </c>
      <c r="H81" s="206">
        <f t="shared" si="4"/>
        <v>0</v>
      </c>
      <c r="I81" s="206"/>
      <c r="J81" s="204">
        <v>0</v>
      </c>
      <c r="K81" s="207">
        <v>0</v>
      </c>
      <c r="L81" s="204">
        <v>0</v>
      </c>
      <c r="M81" s="204">
        <v>0</v>
      </c>
      <c r="N81" s="207">
        <f t="shared" si="1"/>
        <v>0</v>
      </c>
      <c r="O81" s="206" t="str">
        <f t="shared" si="2"/>
        <v>N.A.</v>
      </c>
      <c r="P81" s="175">
        <v>0</v>
      </c>
      <c r="Q81" s="175">
        <v>0</v>
      </c>
      <c r="R81" s="176">
        <f t="shared" si="3"/>
        <v>0</v>
      </c>
      <c r="S81" s="175">
        <v>0</v>
      </c>
      <c r="T81" s="175">
        <v>0</v>
      </c>
      <c r="U81" s="176">
        <f t="shared" si="5"/>
        <v>0</v>
      </c>
      <c r="V81" s="174"/>
    </row>
    <row r="82" spans="1:22" s="31" customFormat="1" ht="18" customHeight="1">
      <c r="A82" s="202">
        <v>67</v>
      </c>
      <c r="B82" s="203" t="s">
        <v>135</v>
      </c>
      <c r="C82" s="202" t="s">
        <v>198</v>
      </c>
      <c r="D82" s="204">
        <v>0</v>
      </c>
      <c r="E82" s="205">
        <v>0</v>
      </c>
      <c r="F82" s="204">
        <v>0</v>
      </c>
      <c r="G82" s="204">
        <v>0</v>
      </c>
      <c r="H82" s="206">
        <f t="shared" si="4"/>
        <v>0</v>
      </c>
      <c r="I82" s="206"/>
      <c r="J82" s="204">
        <v>0</v>
      </c>
      <c r="K82" s="207">
        <v>0</v>
      </c>
      <c r="L82" s="204">
        <v>0</v>
      </c>
      <c r="M82" s="204">
        <v>0</v>
      </c>
      <c r="N82" s="207">
        <f t="shared" ref="N82:N145" si="6">J82-K82-M82</f>
        <v>0</v>
      </c>
      <c r="O82" s="206" t="str">
        <f t="shared" ref="O82:O145" si="7">IF(OR(H82=0,N82=0),"N.A.",IF((((N82-H82)/H82))*100&gt;=500,"500&lt;",IF((((N82-H82)/H82))*100&lt;=-500,"&lt;-500",(((N82-H82)/H82))*100)))</f>
        <v>N.A.</v>
      </c>
      <c r="P82" s="175">
        <v>0</v>
      </c>
      <c r="Q82" s="175">
        <v>0</v>
      </c>
      <c r="R82" s="176">
        <f t="shared" ref="R82:R145" si="8">P82+Q82</f>
        <v>0</v>
      </c>
      <c r="S82" s="175">
        <v>0</v>
      </c>
      <c r="T82" s="175">
        <v>0</v>
      </c>
      <c r="U82" s="176">
        <f t="shared" si="5"/>
        <v>0</v>
      </c>
      <c r="V82" s="174"/>
    </row>
    <row r="83" spans="1:22" s="31" customFormat="1" ht="18" customHeight="1">
      <c r="A83" s="202">
        <v>68</v>
      </c>
      <c r="B83" s="203" t="s">
        <v>135</v>
      </c>
      <c r="C83" s="202" t="s">
        <v>199</v>
      </c>
      <c r="D83" s="204">
        <v>479.16316499999988</v>
      </c>
      <c r="E83" s="205">
        <v>105.05667099999999</v>
      </c>
      <c r="F83" s="204">
        <v>0</v>
      </c>
      <c r="G83" s="204">
        <v>9.2203842199999997</v>
      </c>
      <c r="H83" s="206">
        <f t="shared" ref="H83:H146" si="9">D83-E83-G83</f>
        <v>364.88610977999986</v>
      </c>
      <c r="I83" s="206"/>
      <c r="J83" s="204">
        <v>92.216656383459849</v>
      </c>
      <c r="K83" s="207">
        <v>67.545108851002354</v>
      </c>
      <c r="L83" s="204">
        <v>0</v>
      </c>
      <c r="M83" s="204">
        <v>8.4987270900000009</v>
      </c>
      <c r="N83" s="207">
        <f t="shared" si="6"/>
        <v>16.172820442457493</v>
      </c>
      <c r="O83" s="206">
        <f t="shared" si="7"/>
        <v>-95.56770729030805</v>
      </c>
      <c r="P83" s="175">
        <v>56.065275999999997</v>
      </c>
      <c r="Q83" s="175">
        <v>48.991395000000004</v>
      </c>
      <c r="R83" s="176">
        <f t="shared" si="8"/>
        <v>105.05667099999999</v>
      </c>
      <c r="S83" s="175">
        <v>16.450084669999995</v>
      </c>
      <c r="T83" s="175">
        <v>51.095024181002358</v>
      </c>
      <c r="U83" s="176">
        <f t="shared" ref="U83:U146" si="10">S83+T83</f>
        <v>67.545108851002354</v>
      </c>
      <c r="V83" s="174"/>
    </row>
    <row r="84" spans="1:22" s="31" customFormat="1" ht="18" customHeight="1">
      <c r="A84" s="202">
        <v>69</v>
      </c>
      <c r="B84" s="203" t="s">
        <v>135</v>
      </c>
      <c r="C84" s="202" t="s">
        <v>200</v>
      </c>
      <c r="D84" s="204">
        <v>0</v>
      </c>
      <c r="E84" s="205">
        <v>0</v>
      </c>
      <c r="F84" s="204">
        <v>0</v>
      </c>
      <c r="G84" s="204">
        <v>0</v>
      </c>
      <c r="H84" s="206">
        <f t="shared" si="9"/>
        <v>0</v>
      </c>
      <c r="I84" s="206"/>
      <c r="J84" s="204">
        <v>0</v>
      </c>
      <c r="K84" s="207">
        <v>0</v>
      </c>
      <c r="L84" s="204">
        <v>0</v>
      </c>
      <c r="M84" s="204">
        <v>0</v>
      </c>
      <c r="N84" s="207">
        <f t="shared" si="6"/>
        <v>0</v>
      </c>
      <c r="O84" s="206" t="str">
        <f t="shared" si="7"/>
        <v>N.A.</v>
      </c>
      <c r="P84" s="175">
        <v>0</v>
      </c>
      <c r="Q84" s="175">
        <v>0</v>
      </c>
      <c r="R84" s="176">
        <f t="shared" si="8"/>
        <v>0</v>
      </c>
      <c r="S84" s="175">
        <v>0</v>
      </c>
      <c r="T84" s="175">
        <v>0</v>
      </c>
      <c r="U84" s="176">
        <f t="shared" si="10"/>
        <v>0</v>
      </c>
      <c r="V84" s="174"/>
    </row>
    <row r="85" spans="1:22" s="31" customFormat="1" ht="18" customHeight="1">
      <c r="A85" s="202">
        <v>70</v>
      </c>
      <c r="B85" s="203" t="s">
        <v>135</v>
      </c>
      <c r="C85" s="202" t="s">
        <v>201</v>
      </c>
      <c r="D85" s="204">
        <v>0</v>
      </c>
      <c r="E85" s="205">
        <v>0</v>
      </c>
      <c r="F85" s="204">
        <v>0</v>
      </c>
      <c r="G85" s="204">
        <v>0</v>
      </c>
      <c r="H85" s="206">
        <f t="shared" si="9"/>
        <v>0</v>
      </c>
      <c r="I85" s="206"/>
      <c r="J85" s="204">
        <v>0</v>
      </c>
      <c r="K85" s="207">
        <v>0</v>
      </c>
      <c r="L85" s="204">
        <v>0</v>
      </c>
      <c r="M85" s="204">
        <v>0</v>
      </c>
      <c r="N85" s="207">
        <f t="shared" si="6"/>
        <v>0</v>
      </c>
      <c r="O85" s="206" t="str">
        <f t="shared" si="7"/>
        <v>N.A.</v>
      </c>
      <c r="P85" s="175">
        <v>0</v>
      </c>
      <c r="Q85" s="175">
        <v>0</v>
      </c>
      <c r="R85" s="176">
        <f t="shared" si="8"/>
        <v>0</v>
      </c>
      <c r="S85" s="175">
        <v>0</v>
      </c>
      <c r="T85" s="175">
        <v>0</v>
      </c>
      <c r="U85" s="176">
        <f t="shared" si="10"/>
        <v>0</v>
      </c>
      <c r="V85" s="174"/>
    </row>
    <row r="86" spans="1:22" s="31" customFormat="1" ht="18" customHeight="1">
      <c r="A86" s="202">
        <v>71</v>
      </c>
      <c r="B86" s="203" t="s">
        <v>202</v>
      </c>
      <c r="C86" s="202" t="s">
        <v>203</v>
      </c>
      <c r="D86" s="204">
        <v>0</v>
      </c>
      <c r="E86" s="205">
        <v>0</v>
      </c>
      <c r="F86" s="204">
        <v>0</v>
      </c>
      <c r="G86" s="204">
        <v>0</v>
      </c>
      <c r="H86" s="206">
        <f t="shared" si="9"/>
        <v>0</v>
      </c>
      <c r="I86" s="206"/>
      <c r="J86" s="204">
        <v>0</v>
      </c>
      <c r="K86" s="207">
        <v>0</v>
      </c>
      <c r="L86" s="204">
        <v>0</v>
      </c>
      <c r="M86" s="204">
        <v>0</v>
      </c>
      <c r="N86" s="207">
        <f t="shared" si="6"/>
        <v>0</v>
      </c>
      <c r="O86" s="206" t="str">
        <f t="shared" si="7"/>
        <v>N.A.</v>
      </c>
      <c r="P86" s="175">
        <v>0</v>
      </c>
      <c r="Q86" s="175">
        <v>0</v>
      </c>
      <c r="R86" s="176">
        <f t="shared" si="8"/>
        <v>0</v>
      </c>
      <c r="S86" s="175">
        <v>0</v>
      </c>
      <c r="T86" s="175">
        <v>0</v>
      </c>
      <c r="U86" s="176">
        <f t="shared" si="10"/>
        <v>0</v>
      </c>
      <c r="V86" s="174"/>
    </row>
    <row r="87" spans="1:22" s="31" customFormat="1" ht="18" customHeight="1">
      <c r="A87" s="202">
        <v>72</v>
      </c>
      <c r="B87" s="203" t="s">
        <v>204</v>
      </c>
      <c r="C87" s="202" t="s">
        <v>205</v>
      </c>
      <c r="D87" s="204">
        <v>0</v>
      </c>
      <c r="E87" s="205">
        <v>0</v>
      </c>
      <c r="F87" s="204">
        <v>0</v>
      </c>
      <c r="G87" s="204">
        <v>0</v>
      </c>
      <c r="H87" s="206">
        <f t="shared" si="9"/>
        <v>0</v>
      </c>
      <c r="I87" s="206"/>
      <c r="J87" s="204">
        <v>0</v>
      </c>
      <c r="K87" s="207">
        <v>0</v>
      </c>
      <c r="L87" s="204">
        <v>0</v>
      </c>
      <c r="M87" s="204">
        <v>0</v>
      </c>
      <c r="N87" s="207">
        <f t="shared" si="6"/>
        <v>0</v>
      </c>
      <c r="O87" s="206" t="str">
        <f t="shared" si="7"/>
        <v>N.A.</v>
      </c>
      <c r="P87" s="175">
        <v>0</v>
      </c>
      <c r="Q87" s="175">
        <v>0</v>
      </c>
      <c r="R87" s="176">
        <f t="shared" si="8"/>
        <v>0</v>
      </c>
      <c r="S87" s="175">
        <v>0</v>
      </c>
      <c r="T87" s="175">
        <v>0</v>
      </c>
      <c r="U87" s="176">
        <f t="shared" si="10"/>
        <v>0</v>
      </c>
      <c r="V87" s="174"/>
    </row>
    <row r="88" spans="1:22" s="31" customFormat="1" ht="18" customHeight="1">
      <c r="A88" s="202">
        <v>73</v>
      </c>
      <c r="B88" s="203" t="s">
        <v>204</v>
      </c>
      <c r="C88" s="202" t="s">
        <v>206</v>
      </c>
      <c r="D88" s="204">
        <v>0</v>
      </c>
      <c r="E88" s="205">
        <v>0</v>
      </c>
      <c r="F88" s="204">
        <v>0</v>
      </c>
      <c r="G88" s="204">
        <v>0</v>
      </c>
      <c r="H88" s="206">
        <f t="shared" si="9"/>
        <v>0</v>
      </c>
      <c r="I88" s="206"/>
      <c r="J88" s="204">
        <v>0</v>
      </c>
      <c r="K88" s="207">
        <v>0</v>
      </c>
      <c r="L88" s="204">
        <v>0</v>
      </c>
      <c r="M88" s="204">
        <v>0</v>
      </c>
      <c r="N88" s="207">
        <f t="shared" si="6"/>
        <v>0</v>
      </c>
      <c r="O88" s="206" t="str">
        <f t="shared" si="7"/>
        <v>N.A.</v>
      </c>
      <c r="P88" s="175">
        <v>0</v>
      </c>
      <c r="Q88" s="175">
        <v>0</v>
      </c>
      <c r="R88" s="176">
        <f t="shared" si="8"/>
        <v>0</v>
      </c>
      <c r="S88" s="175">
        <v>0</v>
      </c>
      <c r="T88" s="175">
        <v>0</v>
      </c>
      <c r="U88" s="176">
        <f t="shared" si="10"/>
        <v>0</v>
      </c>
      <c r="V88" s="174"/>
    </row>
    <row r="89" spans="1:22" s="31" customFormat="1" ht="18" customHeight="1">
      <c r="A89" s="202">
        <v>74</v>
      </c>
      <c r="B89" s="203" t="s">
        <v>204</v>
      </c>
      <c r="C89" s="202" t="s">
        <v>207</v>
      </c>
      <c r="D89" s="204">
        <v>0</v>
      </c>
      <c r="E89" s="205">
        <v>0</v>
      </c>
      <c r="F89" s="204">
        <v>0</v>
      </c>
      <c r="G89" s="204">
        <v>0</v>
      </c>
      <c r="H89" s="206">
        <f t="shared" si="9"/>
        <v>0</v>
      </c>
      <c r="I89" s="206"/>
      <c r="J89" s="204">
        <v>0</v>
      </c>
      <c r="K89" s="207">
        <v>0</v>
      </c>
      <c r="L89" s="204">
        <v>0</v>
      </c>
      <c r="M89" s="204">
        <v>0</v>
      </c>
      <c r="N89" s="207">
        <f t="shared" si="6"/>
        <v>0</v>
      </c>
      <c r="O89" s="206" t="str">
        <f t="shared" si="7"/>
        <v>N.A.</v>
      </c>
      <c r="P89" s="175">
        <v>0</v>
      </c>
      <c r="Q89" s="175">
        <v>0</v>
      </c>
      <c r="R89" s="176">
        <f t="shared" si="8"/>
        <v>0</v>
      </c>
      <c r="S89" s="175">
        <v>0</v>
      </c>
      <c r="T89" s="175">
        <v>0</v>
      </c>
      <c r="U89" s="176">
        <f t="shared" si="10"/>
        <v>0</v>
      </c>
      <c r="V89" s="174"/>
    </row>
    <row r="90" spans="1:22" s="31" customFormat="1" ht="18" customHeight="1">
      <c r="A90" s="202">
        <v>75</v>
      </c>
      <c r="B90" s="203" t="s">
        <v>204</v>
      </c>
      <c r="C90" s="202" t="s">
        <v>208</v>
      </c>
      <c r="D90" s="204">
        <v>0</v>
      </c>
      <c r="E90" s="205">
        <v>0</v>
      </c>
      <c r="F90" s="204">
        <v>0</v>
      </c>
      <c r="G90" s="204">
        <v>0</v>
      </c>
      <c r="H90" s="206">
        <f t="shared" si="9"/>
        <v>0</v>
      </c>
      <c r="I90" s="206"/>
      <c r="J90" s="204">
        <v>0</v>
      </c>
      <c r="K90" s="207">
        <v>0</v>
      </c>
      <c r="L90" s="204">
        <v>0</v>
      </c>
      <c r="M90" s="204">
        <v>0</v>
      </c>
      <c r="N90" s="207">
        <f t="shared" si="6"/>
        <v>0</v>
      </c>
      <c r="O90" s="206" t="str">
        <f t="shared" si="7"/>
        <v>N.A.</v>
      </c>
      <c r="P90" s="175">
        <v>0</v>
      </c>
      <c r="Q90" s="175">
        <v>0</v>
      </c>
      <c r="R90" s="176">
        <f t="shared" si="8"/>
        <v>0</v>
      </c>
      <c r="S90" s="175">
        <v>0</v>
      </c>
      <c r="T90" s="175">
        <v>0</v>
      </c>
      <c r="U90" s="176">
        <f t="shared" si="10"/>
        <v>0</v>
      </c>
      <c r="V90" s="174"/>
    </row>
    <row r="91" spans="1:22" s="31" customFormat="1" ht="18" customHeight="1">
      <c r="A91" s="202">
        <v>76</v>
      </c>
      <c r="B91" s="203" t="s">
        <v>204</v>
      </c>
      <c r="C91" s="202" t="s">
        <v>209</v>
      </c>
      <c r="D91" s="204">
        <v>0</v>
      </c>
      <c r="E91" s="205">
        <v>0</v>
      </c>
      <c r="F91" s="204">
        <v>0</v>
      </c>
      <c r="G91" s="204">
        <v>0</v>
      </c>
      <c r="H91" s="206">
        <f t="shared" si="9"/>
        <v>0</v>
      </c>
      <c r="I91" s="206"/>
      <c r="J91" s="204">
        <v>0</v>
      </c>
      <c r="K91" s="207">
        <v>0</v>
      </c>
      <c r="L91" s="204">
        <v>0</v>
      </c>
      <c r="M91" s="204">
        <v>0</v>
      </c>
      <c r="N91" s="207">
        <f t="shared" si="6"/>
        <v>0</v>
      </c>
      <c r="O91" s="206" t="str">
        <f t="shared" si="7"/>
        <v>N.A.</v>
      </c>
      <c r="P91" s="175">
        <v>0</v>
      </c>
      <c r="Q91" s="175">
        <v>0</v>
      </c>
      <c r="R91" s="176">
        <f t="shared" si="8"/>
        <v>0</v>
      </c>
      <c r="S91" s="175">
        <v>0</v>
      </c>
      <c r="T91" s="175">
        <v>0</v>
      </c>
      <c r="U91" s="176">
        <f t="shared" si="10"/>
        <v>0</v>
      </c>
      <c r="V91" s="174"/>
    </row>
    <row r="92" spans="1:22" s="31" customFormat="1" ht="18" customHeight="1">
      <c r="A92" s="202">
        <v>77</v>
      </c>
      <c r="B92" s="203" t="s">
        <v>204</v>
      </c>
      <c r="C92" s="202" t="s">
        <v>210</v>
      </c>
      <c r="D92" s="204">
        <v>0</v>
      </c>
      <c r="E92" s="205">
        <v>0</v>
      </c>
      <c r="F92" s="204">
        <v>0</v>
      </c>
      <c r="G92" s="204">
        <v>0</v>
      </c>
      <c r="H92" s="206">
        <f t="shared" si="9"/>
        <v>0</v>
      </c>
      <c r="I92" s="206"/>
      <c r="J92" s="204">
        <v>0</v>
      </c>
      <c r="K92" s="207">
        <v>0</v>
      </c>
      <c r="L92" s="204">
        <v>0</v>
      </c>
      <c r="M92" s="204">
        <v>0</v>
      </c>
      <c r="N92" s="207">
        <f t="shared" si="6"/>
        <v>0</v>
      </c>
      <c r="O92" s="206" t="str">
        <f t="shared" si="7"/>
        <v>N.A.</v>
      </c>
      <c r="P92" s="175">
        <v>0</v>
      </c>
      <c r="Q92" s="175">
        <v>0</v>
      </c>
      <c r="R92" s="176">
        <f t="shared" si="8"/>
        <v>0</v>
      </c>
      <c r="S92" s="175">
        <v>0</v>
      </c>
      <c r="T92" s="175">
        <v>0</v>
      </c>
      <c r="U92" s="176">
        <f t="shared" si="10"/>
        <v>0</v>
      </c>
      <c r="V92" s="174"/>
    </row>
    <row r="93" spans="1:22" s="31" customFormat="1" ht="18" customHeight="1">
      <c r="A93" s="202">
        <v>78</v>
      </c>
      <c r="B93" s="203" t="s">
        <v>204</v>
      </c>
      <c r="C93" s="202" t="s">
        <v>211</v>
      </c>
      <c r="D93" s="204">
        <v>0</v>
      </c>
      <c r="E93" s="205">
        <v>0</v>
      </c>
      <c r="F93" s="204">
        <v>0</v>
      </c>
      <c r="G93" s="204">
        <v>0</v>
      </c>
      <c r="H93" s="206">
        <f t="shared" si="9"/>
        <v>0</v>
      </c>
      <c r="I93" s="206"/>
      <c r="J93" s="204">
        <v>0</v>
      </c>
      <c r="K93" s="207">
        <v>0</v>
      </c>
      <c r="L93" s="204">
        <v>0</v>
      </c>
      <c r="M93" s="204">
        <v>0</v>
      </c>
      <c r="N93" s="207">
        <f t="shared" si="6"/>
        <v>0</v>
      </c>
      <c r="O93" s="206" t="str">
        <f t="shared" si="7"/>
        <v>N.A.</v>
      </c>
      <c r="P93" s="175">
        <v>0</v>
      </c>
      <c r="Q93" s="175">
        <v>0</v>
      </c>
      <c r="R93" s="176">
        <f t="shared" si="8"/>
        <v>0</v>
      </c>
      <c r="S93" s="175">
        <v>0</v>
      </c>
      <c r="T93" s="175">
        <v>0</v>
      </c>
      <c r="U93" s="176">
        <f t="shared" si="10"/>
        <v>0</v>
      </c>
      <c r="V93" s="174"/>
    </row>
    <row r="94" spans="1:22" s="31" customFormat="1" ht="18" customHeight="1">
      <c r="A94" s="202">
        <v>79</v>
      </c>
      <c r="B94" s="203" t="s">
        <v>212</v>
      </c>
      <c r="C94" s="202" t="s">
        <v>213</v>
      </c>
      <c r="D94" s="204">
        <v>0</v>
      </c>
      <c r="E94" s="205">
        <v>0</v>
      </c>
      <c r="F94" s="204">
        <v>0</v>
      </c>
      <c r="G94" s="204">
        <v>0</v>
      </c>
      <c r="H94" s="206">
        <f t="shared" si="9"/>
        <v>0</v>
      </c>
      <c r="I94" s="206"/>
      <c r="J94" s="204">
        <v>0</v>
      </c>
      <c r="K94" s="207">
        <v>0</v>
      </c>
      <c r="L94" s="204">
        <v>0</v>
      </c>
      <c r="M94" s="204">
        <v>0</v>
      </c>
      <c r="N94" s="207">
        <f t="shared" si="6"/>
        <v>0</v>
      </c>
      <c r="O94" s="206" t="str">
        <f t="shared" si="7"/>
        <v>N.A.</v>
      </c>
      <c r="P94" s="175">
        <v>0</v>
      </c>
      <c r="Q94" s="175">
        <v>0</v>
      </c>
      <c r="R94" s="176">
        <f t="shared" si="8"/>
        <v>0</v>
      </c>
      <c r="S94" s="175">
        <v>0</v>
      </c>
      <c r="T94" s="175">
        <v>0</v>
      </c>
      <c r="U94" s="176">
        <f t="shared" si="10"/>
        <v>0</v>
      </c>
      <c r="V94" s="174"/>
    </row>
    <row r="95" spans="1:22" s="31" customFormat="1" ht="18" customHeight="1">
      <c r="A95" s="202">
        <v>80</v>
      </c>
      <c r="B95" s="203" t="s">
        <v>204</v>
      </c>
      <c r="C95" s="202" t="s">
        <v>214</v>
      </c>
      <c r="D95" s="204">
        <v>0</v>
      </c>
      <c r="E95" s="205">
        <v>0</v>
      </c>
      <c r="F95" s="204">
        <v>0</v>
      </c>
      <c r="G95" s="204">
        <v>0</v>
      </c>
      <c r="H95" s="206">
        <f t="shared" si="9"/>
        <v>0</v>
      </c>
      <c r="I95" s="206"/>
      <c r="J95" s="204">
        <v>0</v>
      </c>
      <c r="K95" s="207">
        <v>0</v>
      </c>
      <c r="L95" s="204">
        <v>0</v>
      </c>
      <c r="M95" s="204">
        <v>0</v>
      </c>
      <c r="N95" s="207">
        <f t="shared" si="6"/>
        <v>0</v>
      </c>
      <c r="O95" s="206" t="str">
        <f t="shared" si="7"/>
        <v>N.A.</v>
      </c>
      <c r="P95" s="175">
        <v>0</v>
      </c>
      <c r="Q95" s="175">
        <v>0</v>
      </c>
      <c r="R95" s="176">
        <f t="shared" si="8"/>
        <v>0</v>
      </c>
      <c r="S95" s="175">
        <v>0</v>
      </c>
      <c r="T95" s="175">
        <v>0</v>
      </c>
      <c r="U95" s="176">
        <f t="shared" si="10"/>
        <v>0</v>
      </c>
      <c r="V95" s="174"/>
    </row>
    <row r="96" spans="1:22" s="31" customFormat="1" ht="18" customHeight="1">
      <c r="A96" s="202">
        <v>82</v>
      </c>
      <c r="B96" s="203" t="s">
        <v>212</v>
      </c>
      <c r="C96" s="202" t="s">
        <v>215</v>
      </c>
      <c r="D96" s="204">
        <v>0</v>
      </c>
      <c r="E96" s="205">
        <v>0</v>
      </c>
      <c r="F96" s="204">
        <v>0</v>
      </c>
      <c r="G96" s="204">
        <v>0</v>
      </c>
      <c r="H96" s="206">
        <f t="shared" si="9"/>
        <v>0</v>
      </c>
      <c r="I96" s="206"/>
      <c r="J96" s="204">
        <v>0</v>
      </c>
      <c r="K96" s="207">
        <v>0</v>
      </c>
      <c r="L96" s="204">
        <v>0</v>
      </c>
      <c r="M96" s="204">
        <v>0</v>
      </c>
      <c r="N96" s="207">
        <f t="shared" si="6"/>
        <v>0</v>
      </c>
      <c r="O96" s="206" t="str">
        <f t="shared" si="7"/>
        <v>N.A.</v>
      </c>
      <c r="P96" s="175">
        <v>0</v>
      </c>
      <c r="Q96" s="175">
        <v>0</v>
      </c>
      <c r="R96" s="176">
        <f t="shared" si="8"/>
        <v>0</v>
      </c>
      <c r="S96" s="175">
        <v>0</v>
      </c>
      <c r="T96" s="175">
        <v>0</v>
      </c>
      <c r="U96" s="176">
        <f t="shared" si="10"/>
        <v>0</v>
      </c>
      <c r="V96" s="174"/>
    </row>
    <row r="97" spans="1:22" s="31" customFormat="1" ht="18" customHeight="1">
      <c r="A97" s="202">
        <v>83</v>
      </c>
      <c r="B97" s="203" t="s">
        <v>204</v>
      </c>
      <c r="C97" s="202" t="s">
        <v>216</v>
      </c>
      <c r="D97" s="204">
        <v>0</v>
      </c>
      <c r="E97" s="205">
        <v>0</v>
      </c>
      <c r="F97" s="204">
        <v>0</v>
      </c>
      <c r="G97" s="204">
        <v>0</v>
      </c>
      <c r="H97" s="206">
        <f t="shared" si="9"/>
        <v>0</v>
      </c>
      <c r="I97" s="206"/>
      <c r="J97" s="204">
        <v>0</v>
      </c>
      <c r="K97" s="207">
        <v>0</v>
      </c>
      <c r="L97" s="204">
        <v>0</v>
      </c>
      <c r="M97" s="204">
        <v>0</v>
      </c>
      <c r="N97" s="207">
        <f t="shared" si="6"/>
        <v>0</v>
      </c>
      <c r="O97" s="206" t="str">
        <f t="shared" si="7"/>
        <v>N.A.</v>
      </c>
      <c r="P97" s="175">
        <v>0</v>
      </c>
      <c r="Q97" s="175">
        <v>0</v>
      </c>
      <c r="R97" s="176">
        <f t="shared" si="8"/>
        <v>0</v>
      </c>
      <c r="S97" s="175">
        <v>0</v>
      </c>
      <c r="T97" s="175">
        <v>0</v>
      </c>
      <c r="U97" s="176">
        <f t="shared" si="10"/>
        <v>0</v>
      </c>
      <c r="V97" s="174"/>
    </row>
    <row r="98" spans="1:22" s="31" customFormat="1" ht="18" customHeight="1">
      <c r="A98" s="202">
        <v>84</v>
      </c>
      <c r="B98" s="203" t="s">
        <v>212</v>
      </c>
      <c r="C98" s="202" t="s">
        <v>217</v>
      </c>
      <c r="D98" s="204">
        <v>0</v>
      </c>
      <c r="E98" s="205">
        <v>0</v>
      </c>
      <c r="F98" s="204">
        <v>0</v>
      </c>
      <c r="G98" s="204">
        <v>0</v>
      </c>
      <c r="H98" s="206">
        <f t="shared" si="9"/>
        <v>0</v>
      </c>
      <c r="I98" s="206"/>
      <c r="J98" s="204">
        <v>0</v>
      </c>
      <c r="K98" s="207">
        <v>0</v>
      </c>
      <c r="L98" s="204">
        <v>0</v>
      </c>
      <c r="M98" s="204">
        <v>0</v>
      </c>
      <c r="N98" s="207">
        <f t="shared" si="6"/>
        <v>0</v>
      </c>
      <c r="O98" s="206" t="str">
        <f t="shared" si="7"/>
        <v>N.A.</v>
      </c>
      <c r="P98" s="175">
        <v>0</v>
      </c>
      <c r="Q98" s="175">
        <v>0</v>
      </c>
      <c r="R98" s="176">
        <f t="shared" si="8"/>
        <v>0</v>
      </c>
      <c r="S98" s="175">
        <v>0</v>
      </c>
      <c r="T98" s="175">
        <v>0</v>
      </c>
      <c r="U98" s="176">
        <f t="shared" si="10"/>
        <v>0</v>
      </c>
      <c r="V98" s="174"/>
    </row>
    <row r="99" spans="1:22" s="31" customFormat="1" ht="18" customHeight="1">
      <c r="A99" s="202">
        <v>87</v>
      </c>
      <c r="B99" s="203" t="s">
        <v>204</v>
      </c>
      <c r="C99" s="202" t="s">
        <v>218</v>
      </c>
      <c r="D99" s="204">
        <v>0</v>
      </c>
      <c r="E99" s="205">
        <v>0</v>
      </c>
      <c r="F99" s="204">
        <v>0</v>
      </c>
      <c r="G99" s="204">
        <v>0</v>
      </c>
      <c r="H99" s="206">
        <f t="shared" si="9"/>
        <v>0</v>
      </c>
      <c r="I99" s="206"/>
      <c r="J99" s="204">
        <v>0</v>
      </c>
      <c r="K99" s="207">
        <v>0</v>
      </c>
      <c r="L99" s="204">
        <v>0</v>
      </c>
      <c r="M99" s="204">
        <v>0</v>
      </c>
      <c r="N99" s="207">
        <f t="shared" si="6"/>
        <v>0</v>
      </c>
      <c r="O99" s="206" t="str">
        <f t="shared" si="7"/>
        <v>N.A.</v>
      </c>
      <c r="P99" s="175">
        <v>0</v>
      </c>
      <c r="Q99" s="175">
        <v>0</v>
      </c>
      <c r="R99" s="176">
        <f t="shared" si="8"/>
        <v>0</v>
      </c>
      <c r="S99" s="175">
        <v>0</v>
      </c>
      <c r="T99" s="175">
        <v>0</v>
      </c>
      <c r="U99" s="176">
        <f t="shared" si="10"/>
        <v>0</v>
      </c>
      <c r="V99" s="174"/>
    </row>
    <row r="100" spans="1:22" s="31" customFormat="1" ht="18" customHeight="1">
      <c r="A100" s="202">
        <v>90</v>
      </c>
      <c r="B100" s="203" t="s">
        <v>204</v>
      </c>
      <c r="C100" s="202" t="s">
        <v>219</v>
      </c>
      <c r="D100" s="204">
        <v>0</v>
      </c>
      <c r="E100" s="205">
        <v>0</v>
      </c>
      <c r="F100" s="204">
        <v>0</v>
      </c>
      <c r="G100" s="204">
        <v>0</v>
      </c>
      <c r="H100" s="206">
        <f t="shared" si="9"/>
        <v>0</v>
      </c>
      <c r="I100" s="206"/>
      <c r="J100" s="204">
        <v>0</v>
      </c>
      <c r="K100" s="207">
        <v>0</v>
      </c>
      <c r="L100" s="204">
        <v>0</v>
      </c>
      <c r="M100" s="204">
        <v>0</v>
      </c>
      <c r="N100" s="207">
        <f t="shared" si="6"/>
        <v>0</v>
      </c>
      <c r="O100" s="206" t="str">
        <f t="shared" si="7"/>
        <v>N.A.</v>
      </c>
      <c r="P100" s="175">
        <v>0</v>
      </c>
      <c r="Q100" s="175">
        <v>0</v>
      </c>
      <c r="R100" s="176">
        <f t="shared" si="8"/>
        <v>0</v>
      </c>
      <c r="S100" s="175">
        <v>0</v>
      </c>
      <c r="T100" s="175">
        <v>0</v>
      </c>
      <c r="U100" s="176">
        <f t="shared" si="10"/>
        <v>0</v>
      </c>
      <c r="V100" s="174"/>
    </row>
    <row r="101" spans="1:22" s="31" customFormat="1" ht="18" customHeight="1">
      <c r="A101" s="202">
        <v>91</v>
      </c>
      <c r="B101" s="203" t="s">
        <v>204</v>
      </c>
      <c r="C101" s="202" t="s">
        <v>220</v>
      </c>
      <c r="D101" s="204">
        <v>0</v>
      </c>
      <c r="E101" s="205">
        <v>0</v>
      </c>
      <c r="F101" s="204">
        <v>0</v>
      </c>
      <c r="G101" s="204">
        <v>0</v>
      </c>
      <c r="H101" s="206">
        <f t="shared" si="9"/>
        <v>0</v>
      </c>
      <c r="I101" s="206"/>
      <c r="J101" s="204">
        <v>0</v>
      </c>
      <c r="K101" s="207">
        <v>0</v>
      </c>
      <c r="L101" s="204">
        <v>0</v>
      </c>
      <c r="M101" s="204">
        <v>0</v>
      </c>
      <c r="N101" s="207">
        <f t="shared" si="6"/>
        <v>0</v>
      </c>
      <c r="O101" s="206" t="str">
        <f t="shared" si="7"/>
        <v>N.A.</v>
      </c>
      <c r="P101" s="175">
        <v>0</v>
      </c>
      <c r="Q101" s="175">
        <v>0</v>
      </c>
      <c r="R101" s="176">
        <f t="shared" si="8"/>
        <v>0</v>
      </c>
      <c r="S101" s="175">
        <v>0</v>
      </c>
      <c r="T101" s="175">
        <v>0</v>
      </c>
      <c r="U101" s="176">
        <f t="shared" si="10"/>
        <v>0</v>
      </c>
      <c r="V101" s="174"/>
    </row>
    <row r="102" spans="1:22" s="31" customFormat="1" ht="18" customHeight="1">
      <c r="A102" s="202">
        <v>92</v>
      </c>
      <c r="B102" s="203" t="s">
        <v>204</v>
      </c>
      <c r="C102" s="202" t="s">
        <v>221</v>
      </c>
      <c r="D102" s="204">
        <v>0</v>
      </c>
      <c r="E102" s="205">
        <v>0</v>
      </c>
      <c r="F102" s="204">
        <v>0</v>
      </c>
      <c r="G102" s="204">
        <v>0</v>
      </c>
      <c r="H102" s="206">
        <f t="shared" si="9"/>
        <v>0</v>
      </c>
      <c r="I102" s="206"/>
      <c r="J102" s="204">
        <v>0</v>
      </c>
      <c r="K102" s="207">
        <v>0</v>
      </c>
      <c r="L102" s="204">
        <v>0</v>
      </c>
      <c r="M102" s="204">
        <v>0</v>
      </c>
      <c r="N102" s="207">
        <f t="shared" si="6"/>
        <v>0</v>
      </c>
      <c r="O102" s="206" t="str">
        <f t="shared" si="7"/>
        <v>N.A.</v>
      </c>
      <c r="P102" s="175">
        <v>0</v>
      </c>
      <c r="Q102" s="175">
        <v>0</v>
      </c>
      <c r="R102" s="176">
        <f t="shared" si="8"/>
        <v>0</v>
      </c>
      <c r="S102" s="175">
        <v>0</v>
      </c>
      <c r="T102" s="175">
        <v>0</v>
      </c>
      <c r="U102" s="176">
        <f t="shared" si="10"/>
        <v>0</v>
      </c>
      <c r="V102" s="174"/>
    </row>
    <row r="103" spans="1:22" s="31" customFormat="1" ht="18" customHeight="1">
      <c r="A103" s="202">
        <v>93</v>
      </c>
      <c r="B103" s="203" t="s">
        <v>204</v>
      </c>
      <c r="C103" s="202" t="s">
        <v>222</v>
      </c>
      <c r="D103" s="204">
        <v>0</v>
      </c>
      <c r="E103" s="205">
        <v>0</v>
      </c>
      <c r="F103" s="204">
        <v>0</v>
      </c>
      <c r="G103" s="204">
        <v>0</v>
      </c>
      <c r="H103" s="206">
        <f t="shared" si="9"/>
        <v>0</v>
      </c>
      <c r="I103" s="206"/>
      <c r="J103" s="204">
        <v>0</v>
      </c>
      <c r="K103" s="207">
        <v>0</v>
      </c>
      <c r="L103" s="204">
        <v>0</v>
      </c>
      <c r="M103" s="204">
        <v>0</v>
      </c>
      <c r="N103" s="207">
        <f t="shared" si="6"/>
        <v>0</v>
      </c>
      <c r="O103" s="206" t="str">
        <f t="shared" si="7"/>
        <v>N.A.</v>
      </c>
      <c r="P103" s="175">
        <v>0</v>
      </c>
      <c r="Q103" s="175">
        <v>0</v>
      </c>
      <c r="R103" s="176">
        <f t="shared" si="8"/>
        <v>0</v>
      </c>
      <c r="S103" s="175">
        <v>0</v>
      </c>
      <c r="T103" s="175">
        <v>0</v>
      </c>
      <c r="U103" s="176">
        <f t="shared" si="10"/>
        <v>0</v>
      </c>
      <c r="V103" s="174"/>
    </row>
    <row r="104" spans="1:22" s="31" customFormat="1" ht="18" customHeight="1">
      <c r="A104" s="202">
        <v>94</v>
      </c>
      <c r="B104" s="203" t="s">
        <v>204</v>
      </c>
      <c r="C104" s="202" t="s">
        <v>223</v>
      </c>
      <c r="D104" s="204">
        <v>0</v>
      </c>
      <c r="E104" s="205">
        <v>0</v>
      </c>
      <c r="F104" s="204">
        <v>0</v>
      </c>
      <c r="G104" s="204">
        <v>0</v>
      </c>
      <c r="H104" s="206">
        <f t="shared" si="9"/>
        <v>0</v>
      </c>
      <c r="I104" s="206"/>
      <c r="J104" s="204">
        <v>0</v>
      </c>
      <c r="K104" s="207">
        <v>0</v>
      </c>
      <c r="L104" s="204">
        <v>0</v>
      </c>
      <c r="M104" s="204">
        <v>0</v>
      </c>
      <c r="N104" s="207">
        <f t="shared" si="6"/>
        <v>0</v>
      </c>
      <c r="O104" s="206" t="str">
        <f t="shared" si="7"/>
        <v>N.A.</v>
      </c>
      <c r="P104" s="175">
        <v>0</v>
      </c>
      <c r="Q104" s="175">
        <v>0</v>
      </c>
      <c r="R104" s="176">
        <f t="shared" si="8"/>
        <v>0</v>
      </c>
      <c r="S104" s="175">
        <v>0</v>
      </c>
      <c r="T104" s="175">
        <v>0</v>
      </c>
      <c r="U104" s="176">
        <f t="shared" si="10"/>
        <v>0</v>
      </c>
      <c r="V104" s="174"/>
    </row>
    <row r="105" spans="1:22" s="31" customFormat="1" ht="18" customHeight="1">
      <c r="A105" s="202">
        <v>95</v>
      </c>
      <c r="B105" s="203" t="s">
        <v>139</v>
      </c>
      <c r="C105" s="202" t="s">
        <v>224</v>
      </c>
      <c r="D105" s="204">
        <v>0</v>
      </c>
      <c r="E105" s="205">
        <v>0</v>
      </c>
      <c r="F105" s="204">
        <v>0</v>
      </c>
      <c r="G105" s="204">
        <v>0</v>
      </c>
      <c r="H105" s="206">
        <f t="shared" si="9"/>
        <v>0</v>
      </c>
      <c r="I105" s="206"/>
      <c r="J105" s="204">
        <v>0</v>
      </c>
      <c r="K105" s="207">
        <v>0</v>
      </c>
      <c r="L105" s="204">
        <v>0</v>
      </c>
      <c r="M105" s="204">
        <v>0</v>
      </c>
      <c r="N105" s="207">
        <f t="shared" si="6"/>
        <v>0</v>
      </c>
      <c r="O105" s="206" t="str">
        <f t="shared" si="7"/>
        <v>N.A.</v>
      </c>
      <c r="P105" s="175">
        <v>0</v>
      </c>
      <c r="Q105" s="175">
        <v>0</v>
      </c>
      <c r="R105" s="176">
        <f t="shared" si="8"/>
        <v>0</v>
      </c>
      <c r="S105" s="175">
        <v>0</v>
      </c>
      <c r="T105" s="175">
        <v>0</v>
      </c>
      <c r="U105" s="176">
        <f t="shared" si="10"/>
        <v>0</v>
      </c>
      <c r="V105" s="174"/>
    </row>
    <row r="106" spans="1:22" s="31" customFormat="1" ht="18" customHeight="1">
      <c r="A106" s="202">
        <v>98</v>
      </c>
      <c r="B106" s="203" t="s">
        <v>139</v>
      </c>
      <c r="C106" s="202" t="s">
        <v>225</v>
      </c>
      <c r="D106" s="204">
        <v>0</v>
      </c>
      <c r="E106" s="205">
        <v>0</v>
      </c>
      <c r="F106" s="204">
        <v>0</v>
      </c>
      <c r="G106" s="204">
        <v>0</v>
      </c>
      <c r="H106" s="206">
        <f t="shared" si="9"/>
        <v>0</v>
      </c>
      <c r="I106" s="206"/>
      <c r="J106" s="204">
        <v>0</v>
      </c>
      <c r="K106" s="207">
        <v>0</v>
      </c>
      <c r="L106" s="204">
        <v>0</v>
      </c>
      <c r="M106" s="204">
        <v>0</v>
      </c>
      <c r="N106" s="207">
        <f t="shared" si="6"/>
        <v>0</v>
      </c>
      <c r="O106" s="206" t="str">
        <f t="shared" si="7"/>
        <v>N.A.</v>
      </c>
      <c r="P106" s="175">
        <v>0</v>
      </c>
      <c r="Q106" s="175">
        <v>0</v>
      </c>
      <c r="R106" s="176">
        <f t="shared" si="8"/>
        <v>0</v>
      </c>
      <c r="S106" s="175">
        <v>0</v>
      </c>
      <c r="T106" s="175">
        <v>0</v>
      </c>
      <c r="U106" s="176">
        <f t="shared" si="10"/>
        <v>0</v>
      </c>
      <c r="V106" s="174"/>
    </row>
    <row r="107" spans="1:22" s="31" customFormat="1" ht="18" customHeight="1">
      <c r="A107" s="202">
        <v>99</v>
      </c>
      <c r="B107" s="203" t="s">
        <v>139</v>
      </c>
      <c r="C107" s="202" t="s">
        <v>226</v>
      </c>
      <c r="D107" s="204">
        <v>0</v>
      </c>
      <c r="E107" s="205">
        <v>0</v>
      </c>
      <c r="F107" s="204">
        <v>0</v>
      </c>
      <c r="G107" s="204">
        <v>0</v>
      </c>
      <c r="H107" s="206">
        <f t="shared" si="9"/>
        <v>0</v>
      </c>
      <c r="I107" s="206"/>
      <c r="J107" s="204">
        <v>0</v>
      </c>
      <c r="K107" s="207">
        <v>0</v>
      </c>
      <c r="L107" s="204">
        <v>0</v>
      </c>
      <c r="M107" s="204">
        <v>0</v>
      </c>
      <c r="N107" s="207">
        <f t="shared" si="6"/>
        <v>0</v>
      </c>
      <c r="O107" s="206" t="str">
        <f t="shared" si="7"/>
        <v>N.A.</v>
      </c>
      <c r="P107" s="175">
        <v>0</v>
      </c>
      <c r="Q107" s="175">
        <v>0</v>
      </c>
      <c r="R107" s="176">
        <f t="shared" si="8"/>
        <v>0</v>
      </c>
      <c r="S107" s="175">
        <v>0</v>
      </c>
      <c r="T107" s="175">
        <v>0</v>
      </c>
      <c r="U107" s="176">
        <f t="shared" si="10"/>
        <v>0</v>
      </c>
      <c r="V107" s="174"/>
    </row>
    <row r="108" spans="1:22" s="31" customFormat="1" ht="18" customHeight="1">
      <c r="A108" s="202">
        <v>100</v>
      </c>
      <c r="B108" s="203" t="s">
        <v>227</v>
      </c>
      <c r="C108" s="202" t="s">
        <v>228</v>
      </c>
      <c r="D108" s="204">
        <v>0</v>
      </c>
      <c r="E108" s="205">
        <v>0</v>
      </c>
      <c r="F108" s="204">
        <v>0</v>
      </c>
      <c r="G108" s="204">
        <v>0</v>
      </c>
      <c r="H108" s="206">
        <f t="shared" si="9"/>
        <v>0</v>
      </c>
      <c r="I108" s="206"/>
      <c r="J108" s="204">
        <v>0</v>
      </c>
      <c r="K108" s="207">
        <v>0</v>
      </c>
      <c r="L108" s="204">
        <v>0</v>
      </c>
      <c r="M108" s="204">
        <v>0</v>
      </c>
      <c r="N108" s="207">
        <f t="shared" si="6"/>
        <v>0</v>
      </c>
      <c r="O108" s="206" t="str">
        <f t="shared" si="7"/>
        <v>N.A.</v>
      </c>
      <c r="P108" s="175">
        <v>0</v>
      </c>
      <c r="Q108" s="175">
        <v>0</v>
      </c>
      <c r="R108" s="176">
        <f t="shared" si="8"/>
        <v>0</v>
      </c>
      <c r="S108" s="175">
        <v>0</v>
      </c>
      <c r="T108" s="175">
        <v>0</v>
      </c>
      <c r="U108" s="176">
        <f t="shared" si="10"/>
        <v>0</v>
      </c>
      <c r="V108" s="174"/>
    </row>
    <row r="109" spans="1:22" s="31" customFormat="1" ht="18" customHeight="1">
      <c r="A109" s="202">
        <v>101</v>
      </c>
      <c r="B109" s="203" t="s">
        <v>227</v>
      </c>
      <c r="C109" s="202" t="s">
        <v>229</v>
      </c>
      <c r="D109" s="204">
        <v>0</v>
      </c>
      <c r="E109" s="205">
        <v>0</v>
      </c>
      <c r="F109" s="204">
        <v>0</v>
      </c>
      <c r="G109" s="204">
        <v>0</v>
      </c>
      <c r="H109" s="206">
        <f t="shared" si="9"/>
        <v>0</v>
      </c>
      <c r="I109" s="206"/>
      <c r="J109" s="204">
        <v>0</v>
      </c>
      <c r="K109" s="207">
        <v>0</v>
      </c>
      <c r="L109" s="204">
        <v>0</v>
      </c>
      <c r="M109" s="204">
        <v>0</v>
      </c>
      <c r="N109" s="207">
        <f t="shared" si="6"/>
        <v>0</v>
      </c>
      <c r="O109" s="206" t="str">
        <f t="shared" si="7"/>
        <v>N.A.</v>
      </c>
      <c r="P109" s="175">
        <v>0</v>
      </c>
      <c r="Q109" s="175">
        <v>0</v>
      </c>
      <c r="R109" s="176">
        <f t="shared" si="8"/>
        <v>0</v>
      </c>
      <c r="S109" s="175">
        <v>0</v>
      </c>
      <c r="T109" s="175">
        <v>0</v>
      </c>
      <c r="U109" s="176">
        <f t="shared" si="10"/>
        <v>0</v>
      </c>
      <c r="V109" s="174"/>
    </row>
    <row r="110" spans="1:22" s="31" customFormat="1" ht="18" customHeight="1">
      <c r="A110" s="202">
        <v>102</v>
      </c>
      <c r="B110" s="203" t="s">
        <v>227</v>
      </c>
      <c r="C110" s="202" t="s">
        <v>230</v>
      </c>
      <c r="D110" s="204">
        <v>0</v>
      </c>
      <c r="E110" s="205">
        <v>0</v>
      </c>
      <c r="F110" s="204">
        <v>0</v>
      </c>
      <c r="G110" s="204">
        <v>0</v>
      </c>
      <c r="H110" s="206">
        <f t="shared" si="9"/>
        <v>0</v>
      </c>
      <c r="I110" s="206"/>
      <c r="J110" s="204">
        <v>0</v>
      </c>
      <c r="K110" s="207">
        <v>0</v>
      </c>
      <c r="L110" s="204">
        <v>0</v>
      </c>
      <c r="M110" s="204">
        <v>0</v>
      </c>
      <c r="N110" s="207">
        <f t="shared" si="6"/>
        <v>0</v>
      </c>
      <c r="O110" s="206" t="str">
        <f t="shared" si="7"/>
        <v>N.A.</v>
      </c>
      <c r="P110" s="175">
        <v>0</v>
      </c>
      <c r="Q110" s="175">
        <v>0</v>
      </c>
      <c r="R110" s="176">
        <f t="shared" si="8"/>
        <v>0</v>
      </c>
      <c r="S110" s="175">
        <v>0</v>
      </c>
      <c r="T110" s="175">
        <v>0</v>
      </c>
      <c r="U110" s="176">
        <f t="shared" si="10"/>
        <v>0</v>
      </c>
      <c r="V110" s="174"/>
    </row>
    <row r="111" spans="1:22" s="31" customFormat="1" ht="18" customHeight="1">
      <c r="A111" s="202">
        <v>103</v>
      </c>
      <c r="B111" s="203" t="s">
        <v>227</v>
      </c>
      <c r="C111" s="202" t="s">
        <v>231</v>
      </c>
      <c r="D111" s="204">
        <v>0</v>
      </c>
      <c r="E111" s="205">
        <v>0</v>
      </c>
      <c r="F111" s="204">
        <v>0</v>
      </c>
      <c r="G111" s="204">
        <v>0</v>
      </c>
      <c r="H111" s="206">
        <f t="shared" si="9"/>
        <v>0</v>
      </c>
      <c r="I111" s="206"/>
      <c r="J111" s="204">
        <v>0</v>
      </c>
      <c r="K111" s="207">
        <v>0</v>
      </c>
      <c r="L111" s="204">
        <v>0</v>
      </c>
      <c r="M111" s="204">
        <v>0</v>
      </c>
      <c r="N111" s="207">
        <f t="shared" si="6"/>
        <v>0</v>
      </c>
      <c r="O111" s="206" t="str">
        <f t="shared" si="7"/>
        <v>N.A.</v>
      </c>
      <c r="P111" s="175">
        <v>0</v>
      </c>
      <c r="Q111" s="175">
        <v>0</v>
      </c>
      <c r="R111" s="176">
        <f t="shared" si="8"/>
        <v>0</v>
      </c>
      <c r="S111" s="175">
        <v>0</v>
      </c>
      <c r="T111" s="175">
        <v>0</v>
      </c>
      <c r="U111" s="176">
        <f t="shared" si="10"/>
        <v>0</v>
      </c>
      <c r="V111" s="174"/>
    </row>
    <row r="112" spans="1:22" s="31" customFormat="1" ht="18" customHeight="1">
      <c r="A112" s="202">
        <v>104</v>
      </c>
      <c r="B112" s="203" t="s">
        <v>227</v>
      </c>
      <c r="C112" s="202" t="s">
        <v>232</v>
      </c>
      <c r="D112" s="204">
        <v>383.02298999999999</v>
      </c>
      <c r="E112" s="205">
        <v>80.672968999999995</v>
      </c>
      <c r="F112" s="204">
        <v>0</v>
      </c>
      <c r="G112" s="204">
        <v>10.65500582</v>
      </c>
      <c r="H112" s="206">
        <f t="shared" si="9"/>
        <v>291.69501517999998</v>
      </c>
      <c r="I112" s="206"/>
      <c r="J112" s="204">
        <v>96.845549389497862</v>
      </c>
      <c r="K112" s="207">
        <v>84.804246347669533</v>
      </c>
      <c r="L112" s="204">
        <v>0</v>
      </c>
      <c r="M112" s="204">
        <v>12.16460324</v>
      </c>
      <c r="N112" s="207">
        <f t="shared" si="6"/>
        <v>-0.12330019817167148</v>
      </c>
      <c r="O112" s="206">
        <f t="shared" si="7"/>
        <v>-100.04227024520647</v>
      </c>
      <c r="P112" s="175">
        <v>10.362449</v>
      </c>
      <c r="Q112" s="175">
        <v>70.310519999999997</v>
      </c>
      <c r="R112" s="176">
        <f t="shared" si="8"/>
        <v>80.672968999999995</v>
      </c>
      <c r="S112" s="175">
        <v>11.499768419999999</v>
      </c>
      <c r="T112" s="175">
        <v>73.304477927669538</v>
      </c>
      <c r="U112" s="176">
        <f t="shared" si="10"/>
        <v>84.804246347669533</v>
      </c>
      <c r="V112" s="174"/>
    </row>
    <row r="113" spans="1:22" s="31" customFormat="1" ht="18" customHeight="1">
      <c r="A113" s="202">
        <v>105</v>
      </c>
      <c r="B113" s="203" t="s">
        <v>227</v>
      </c>
      <c r="C113" s="202" t="s">
        <v>233</v>
      </c>
      <c r="D113" s="204">
        <v>0</v>
      </c>
      <c r="E113" s="205">
        <v>0</v>
      </c>
      <c r="F113" s="204">
        <v>0</v>
      </c>
      <c r="G113" s="204">
        <v>0</v>
      </c>
      <c r="H113" s="206">
        <f t="shared" si="9"/>
        <v>0</v>
      </c>
      <c r="I113" s="206"/>
      <c r="J113" s="204">
        <v>0</v>
      </c>
      <c r="K113" s="207">
        <v>0</v>
      </c>
      <c r="L113" s="204">
        <v>0</v>
      </c>
      <c r="M113" s="204">
        <v>0</v>
      </c>
      <c r="N113" s="207">
        <f t="shared" si="6"/>
        <v>0</v>
      </c>
      <c r="O113" s="206" t="str">
        <f t="shared" si="7"/>
        <v>N.A.</v>
      </c>
      <c r="P113" s="175">
        <v>0</v>
      </c>
      <c r="Q113" s="175">
        <v>0</v>
      </c>
      <c r="R113" s="176">
        <f t="shared" si="8"/>
        <v>0</v>
      </c>
      <c r="S113" s="175">
        <v>0</v>
      </c>
      <c r="T113" s="175">
        <v>0</v>
      </c>
      <c r="U113" s="176">
        <f t="shared" si="10"/>
        <v>0</v>
      </c>
      <c r="V113" s="174"/>
    </row>
    <row r="114" spans="1:22" s="31" customFormat="1" ht="18" customHeight="1">
      <c r="A114" s="202">
        <v>106</v>
      </c>
      <c r="B114" s="203" t="s">
        <v>125</v>
      </c>
      <c r="C114" s="202" t="s">
        <v>234</v>
      </c>
      <c r="D114" s="204">
        <v>0</v>
      </c>
      <c r="E114" s="205">
        <v>0</v>
      </c>
      <c r="F114" s="204">
        <v>0</v>
      </c>
      <c r="G114" s="204">
        <v>0</v>
      </c>
      <c r="H114" s="206">
        <f t="shared" si="9"/>
        <v>0</v>
      </c>
      <c r="I114" s="206"/>
      <c r="J114" s="204">
        <v>0</v>
      </c>
      <c r="K114" s="207">
        <v>0</v>
      </c>
      <c r="L114" s="204">
        <v>0</v>
      </c>
      <c r="M114" s="204">
        <v>0</v>
      </c>
      <c r="N114" s="207">
        <f t="shared" si="6"/>
        <v>0</v>
      </c>
      <c r="O114" s="206" t="str">
        <f t="shared" si="7"/>
        <v>N.A.</v>
      </c>
      <c r="P114" s="175">
        <v>0</v>
      </c>
      <c r="Q114" s="175">
        <v>0</v>
      </c>
      <c r="R114" s="176">
        <f t="shared" si="8"/>
        <v>0</v>
      </c>
      <c r="S114" s="175">
        <v>0</v>
      </c>
      <c r="T114" s="175">
        <v>0</v>
      </c>
      <c r="U114" s="176">
        <f t="shared" si="10"/>
        <v>0</v>
      </c>
      <c r="V114" s="174"/>
    </row>
    <row r="115" spans="1:22" s="31" customFormat="1" ht="18" customHeight="1">
      <c r="A115" s="202">
        <v>107</v>
      </c>
      <c r="B115" s="203" t="s">
        <v>127</v>
      </c>
      <c r="C115" s="202" t="s">
        <v>235</v>
      </c>
      <c r="D115" s="204">
        <v>0</v>
      </c>
      <c r="E115" s="205">
        <v>0</v>
      </c>
      <c r="F115" s="204">
        <v>0</v>
      </c>
      <c r="G115" s="204">
        <v>0</v>
      </c>
      <c r="H115" s="206">
        <f t="shared" si="9"/>
        <v>0</v>
      </c>
      <c r="I115" s="206"/>
      <c r="J115" s="204">
        <v>0</v>
      </c>
      <c r="K115" s="207">
        <v>0</v>
      </c>
      <c r="L115" s="204">
        <v>0</v>
      </c>
      <c r="M115" s="204">
        <v>0</v>
      </c>
      <c r="N115" s="207">
        <f t="shared" si="6"/>
        <v>0</v>
      </c>
      <c r="O115" s="206" t="str">
        <f t="shared" si="7"/>
        <v>N.A.</v>
      </c>
      <c r="P115" s="175">
        <v>0</v>
      </c>
      <c r="Q115" s="175">
        <v>0</v>
      </c>
      <c r="R115" s="176">
        <f t="shared" si="8"/>
        <v>0</v>
      </c>
      <c r="S115" s="175">
        <v>0</v>
      </c>
      <c r="T115" s="175">
        <v>0</v>
      </c>
      <c r="U115" s="176">
        <f t="shared" si="10"/>
        <v>0</v>
      </c>
      <c r="V115" s="174"/>
    </row>
    <row r="116" spans="1:22" s="31" customFormat="1" ht="18" customHeight="1">
      <c r="A116" s="202">
        <v>108</v>
      </c>
      <c r="B116" s="203" t="s">
        <v>135</v>
      </c>
      <c r="C116" s="202" t="s">
        <v>236</v>
      </c>
      <c r="D116" s="204">
        <v>0</v>
      </c>
      <c r="E116" s="205">
        <v>0</v>
      </c>
      <c r="F116" s="204">
        <v>0</v>
      </c>
      <c r="G116" s="204">
        <v>0</v>
      </c>
      <c r="H116" s="206">
        <f t="shared" si="9"/>
        <v>0</v>
      </c>
      <c r="I116" s="206"/>
      <c r="J116" s="204">
        <v>0</v>
      </c>
      <c r="K116" s="207">
        <v>0</v>
      </c>
      <c r="L116" s="204">
        <v>0</v>
      </c>
      <c r="M116" s="204">
        <v>0</v>
      </c>
      <c r="N116" s="207">
        <f t="shared" si="6"/>
        <v>0</v>
      </c>
      <c r="O116" s="206" t="str">
        <f t="shared" si="7"/>
        <v>N.A.</v>
      </c>
      <c r="P116" s="175">
        <v>0</v>
      </c>
      <c r="Q116" s="175">
        <v>0</v>
      </c>
      <c r="R116" s="176">
        <f t="shared" si="8"/>
        <v>0</v>
      </c>
      <c r="S116" s="175">
        <v>0</v>
      </c>
      <c r="T116" s="175">
        <v>0</v>
      </c>
      <c r="U116" s="176">
        <f t="shared" si="10"/>
        <v>0</v>
      </c>
      <c r="V116" s="174"/>
    </row>
    <row r="117" spans="1:22" s="31" customFormat="1" ht="18" customHeight="1">
      <c r="A117" s="202">
        <v>110</v>
      </c>
      <c r="B117" s="203" t="s">
        <v>212</v>
      </c>
      <c r="C117" s="202" t="s">
        <v>237</v>
      </c>
      <c r="D117" s="204">
        <v>0</v>
      </c>
      <c r="E117" s="205">
        <v>0</v>
      </c>
      <c r="F117" s="204">
        <v>0</v>
      </c>
      <c r="G117" s="204">
        <v>0</v>
      </c>
      <c r="H117" s="206">
        <f t="shared" si="9"/>
        <v>0</v>
      </c>
      <c r="I117" s="206"/>
      <c r="J117" s="204">
        <v>0</v>
      </c>
      <c r="K117" s="207">
        <v>0</v>
      </c>
      <c r="L117" s="204">
        <v>0</v>
      </c>
      <c r="M117" s="204">
        <v>0</v>
      </c>
      <c r="N117" s="207">
        <f t="shared" si="6"/>
        <v>0</v>
      </c>
      <c r="O117" s="206" t="str">
        <f t="shared" si="7"/>
        <v>N.A.</v>
      </c>
      <c r="P117" s="175">
        <v>0</v>
      </c>
      <c r="Q117" s="175">
        <v>0</v>
      </c>
      <c r="R117" s="176">
        <f t="shared" si="8"/>
        <v>0</v>
      </c>
      <c r="S117" s="175">
        <v>0</v>
      </c>
      <c r="T117" s="175">
        <v>0</v>
      </c>
      <c r="U117" s="176">
        <f t="shared" si="10"/>
        <v>0</v>
      </c>
      <c r="V117" s="174"/>
    </row>
    <row r="118" spans="1:22" s="31" customFormat="1" ht="18" customHeight="1">
      <c r="A118" s="202">
        <v>111</v>
      </c>
      <c r="B118" s="203" t="s">
        <v>204</v>
      </c>
      <c r="C118" s="202" t="s">
        <v>238</v>
      </c>
      <c r="D118" s="204">
        <v>0</v>
      </c>
      <c r="E118" s="205">
        <v>0</v>
      </c>
      <c r="F118" s="204">
        <v>0</v>
      </c>
      <c r="G118" s="204">
        <v>0</v>
      </c>
      <c r="H118" s="206">
        <f t="shared" si="9"/>
        <v>0</v>
      </c>
      <c r="I118" s="206"/>
      <c r="J118" s="204">
        <v>0</v>
      </c>
      <c r="K118" s="207">
        <v>0</v>
      </c>
      <c r="L118" s="204">
        <v>0</v>
      </c>
      <c r="M118" s="204">
        <v>0</v>
      </c>
      <c r="N118" s="207">
        <f t="shared" si="6"/>
        <v>0</v>
      </c>
      <c r="O118" s="206" t="str">
        <f t="shared" si="7"/>
        <v>N.A.</v>
      </c>
      <c r="P118" s="175">
        <v>0</v>
      </c>
      <c r="Q118" s="175">
        <v>0</v>
      </c>
      <c r="R118" s="176">
        <f t="shared" si="8"/>
        <v>0</v>
      </c>
      <c r="S118" s="175">
        <v>0</v>
      </c>
      <c r="T118" s="175">
        <v>0</v>
      </c>
      <c r="U118" s="176">
        <f t="shared" si="10"/>
        <v>0</v>
      </c>
      <c r="V118" s="174"/>
    </row>
    <row r="119" spans="1:22" s="31" customFormat="1" ht="18" customHeight="1">
      <c r="A119" s="202">
        <v>112</v>
      </c>
      <c r="B119" s="203" t="s">
        <v>204</v>
      </c>
      <c r="C119" s="202" t="s">
        <v>239</v>
      </c>
      <c r="D119" s="204">
        <v>0</v>
      </c>
      <c r="E119" s="205">
        <v>0</v>
      </c>
      <c r="F119" s="204">
        <v>0</v>
      </c>
      <c r="G119" s="204">
        <v>0</v>
      </c>
      <c r="H119" s="206">
        <f t="shared" si="9"/>
        <v>0</v>
      </c>
      <c r="I119" s="206"/>
      <c r="J119" s="204">
        <v>0</v>
      </c>
      <c r="K119" s="207">
        <v>0</v>
      </c>
      <c r="L119" s="204">
        <v>0</v>
      </c>
      <c r="M119" s="204">
        <v>0</v>
      </c>
      <c r="N119" s="207">
        <f t="shared" si="6"/>
        <v>0</v>
      </c>
      <c r="O119" s="206" t="str">
        <f t="shared" si="7"/>
        <v>N.A.</v>
      </c>
      <c r="P119" s="175">
        <v>0</v>
      </c>
      <c r="Q119" s="175">
        <v>0</v>
      </c>
      <c r="R119" s="176">
        <f t="shared" si="8"/>
        <v>0</v>
      </c>
      <c r="S119" s="175">
        <v>0</v>
      </c>
      <c r="T119" s="175">
        <v>0</v>
      </c>
      <c r="U119" s="176">
        <f t="shared" si="10"/>
        <v>0</v>
      </c>
      <c r="V119" s="174"/>
    </row>
    <row r="120" spans="1:22" s="31" customFormat="1" ht="18" customHeight="1">
      <c r="A120" s="202">
        <v>113</v>
      </c>
      <c r="B120" s="203" t="s">
        <v>212</v>
      </c>
      <c r="C120" s="202" t="s">
        <v>240</v>
      </c>
      <c r="D120" s="204">
        <v>0</v>
      </c>
      <c r="E120" s="205">
        <v>0</v>
      </c>
      <c r="F120" s="204">
        <v>0</v>
      </c>
      <c r="G120" s="204">
        <v>0</v>
      </c>
      <c r="H120" s="206">
        <f t="shared" si="9"/>
        <v>0</v>
      </c>
      <c r="I120" s="206"/>
      <c r="J120" s="204">
        <v>0</v>
      </c>
      <c r="K120" s="207">
        <v>0</v>
      </c>
      <c r="L120" s="204">
        <v>0</v>
      </c>
      <c r="M120" s="204">
        <v>0</v>
      </c>
      <c r="N120" s="207">
        <f t="shared" si="6"/>
        <v>0</v>
      </c>
      <c r="O120" s="206" t="str">
        <f t="shared" si="7"/>
        <v>N.A.</v>
      </c>
      <c r="P120" s="175">
        <v>0</v>
      </c>
      <c r="Q120" s="175">
        <v>0</v>
      </c>
      <c r="R120" s="176">
        <f t="shared" si="8"/>
        <v>0</v>
      </c>
      <c r="S120" s="175">
        <v>0</v>
      </c>
      <c r="T120" s="175">
        <v>0</v>
      </c>
      <c r="U120" s="176">
        <f t="shared" si="10"/>
        <v>0</v>
      </c>
      <c r="V120" s="174"/>
    </row>
    <row r="121" spans="1:22" s="31" customFormat="1" ht="18" customHeight="1">
      <c r="A121" s="202">
        <v>114</v>
      </c>
      <c r="B121" s="203" t="s">
        <v>212</v>
      </c>
      <c r="C121" s="202" t="s">
        <v>241</v>
      </c>
      <c r="D121" s="204">
        <v>0</v>
      </c>
      <c r="E121" s="205">
        <v>0</v>
      </c>
      <c r="F121" s="204">
        <v>0</v>
      </c>
      <c r="G121" s="204">
        <v>0</v>
      </c>
      <c r="H121" s="206">
        <f t="shared" si="9"/>
        <v>0</v>
      </c>
      <c r="I121" s="206"/>
      <c r="J121" s="204">
        <v>0</v>
      </c>
      <c r="K121" s="207">
        <v>0</v>
      </c>
      <c r="L121" s="204">
        <v>0</v>
      </c>
      <c r="M121" s="204">
        <v>0</v>
      </c>
      <c r="N121" s="207">
        <f t="shared" si="6"/>
        <v>0</v>
      </c>
      <c r="O121" s="206" t="str">
        <f t="shared" si="7"/>
        <v>N.A.</v>
      </c>
      <c r="P121" s="175">
        <v>0</v>
      </c>
      <c r="Q121" s="175">
        <v>0</v>
      </c>
      <c r="R121" s="176">
        <f t="shared" si="8"/>
        <v>0</v>
      </c>
      <c r="S121" s="175">
        <v>0</v>
      </c>
      <c r="T121" s="175">
        <v>0</v>
      </c>
      <c r="U121" s="176">
        <f t="shared" si="10"/>
        <v>0</v>
      </c>
      <c r="V121" s="174"/>
    </row>
    <row r="122" spans="1:22" s="31" customFormat="1" ht="18" customHeight="1">
      <c r="A122" s="202">
        <v>117</v>
      </c>
      <c r="B122" s="203" t="s">
        <v>212</v>
      </c>
      <c r="C122" s="202" t="s">
        <v>242</v>
      </c>
      <c r="D122" s="204">
        <v>0</v>
      </c>
      <c r="E122" s="205">
        <v>0</v>
      </c>
      <c r="F122" s="204">
        <v>0</v>
      </c>
      <c r="G122" s="204">
        <v>0</v>
      </c>
      <c r="H122" s="206">
        <f t="shared" si="9"/>
        <v>0</v>
      </c>
      <c r="I122" s="206"/>
      <c r="J122" s="204">
        <v>0</v>
      </c>
      <c r="K122" s="207">
        <v>0</v>
      </c>
      <c r="L122" s="204">
        <v>0</v>
      </c>
      <c r="M122" s="204">
        <v>0</v>
      </c>
      <c r="N122" s="207">
        <f t="shared" si="6"/>
        <v>0</v>
      </c>
      <c r="O122" s="206" t="str">
        <f t="shared" si="7"/>
        <v>N.A.</v>
      </c>
      <c r="P122" s="175">
        <v>0</v>
      </c>
      <c r="Q122" s="175">
        <v>0</v>
      </c>
      <c r="R122" s="176">
        <f t="shared" si="8"/>
        <v>0</v>
      </c>
      <c r="S122" s="175">
        <v>0</v>
      </c>
      <c r="T122" s="175">
        <v>0</v>
      </c>
      <c r="U122" s="176">
        <f t="shared" si="10"/>
        <v>0</v>
      </c>
      <c r="V122" s="174"/>
    </row>
    <row r="123" spans="1:22" s="31" customFormat="1" ht="18" customHeight="1">
      <c r="A123" s="202">
        <v>118</v>
      </c>
      <c r="B123" s="203" t="s">
        <v>204</v>
      </c>
      <c r="C123" s="202" t="s">
        <v>243</v>
      </c>
      <c r="D123" s="204">
        <v>0</v>
      </c>
      <c r="E123" s="205">
        <v>0</v>
      </c>
      <c r="F123" s="204">
        <v>0</v>
      </c>
      <c r="G123" s="204">
        <v>0</v>
      </c>
      <c r="H123" s="206">
        <f t="shared" si="9"/>
        <v>0</v>
      </c>
      <c r="I123" s="206"/>
      <c r="J123" s="204">
        <v>0</v>
      </c>
      <c r="K123" s="207">
        <v>0</v>
      </c>
      <c r="L123" s="204">
        <v>0</v>
      </c>
      <c r="M123" s="204">
        <v>0</v>
      </c>
      <c r="N123" s="207">
        <f t="shared" si="6"/>
        <v>0</v>
      </c>
      <c r="O123" s="206" t="str">
        <f t="shared" si="7"/>
        <v>N.A.</v>
      </c>
      <c r="P123" s="175">
        <v>0</v>
      </c>
      <c r="Q123" s="175">
        <v>0</v>
      </c>
      <c r="R123" s="176">
        <f t="shared" si="8"/>
        <v>0</v>
      </c>
      <c r="S123" s="175">
        <v>0</v>
      </c>
      <c r="T123" s="175">
        <v>0</v>
      </c>
      <c r="U123" s="176">
        <f t="shared" si="10"/>
        <v>0</v>
      </c>
      <c r="V123" s="174"/>
    </row>
    <row r="124" spans="1:22" s="31" customFormat="1" ht="18" customHeight="1">
      <c r="A124" s="202">
        <v>122</v>
      </c>
      <c r="B124" s="203" t="s">
        <v>139</v>
      </c>
      <c r="C124" s="202" t="s">
        <v>244</v>
      </c>
      <c r="D124" s="204">
        <v>0</v>
      </c>
      <c r="E124" s="205">
        <v>0</v>
      </c>
      <c r="F124" s="204">
        <v>0</v>
      </c>
      <c r="G124" s="204">
        <v>0</v>
      </c>
      <c r="H124" s="206">
        <f t="shared" si="9"/>
        <v>0</v>
      </c>
      <c r="I124" s="206"/>
      <c r="J124" s="204">
        <v>0</v>
      </c>
      <c r="K124" s="207">
        <v>0</v>
      </c>
      <c r="L124" s="204">
        <v>0</v>
      </c>
      <c r="M124" s="204">
        <v>0</v>
      </c>
      <c r="N124" s="207">
        <f t="shared" si="6"/>
        <v>0</v>
      </c>
      <c r="O124" s="206" t="str">
        <f t="shared" si="7"/>
        <v>N.A.</v>
      </c>
      <c r="P124" s="175">
        <v>0</v>
      </c>
      <c r="Q124" s="175">
        <v>0</v>
      </c>
      <c r="R124" s="176">
        <f t="shared" si="8"/>
        <v>0</v>
      </c>
      <c r="S124" s="175">
        <v>0</v>
      </c>
      <c r="T124" s="175">
        <v>0</v>
      </c>
      <c r="U124" s="176">
        <f t="shared" si="10"/>
        <v>0</v>
      </c>
      <c r="V124" s="174"/>
    </row>
    <row r="125" spans="1:22" s="31" customFormat="1" ht="18" customHeight="1">
      <c r="A125" s="202">
        <v>123</v>
      </c>
      <c r="B125" s="203" t="s">
        <v>245</v>
      </c>
      <c r="C125" s="202" t="s">
        <v>246</v>
      </c>
      <c r="D125" s="204">
        <v>0</v>
      </c>
      <c r="E125" s="205">
        <v>0</v>
      </c>
      <c r="F125" s="204">
        <v>0</v>
      </c>
      <c r="G125" s="204">
        <v>0</v>
      </c>
      <c r="H125" s="206">
        <f t="shared" si="9"/>
        <v>0</v>
      </c>
      <c r="I125" s="206"/>
      <c r="J125" s="204">
        <v>0</v>
      </c>
      <c r="K125" s="207">
        <v>0</v>
      </c>
      <c r="L125" s="204">
        <v>0</v>
      </c>
      <c r="M125" s="204">
        <v>0</v>
      </c>
      <c r="N125" s="207">
        <f t="shared" si="6"/>
        <v>0</v>
      </c>
      <c r="O125" s="206" t="str">
        <f t="shared" si="7"/>
        <v>N.A.</v>
      </c>
      <c r="P125" s="175">
        <v>0</v>
      </c>
      <c r="Q125" s="175">
        <v>0</v>
      </c>
      <c r="R125" s="176">
        <f t="shared" si="8"/>
        <v>0</v>
      </c>
      <c r="S125" s="175">
        <v>0</v>
      </c>
      <c r="T125" s="175">
        <v>0</v>
      </c>
      <c r="U125" s="176">
        <f t="shared" si="10"/>
        <v>0</v>
      </c>
      <c r="V125" s="174"/>
    </row>
    <row r="126" spans="1:22" s="31" customFormat="1" ht="18" customHeight="1">
      <c r="A126" s="202">
        <v>124</v>
      </c>
      <c r="B126" s="203" t="s">
        <v>139</v>
      </c>
      <c r="C126" s="202" t="s">
        <v>247</v>
      </c>
      <c r="D126" s="204">
        <v>0</v>
      </c>
      <c r="E126" s="205">
        <v>0</v>
      </c>
      <c r="F126" s="204">
        <v>0</v>
      </c>
      <c r="G126" s="204">
        <v>0</v>
      </c>
      <c r="H126" s="206">
        <f t="shared" si="9"/>
        <v>0</v>
      </c>
      <c r="I126" s="206"/>
      <c r="J126" s="204">
        <v>0</v>
      </c>
      <c r="K126" s="207">
        <v>0</v>
      </c>
      <c r="L126" s="204">
        <v>0</v>
      </c>
      <c r="M126" s="204">
        <v>0</v>
      </c>
      <c r="N126" s="207">
        <f t="shared" si="6"/>
        <v>0</v>
      </c>
      <c r="O126" s="206" t="str">
        <f t="shared" si="7"/>
        <v>N.A.</v>
      </c>
      <c r="P126" s="175">
        <v>0</v>
      </c>
      <c r="Q126" s="175">
        <v>0</v>
      </c>
      <c r="R126" s="176">
        <f t="shared" si="8"/>
        <v>0</v>
      </c>
      <c r="S126" s="175">
        <v>0</v>
      </c>
      <c r="T126" s="175">
        <v>0</v>
      </c>
      <c r="U126" s="176">
        <f t="shared" si="10"/>
        <v>0</v>
      </c>
      <c r="V126" s="174"/>
    </row>
    <row r="127" spans="1:22" s="31" customFormat="1" ht="18" customHeight="1">
      <c r="A127" s="202">
        <v>126</v>
      </c>
      <c r="B127" s="203" t="s">
        <v>227</v>
      </c>
      <c r="C127" s="202" t="s">
        <v>248</v>
      </c>
      <c r="D127" s="204">
        <v>0</v>
      </c>
      <c r="E127" s="205">
        <v>0</v>
      </c>
      <c r="F127" s="204">
        <v>0</v>
      </c>
      <c r="G127" s="204">
        <v>0</v>
      </c>
      <c r="H127" s="206">
        <f t="shared" si="9"/>
        <v>0</v>
      </c>
      <c r="I127" s="206"/>
      <c r="J127" s="204">
        <v>0</v>
      </c>
      <c r="K127" s="207">
        <v>0</v>
      </c>
      <c r="L127" s="204">
        <v>0</v>
      </c>
      <c r="M127" s="204">
        <v>0</v>
      </c>
      <c r="N127" s="207">
        <f t="shared" si="6"/>
        <v>0</v>
      </c>
      <c r="O127" s="206" t="str">
        <f t="shared" si="7"/>
        <v>N.A.</v>
      </c>
      <c r="P127" s="175">
        <v>0</v>
      </c>
      <c r="Q127" s="175">
        <v>0</v>
      </c>
      <c r="R127" s="176">
        <f t="shared" si="8"/>
        <v>0</v>
      </c>
      <c r="S127" s="175">
        <v>0</v>
      </c>
      <c r="T127" s="175">
        <v>0</v>
      </c>
      <c r="U127" s="176">
        <f t="shared" si="10"/>
        <v>0</v>
      </c>
      <c r="V127" s="174"/>
    </row>
    <row r="128" spans="1:22" s="31" customFormat="1" ht="18" customHeight="1">
      <c r="A128" s="202">
        <v>127</v>
      </c>
      <c r="B128" s="203" t="s">
        <v>249</v>
      </c>
      <c r="C128" s="202" t="s">
        <v>250</v>
      </c>
      <c r="D128" s="204">
        <v>0</v>
      </c>
      <c r="E128" s="205">
        <v>0</v>
      </c>
      <c r="F128" s="204">
        <v>0</v>
      </c>
      <c r="G128" s="204">
        <v>0</v>
      </c>
      <c r="H128" s="206">
        <f t="shared" si="9"/>
        <v>0</v>
      </c>
      <c r="I128" s="206"/>
      <c r="J128" s="204">
        <v>0</v>
      </c>
      <c r="K128" s="207">
        <v>0</v>
      </c>
      <c r="L128" s="204">
        <v>0</v>
      </c>
      <c r="M128" s="204">
        <v>0</v>
      </c>
      <c r="N128" s="207">
        <f t="shared" si="6"/>
        <v>0</v>
      </c>
      <c r="O128" s="206" t="str">
        <f t="shared" si="7"/>
        <v>N.A.</v>
      </c>
      <c r="P128" s="175">
        <v>0</v>
      </c>
      <c r="Q128" s="175">
        <v>0</v>
      </c>
      <c r="R128" s="176">
        <f t="shared" si="8"/>
        <v>0</v>
      </c>
      <c r="S128" s="175">
        <v>0</v>
      </c>
      <c r="T128" s="175">
        <v>0</v>
      </c>
      <c r="U128" s="176">
        <f t="shared" si="10"/>
        <v>0</v>
      </c>
      <c r="V128" s="174"/>
    </row>
    <row r="129" spans="1:22" s="31" customFormat="1" ht="18" customHeight="1">
      <c r="A129" s="202">
        <v>128</v>
      </c>
      <c r="B129" s="203" t="s">
        <v>227</v>
      </c>
      <c r="C129" s="202" t="s">
        <v>251</v>
      </c>
      <c r="D129" s="204">
        <v>0</v>
      </c>
      <c r="E129" s="205">
        <v>0</v>
      </c>
      <c r="F129" s="204">
        <v>0</v>
      </c>
      <c r="G129" s="204">
        <v>0</v>
      </c>
      <c r="H129" s="206">
        <f t="shared" si="9"/>
        <v>0</v>
      </c>
      <c r="I129" s="206"/>
      <c r="J129" s="204">
        <v>0</v>
      </c>
      <c r="K129" s="207">
        <v>0</v>
      </c>
      <c r="L129" s="204">
        <v>0</v>
      </c>
      <c r="M129" s="204">
        <v>0</v>
      </c>
      <c r="N129" s="207">
        <f t="shared" si="6"/>
        <v>0</v>
      </c>
      <c r="O129" s="206" t="str">
        <f t="shared" si="7"/>
        <v>N.A.</v>
      </c>
      <c r="P129" s="175">
        <v>0</v>
      </c>
      <c r="Q129" s="175">
        <v>0</v>
      </c>
      <c r="R129" s="176">
        <f t="shared" si="8"/>
        <v>0</v>
      </c>
      <c r="S129" s="175">
        <v>0</v>
      </c>
      <c r="T129" s="175">
        <v>0</v>
      </c>
      <c r="U129" s="176">
        <f t="shared" si="10"/>
        <v>0</v>
      </c>
      <c r="V129" s="174"/>
    </row>
    <row r="130" spans="1:22" s="31" customFormat="1" ht="18" customHeight="1">
      <c r="A130" s="202">
        <v>130</v>
      </c>
      <c r="B130" s="203" t="s">
        <v>227</v>
      </c>
      <c r="C130" s="202" t="s">
        <v>252</v>
      </c>
      <c r="D130" s="204">
        <v>325.20913499999995</v>
      </c>
      <c r="E130" s="205">
        <v>39.780699999999996</v>
      </c>
      <c r="F130" s="204">
        <v>0</v>
      </c>
      <c r="G130" s="204">
        <v>0.8616857</v>
      </c>
      <c r="H130" s="206">
        <f t="shared" si="9"/>
        <v>284.56674929999991</v>
      </c>
      <c r="I130" s="206"/>
      <c r="J130" s="204">
        <v>26.025561153377176</v>
      </c>
      <c r="K130" s="207">
        <v>24.519818025763097</v>
      </c>
      <c r="L130" s="204">
        <v>0</v>
      </c>
      <c r="M130" s="204">
        <v>1.84810089</v>
      </c>
      <c r="N130" s="207">
        <f t="shared" si="6"/>
        <v>-0.34235776238592175</v>
      </c>
      <c r="O130" s="206">
        <f t="shared" si="7"/>
        <v>-100.12030842086368</v>
      </c>
      <c r="P130" s="175">
        <v>17.14</v>
      </c>
      <c r="Q130" s="175">
        <v>22.640699999999999</v>
      </c>
      <c r="R130" s="176">
        <f t="shared" si="8"/>
        <v>39.780699999999996</v>
      </c>
      <c r="S130" s="175">
        <v>0.86382820999999999</v>
      </c>
      <c r="T130" s="175">
        <v>23.655989815763096</v>
      </c>
      <c r="U130" s="176">
        <f t="shared" si="10"/>
        <v>24.519818025763097</v>
      </c>
      <c r="V130" s="174"/>
    </row>
    <row r="131" spans="1:22" s="31" customFormat="1" ht="18" customHeight="1">
      <c r="A131" s="202">
        <v>132</v>
      </c>
      <c r="B131" s="203" t="s">
        <v>253</v>
      </c>
      <c r="C131" s="202" t="s">
        <v>254</v>
      </c>
      <c r="D131" s="204">
        <v>296.62639499999995</v>
      </c>
      <c r="E131" s="205">
        <v>104.994552</v>
      </c>
      <c r="F131" s="204">
        <v>0</v>
      </c>
      <c r="G131" s="204">
        <v>11.224731510000002</v>
      </c>
      <c r="H131" s="206">
        <f t="shared" si="9"/>
        <v>180.40711148999995</v>
      </c>
      <c r="I131" s="206"/>
      <c r="J131" s="204">
        <v>76.692397375477753</v>
      </c>
      <c r="K131" s="207">
        <v>101.90680415748614</v>
      </c>
      <c r="L131" s="204">
        <v>0</v>
      </c>
      <c r="M131" s="204">
        <v>9.7634887299999988</v>
      </c>
      <c r="N131" s="207">
        <f t="shared" si="6"/>
        <v>-34.977895512008381</v>
      </c>
      <c r="O131" s="206">
        <f t="shared" si="7"/>
        <v>-119.38831303440453</v>
      </c>
      <c r="P131" s="175">
        <v>78.546942000000001</v>
      </c>
      <c r="Q131" s="175">
        <v>26.447609999999997</v>
      </c>
      <c r="R131" s="176">
        <f t="shared" si="8"/>
        <v>104.994552</v>
      </c>
      <c r="S131" s="175">
        <v>78.546941020000006</v>
      </c>
      <c r="T131" s="175">
        <v>23.359863137486133</v>
      </c>
      <c r="U131" s="176">
        <f t="shared" si="10"/>
        <v>101.90680415748614</v>
      </c>
      <c r="V131" s="174"/>
    </row>
    <row r="132" spans="1:22" s="31" customFormat="1" ht="18" customHeight="1">
      <c r="A132" s="202">
        <v>136</v>
      </c>
      <c r="B132" s="203" t="s">
        <v>135</v>
      </c>
      <c r="C132" s="202" t="s">
        <v>255</v>
      </c>
      <c r="D132" s="204">
        <v>0</v>
      </c>
      <c r="E132" s="205">
        <v>0</v>
      </c>
      <c r="F132" s="204">
        <v>0</v>
      </c>
      <c r="G132" s="204">
        <v>0</v>
      </c>
      <c r="H132" s="206">
        <f t="shared" si="9"/>
        <v>0</v>
      </c>
      <c r="I132" s="206"/>
      <c r="J132" s="204">
        <v>0</v>
      </c>
      <c r="K132" s="207">
        <v>0</v>
      </c>
      <c r="L132" s="204">
        <v>0</v>
      </c>
      <c r="M132" s="204">
        <v>0</v>
      </c>
      <c r="N132" s="207">
        <f t="shared" si="6"/>
        <v>0</v>
      </c>
      <c r="O132" s="206" t="str">
        <f t="shared" si="7"/>
        <v>N.A.</v>
      </c>
      <c r="P132" s="175">
        <v>0</v>
      </c>
      <c r="Q132" s="175">
        <v>0</v>
      </c>
      <c r="R132" s="176">
        <f t="shared" si="8"/>
        <v>0</v>
      </c>
      <c r="S132" s="175">
        <v>0</v>
      </c>
      <c r="T132" s="175">
        <v>0</v>
      </c>
      <c r="U132" s="176">
        <f t="shared" si="10"/>
        <v>0</v>
      </c>
      <c r="V132" s="174"/>
    </row>
    <row r="133" spans="1:22" s="31" customFormat="1" ht="18" customHeight="1">
      <c r="A133" s="202">
        <v>138</v>
      </c>
      <c r="B133" s="203" t="s">
        <v>139</v>
      </c>
      <c r="C133" s="202" t="s">
        <v>256</v>
      </c>
      <c r="D133" s="204">
        <v>0</v>
      </c>
      <c r="E133" s="205">
        <v>0</v>
      </c>
      <c r="F133" s="204">
        <v>0</v>
      </c>
      <c r="G133" s="204">
        <v>0</v>
      </c>
      <c r="H133" s="206">
        <f t="shared" si="9"/>
        <v>0</v>
      </c>
      <c r="I133" s="206"/>
      <c r="J133" s="204">
        <v>0</v>
      </c>
      <c r="K133" s="207">
        <v>0</v>
      </c>
      <c r="L133" s="204">
        <v>0</v>
      </c>
      <c r="M133" s="204">
        <v>0</v>
      </c>
      <c r="N133" s="207">
        <f t="shared" si="6"/>
        <v>0</v>
      </c>
      <c r="O133" s="206" t="str">
        <f t="shared" si="7"/>
        <v>N.A.</v>
      </c>
      <c r="P133" s="175">
        <v>0</v>
      </c>
      <c r="Q133" s="175">
        <v>0</v>
      </c>
      <c r="R133" s="176">
        <f t="shared" si="8"/>
        <v>0</v>
      </c>
      <c r="S133" s="175">
        <v>0</v>
      </c>
      <c r="T133" s="175">
        <v>0</v>
      </c>
      <c r="U133" s="176">
        <f t="shared" si="10"/>
        <v>0</v>
      </c>
      <c r="V133" s="174"/>
    </row>
    <row r="134" spans="1:22" s="31" customFormat="1" ht="18" customHeight="1">
      <c r="A134" s="202">
        <v>139</v>
      </c>
      <c r="B134" s="203" t="s">
        <v>139</v>
      </c>
      <c r="C134" s="202" t="s">
        <v>257</v>
      </c>
      <c r="D134" s="204">
        <v>0</v>
      </c>
      <c r="E134" s="205">
        <v>0</v>
      </c>
      <c r="F134" s="204">
        <v>0</v>
      </c>
      <c r="G134" s="204">
        <v>0</v>
      </c>
      <c r="H134" s="206">
        <f t="shared" si="9"/>
        <v>0</v>
      </c>
      <c r="I134" s="206"/>
      <c r="J134" s="204">
        <v>0</v>
      </c>
      <c r="K134" s="207">
        <v>0</v>
      </c>
      <c r="L134" s="204">
        <v>0</v>
      </c>
      <c r="M134" s="204">
        <v>0</v>
      </c>
      <c r="N134" s="207">
        <f t="shared" si="6"/>
        <v>0</v>
      </c>
      <c r="O134" s="206" t="str">
        <f t="shared" si="7"/>
        <v>N.A.</v>
      </c>
      <c r="P134" s="175">
        <v>0</v>
      </c>
      <c r="Q134" s="175">
        <v>0</v>
      </c>
      <c r="R134" s="176">
        <f t="shared" si="8"/>
        <v>0</v>
      </c>
      <c r="S134" s="175">
        <v>0</v>
      </c>
      <c r="T134" s="175">
        <v>0</v>
      </c>
      <c r="U134" s="176">
        <f t="shared" si="10"/>
        <v>0</v>
      </c>
      <c r="V134" s="174"/>
    </row>
    <row r="135" spans="1:22" s="31" customFormat="1" ht="18" customHeight="1">
      <c r="A135" s="202">
        <v>140</v>
      </c>
      <c r="B135" s="203" t="s">
        <v>245</v>
      </c>
      <c r="C135" s="202" t="s">
        <v>258</v>
      </c>
      <c r="D135" s="204">
        <v>38.926545000000004</v>
      </c>
      <c r="E135" s="205">
        <v>18.759086</v>
      </c>
      <c r="F135" s="204">
        <v>0</v>
      </c>
      <c r="G135" s="204">
        <v>3.3573032500000002</v>
      </c>
      <c r="H135" s="206">
        <f t="shared" si="9"/>
        <v>16.810155750000003</v>
      </c>
      <c r="I135" s="206"/>
      <c r="J135" s="204">
        <v>22.534355068541622</v>
      </c>
      <c r="K135" s="207">
        <v>18.727101479158456</v>
      </c>
      <c r="L135" s="204">
        <v>0</v>
      </c>
      <c r="M135" s="204">
        <v>3.3616911900000002</v>
      </c>
      <c r="N135" s="207">
        <f t="shared" si="6"/>
        <v>0.44556239938316544</v>
      </c>
      <c r="O135" s="206">
        <f t="shared" si="7"/>
        <v>-97.349445144890069</v>
      </c>
      <c r="P135" s="175">
        <v>13.869716</v>
      </c>
      <c r="Q135" s="175">
        <v>4.8893699999999995</v>
      </c>
      <c r="R135" s="176">
        <f t="shared" si="8"/>
        <v>18.759086</v>
      </c>
      <c r="S135" s="175">
        <v>13.614434080000001</v>
      </c>
      <c r="T135" s="175">
        <v>5.1126673991584557</v>
      </c>
      <c r="U135" s="176">
        <f t="shared" si="10"/>
        <v>18.727101479158456</v>
      </c>
      <c r="V135" s="174"/>
    </row>
    <row r="136" spans="1:22" s="31" customFormat="1" ht="18" customHeight="1">
      <c r="A136" s="202">
        <v>141</v>
      </c>
      <c r="B136" s="203" t="s">
        <v>139</v>
      </c>
      <c r="C136" s="202" t="s">
        <v>259</v>
      </c>
      <c r="D136" s="204">
        <v>0</v>
      </c>
      <c r="E136" s="205">
        <v>0</v>
      </c>
      <c r="F136" s="204">
        <v>0</v>
      </c>
      <c r="G136" s="204">
        <v>0</v>
      </c>
      <c r="H136" s="206">
        <f t="shared" si="9"/>
        <v>0</v>
      </c>
      <c r="I136" s="206"/>
      <c r="J136" s="204">
        <v>0</v>
      </c>
      <c r="K136" s="207">
        <v>0</v>
      </c>
      <c r="L136" s="204">
        <v>0</v>
      </c>
      <c r="M136" s="204">
        <v>0</v>
      </c>
      <c r="N136" s="207">
        <f t="shared" si="6"/>
        <v>0</v>
      </c>
      <c r="O136" s="206" t="str">
        <f t="shared" si="7"/>
        <v>N.A.</v>
      </c>
      <c r="P136" s="175">
        <v>0</v>
      </c>
      <c r="Q136" s="175">
        <v>0</v>
      </c>
      <c r="R136" s="176">
        <f t="shared" si="8"/>
        <v>0</v>
      </c>
      <c r="S136" s="175">
        <v>0</v>
      </c>
      <c r="T136" s="175">
        <v>0</v>
      </c>
      <c r="U136" s="176">
        <f t="shared" si="10"/>
        <v>0</v>
      </c>
      <c r="V136" s="174"/>
    </row>
    <row r="137" spans="1:22" s="31" customFormat="1" ht="18" customHeight="1">
      <c r="A137" s="202">
        <v>142</v>
      </c>
      <c r="B137" s="203" t="s">
        <v>227</v>
      </c>
      <c r="C137" s="202" t="s">
        <v>260</v>
      </c>
      <c r="D137" s="204">
        <v>0</v>
      </c>
      <c r="E137" s="205">
        <v>0</v>
      </c>
      <c r="F137" s="204">
        <v>0</v>
      </c>
      <c r="G137" s="204">
        <v>0</v>
      </c>
      <c r="H137" s="206">
        <f t="shared" si="9"/>
        <v>0</v>
      </c>
      <c r="I137" s="206"/>
      <c r="J137" s="204">
        <v>0</v>
      </c>
      <c r="K137" s="207">
        <v>0</v>
      </c>
      <c r="L137" s="204">
        <v>0</v>
      </c>
      <c r="M137" s="204">
        <v>0</v>
      </c>
      <c r="N137" s="207">
        <f t="shared" si="6"/>
        <v>0</v>
      </c>
      <c r="O137" s="206" t="str">
        <f t="shared" si="7"/>
        <v>N.A.</v>
      </c>
      <c r="P137" s="175">
        <v>0</v>
      </c>
      <c r="Q137" s="175">
        <v>0</v>
      </c>
      <c r="R137" s="176">
        <f t="shared" si="8"/>
        <v>0</v>
      </c>
      <c r="S137" s="175">
        <v>0</v>
      </c>
      <c r="T137" s="175">
        <v>0</v>
      </c>
      <c r="U137" s="176">
        <f t="shared" si="10"/>
        <v>0</v>
      </c>
      <c r="V137" s="174"/>
    </row>
    <row r="138" spans="1:22" s="31" customFormat="1" ht="18" customHeight="1">
      <c r="A138" s="202">
        <v>143</v>
      </c>
      <c r="B138" s="203" t="s">
        <v>227</v>
      </c>
      <c r="C138" s="202" t="s">
        <v>261</v>
      </c>
      <c r="D138" s="204">
        <v>0</v>
      </c>
      <c r="E138" s="205">
        <v>0</v>
      </c>
      <c r="F138" s="204">
        <v>0</v>
      </c>
      <c r="G138" s="204">
        <v>0</v>
      </c>
      <c r="H138" s="206">
        <f t="shared" si="9"/>
        <v>0</v>
      </c>
      <c r="I138" s="206"/>
      <c r="J138" s="204">
        <v>0</v>
      </c>
      <c r="K138" s="207">
        <v>0</v>
      </c>
      <c r="L138" s="204">
        <v>0</v>
      </c>
      <c r="M138" s="204">
        <v>0</v>
      </c>
      <c r="N138" s="207">
        <f t="shared" si="6"/>
        <v>0</v>
      </c>
      <c r="O138" s="206" t="str">
        <f t="shared" si="7"/>
        <v>N.A.</v>
      </c>
      <c r="P138" s="175">
        <v>0</v>
      </c>
      <c r="Q138" s="175">
        <v>0</v>
      </c>
      <c r="R138" s="176">
        <f t="shared" si="8"/>
        <v>0</v>
      </c>
      <c r="S138" s="175">
        <v>0</v>
      </c>
      <c r="T138" s="175">
        <v>0</v>
      </c>
      <c r="U138" s="176">
        <f t="shared" si="10"/>
        <v>0</v>
      </c>
      <c r="V138" s="174"/>
    </row>
    <row r="139" spans="1:22" s="31" customFormat="1" ht="18" customHeight="1">
      <c r="A139" s="202">
        <v>144</v>
      </c>
      <c r="B139" s="203" t="s">
        <v>249</v>
      </c>
      <c r="C139" s="202" t="s">
        <v>262</v>
      </c>
      <c r="D139" s="204">
        <v>0</v>
      </c>
      <c r="E139" s="205">
        <v>0</v>
      </c>
      <c r="F139" s="204">
        <v>0</v>
      </c>
      <c r="G139" s="204">
        <v>0</v>
      </c>
      <c r="H139" s="206">
        <f t="shared" si="9"/>
        <v>0</v>
      </c>
      <c r="I139" s="206"/>
      <c r="J139" s="204">
        <v>0</v>
      </c>
      <c r="K139" s="207">
        <v>0</v>
      </c>
      <c r="L139" s="204">
        <v>0</v>
      </c>
      <c r="M139" s="204">
        <v>0</v>
      </c>
      <c r="N139" s="207">
        <f t="shared" si="6"/>
        <v>0</v>
      </c>
      <c r="O139" s="206" t="str">
        <f t="shared" si="7"/>
        <v>N.A.</v>
      </c>
      <c r="P139" s="175">
        <v>0</v>
      </c>
      <c r="Q139" s="175">
        <v>0</v>
      </c>
      <c r="R139" s="176">
        <f t="shared" si="8"/>
        <v>0</v>
      </c>
      <c r="S139" s="175">
        <v>0</v>
      </c>
      <c r="T139" s="175">
        <v>0</v>
      </c>
      <c r="U139" s="176">
        <f t="shared" si="10"/>
        <v>0</v>
      </c>
      <c r="V139" s="174"/>
    </row>
    <row r="140" spans="1:22" s="31" customFormat="1" ht="18" customHeight="1">
      <c r="A140" s="202">
        <v>146</v>
      </c>
      <c r="B140" s="203" t="s">
        <v>193</v>
      </c>
      <c r="C140" s="202" t="s">
        <v>263</v>
      </c>
      <c r="D140" s="204">
        <v>2594.9257950000001</v>
      </c>
      <c r="E140" s="205">
        <v>625.06714299999999</v>
      </c>
      <c r="F140" s="204">
        <v>0</v>
      </c>
      <c r="G140" s="204">
        <v>843.18010509999999</v>
      </c>
      <c r="H140" s="206">
        <f t="shared" si="9"/>
        <v>1126.6785469000001</v>
      </c>
      <c r="I140" s="206"/>
      <c r="J140" s="204">
        <v>1562.4941126500003</v>
      </c>
      <c r="K140" s="207">
        <v>608.23377123</v>
      </c>
      <c r="L140" s="204">
        <v>0</v>
      </c>
      <c r="M140" s="204">
        <v>838.42938020999986</v>
      </c>
      <c r="N140" s="207">
        <f t="shared" si="6"/>
        <v>115.8309612100004</v>
      </c>
      <c r="O140" s="206">
        <f t="shared" si="7"/>
        <v>-89.719253860943439</v>
      </c>
      <c r="P140" s="175">
        <v>589.08571299999994</v>
      </c>
      <c r="Q140" s="175">
        <v>35.981430000000003</v>
      </c>
      <c r="R140" s="176">
        <f t="shared" si="8"/>
        <v>625.06714299999999</v>
      </c>
      <c r="S140" s="175">
        <v>568.39991123000004</v>
      </c>
      <c r="T140" s="175">
        <v>39.833859999999994</v>
      </c>
      <c r="U140" s="176">
        <f t="shared" si="10"/>
        <v>608.23377123</v>
      </c>
      <c r="V140" s="174"/>
    </row>
    <row r="141" spans="1:22" s="31" customFormat="1" ht="18" customHeight="1">
      <c r="A141" s="202">
        <v>147</v>
      </c>
      <c r="B141" s="203" t="s">
        <v>191</v>
      </c>
      <c r="C141" s="202" t="s">
        <v>264</v>
      </c>
      <c r="D141" s="204">
        <v>0</v>
      </c>
      <c r="E141" s="205">
        <v>0</v>
      </c>
      <c r="F141" s="204">
        <v>0</v>
      </c>
      <c r="G141" s="204">
        <v>0</v>
      </c>
      <c r="H141" s="206">
        <f t="shared" si="9"/>
        <v>0</v>
      </c>
      <c r="I141" s="206"/>
      <c r="J141" s="204">
        <v>0</v>
      </c>
      <c r="K141" s="207">
        <v>0</v>
      </c>
      <c r="L141" s="204">
        <v>0</v>
      </c>
      <c r="M141" s="204">
        <v>0</v>
      </c>
      <c r="N141" s="207">
        <f t="shared" si="6"/>
        <v>0</v>
      </c>
      <c r="O141" s="206" t="str">
        <f t="shared" si="7"/>
        <v>N.A.</v>
      </c>
      <c r="P141" s="175">
        <v>0</v>
      </c>
      <c r="Q141" s="175">
        <v>0</v>
      </c>
      <c r="R141" s="176">
        <f t="shared" si="8"/>
        <v>0</v>
      </c>
      <c r="S141" s="175">
        <v>0</v>
      </c>
      <c r="T141" s="175">
        <v>0</v>
      </c>
      <c r="U141" s="176">
        <f t="shared" si="10"/>
        <v>0</v>
      </c>
      <c r="V141" s="174"/>
    </row>
    <row r="142" spans="1:22" s="31" customFormat="1" ht="18" customHeight="1">
      <c r="A142" s="202">
        <v>148</v>
      </c>
      <c r="B142" s="203" t="s">
        <v>265</v>
      </c>
      <c r="C142" s="202" t="s">
        <v>266</v>
      </c>
      <c r="D142" s="204">
        <v>0</v>
      </c>
      <c r="E142" s="205">
        <v>0</v>
      </c>
      <c r="F142" s="204">
        <v>0</v>
      </c>
      <c r="G142" s="204">
        <v>0</v>
      </c>
      <c r="H142" s="206">
        <f t="shared" si="9"/>
        <v>0</v>
      </c>
      <c r="I142" s="206"/>
      <c r="J142" s="204">
        <v>0</v>
      </c>
      <c r="K142" s="207">
        <v>0</v>
      </c>
      <c r="L142" s="204">
        <v>0</v>
      </c>
      <c r="M142" s="204">
        <v>0</v>
      </c>
      <c r="N142" s="207">
        <f t="shared" si="6"/>
        <v>0</v>
      </c>
      <c r="O142" s="206" t="str">
        <f t="shared" si="7"/>
        <v>N.A.</v>
      </c>
      <c r="P142" s="175">
        <v>0</v>
      </c>
      <c r="Q142" s="175">
        <v>0</v>
      </c>
      <c r="R142" s="176">
        <f t="shared" si="8"/>
        <v>0</v>
      </c>
      <c r="S142" s="175">
        <v>0</v>
      </c>
      <c r="T142" s="175">
        <v>0</v>
      </c>
      <c r="U142" s="176">
        <f t="shared" si="10"/>
        <v>0</v>
      </c>
      <c r="V142" s="174"/>
    </row>
    <row r="143" spans="1:22" s="31" customFormat="1" ht="18" customHeight="1">
      <c r="A143" s="202">
        <v>149</v>
      </c>
      <c r="B143" s="203" t="s">
        <v>265</v>
      </c>
      <c r="C143" s="202" t="s">
        <v>267</v>
      </c>
      <c r="D143" s="204">
        <v>0</v>
      </c>
      <c r="E143" s="205">
        <v>0</v>
      </c>
      <c r="F143" s="204">
        <v>0</v>
      </c>
      <c r="G143" s="204">
        <v>0</v>
      </c>
      <c r="H143" s="206">
        <f t="shared" si="9"/>
        <v>0</v>
      </c>
      <c r="I143" s="206"/>
      <c r="J143" s="204">
        <v>0</v>
      </c>
      <c r="K143" s="207">
        <v>0</v>
      </c>
      <c r="L143" s="204">
        <v>0</v>
      </c>
      <c r="M143" s="204">
        <v>0</v>
      </c>
      <c r="N143" s="207">
        <f t="shared" si="6"/>
        <v>0</v>
      </c>
      <c r="O143" s="206" t="str">
        <f t="shared" si="7"/>
        <v>N.A.</v>
      </c>
      <c r="P143" s="175">
        <v>0</v>
      </c>
      <c r="Q143" s="175">
        <v>0</v>
      </c>
      <c r="R143" s="176">
        <f t="shared" si="8"/>
        <v>0</v>
      </c>
      <c r="S143" s="175">
        <v>0</v>
      </c>
      <c r="T143" s="175">
        <v>0</v>
      </c>
      <c r="U143" s="176">
        <f t="shared" si="10"/>
        <v>0</v>
      </c>
      <c r="V143" s="174"/>
    </row>
    <row r="144" spans="1:22" s="31" customFormat="1" ht="18" customHeight="1">
      <c r="A144" s="202">
        <v>150</v>
      </c>
      <c r="B144" s="203" t="s">
        <v>265</v>
      </c>
      <c r="C144" s="202" t="s">
        <v>268</v>
      </c>
      <c r="D144" s="204">
        <v>250.29351000000005</v>
      </c>
      <c r="E144" s="205">
        <v>106.903617</v>
      </c>
      <c r="F144" s="204">
        <v>0</v>
      </c>
      <c r="G144" s="204">
        <v>0.1047809</v>
      </c>
      <c r="H144" s="206">
        <f t="shared" si="9"/>
        <v>143.28511210000005</v>
      </c>
      <c r="I144" s="206"/>
      <c r="J144" s="204">
        <v>321.24275122000006</v>
      </c>
      <c r="K144" s="207">
        <v>246.37758904806111</v>
      </c>
      <c r="L144" s="204">
        <v>0</v>
      </c>
      <c r="M144" s="204">
        <v>0.16165398</v>
      </c>
      <c r="N144" s="207">
        <f t="shared" si="6"/>
        <v>74.703508191938951</v>
      </c>
      <c r="O144" s="206">
        <f t="shared" si="7"/>
        <v>-47.863733295750457</v>
      </c>
      <c r="P144" s="175">
        <v>0.99946199999999996</v>
      </c>
      <c r="Q144" s="175">
        <v>105.904155</v>
      </c>
      <c r="R144" s="176">
        <f t="shared" si="8"/>
        <v>106.903617</v>
      </c>
      <c r="S144" s="175">
        <v>7.5559340000000003E-2</v>
      </c>
      <c r="T144" s="175">
        <v>246.3020297080611</v>
      </c>
      <c r="U144" s="176">
        <f t="shared" si="10"/>
        <v>246.37758904806111</v>
      </c>
      <c r="V144" s="174"/>
    </row>
    <row r="145" spans="1:22" s="31" customFormat="1" ht="18" customHeight="1">
      <c r="A145" s="202">
        <v>151</v>
      </c>
      <c r="B145" s="203" t="s">
        <v>245</v>
      </c>
      <c r="C145" s="202" t="s">
        <v>269</v>
      </c>
      <c r="D145" s="204">
        <v>80.387190000000004</v>
      </c>
      <c r="E145" s="205">
        <v>15.690397999999998</v>
      </c>
      <c r="F145" s="204">
        <v>0</v>
      </c>
      <c r="G145" s="204">
        <v>2.2793703399999998</v>
      </c>
      <c r="H145" s="206">
        <f t="shared" si="9"/>
        <v>62.417421660000002</v>
      </c>
      <c r="I145" s="206"/>
      <c r="J145" s="204">
        <v>18.481346130452334</v>
      </c>
      <c r="K145" s="207">
        <v>15.843781604561112</v>
      </c>
      <c r="L145" s="204">
        <v>0</v>
      </c>
      <c r="M145" s="204">
        <v>2.2751851899999997</v>
      </c>
      <c r="N145" s="207">
        <f t="shared" si="6"/>
        <v>0.36237933589122173</v>
      </c>
      <c r="O145" s="206">
        <f t="shared" si="7"/>
        <v>-99.419425977149174</v>
      </c>
      <c r="P145" s="175">
        <v>12.130837999999999</v>
      </c>
      <c r="Q145" s="175">
        <v>3.5595600000000003</v>
      </c>
      <c r="R145" s="176">
        <f t="shared" si="8"/>
        <v>15.690397999999998</v>
      </c>
      <c r="S145" s="175">
        <v>12.13083763</v>
      </c>
      <c r="T145" s="175">
        <v>3.7129439745611128</v>
      </c>
      <c r="U145" s="176">
        <f t="shared" si="10"/>
        <v>15.843781604561112</v>
      </c>
      <c r="V145" s="174"/>
    </row>
    <row r="146" spans="1:22" s="31" customFormat="1" ht="18" customHeight="1">
      <c r="A146" s="202">
        <v>152</v>
      </c>
      <c r="B146" s="203" t="s">
        <v>245</v>
      </c>
      <c r="C146" s="202" t="s">
        <v>270</v>
      </c>
      <c r="D146" s="204">
        <v>232.45755000000005</v>
      </c>
      <c r="E146" s="205">
        <v>34.590252</v>
      </c>
      <c r="F146" s="204">
        <v>0</v>
      </c>
      <c r="G146" s="204">
        <v>5.6578700099999999</v>
      </c>
      <c r="H146" s="206">
        <f t="shared" si="9"/>
        <v>192.20942799000005</v>
      </c>
      <c r="I146" s="206"/>
      <c r="J146" s="204">
        <v>37.320564218993347</v>
      </c>
      <c r="K146" s="207">
        <v>30.780315139993476</v>
      </c>
      <c r="L146" s="204">
        <v>0</v>
      </c>
      <c r="M146" s="204">
        <v>5.7786144799999999</v>
      </c>
      <c r="N146" s="207">
        <f t="shared" ref="N146:N209" si="11">J146-K146-M146</f>
        <v>0.76163459899987096</v>
      </c>
      <c r="O146" s="206">
        <f t="shared" ref="O146:O209" si="12">IF(OR(H146=0,N146=0),"N.A.",IF((((N146-H146)/H146))*100&gt;=500,"500&lt;",IF((((N146-H146)/H146))*100&lt;=-500,"&lt;-500",(((N146-H146)/H146))*100)))</f>
        <v>-99.603747533633211</v>
      </c>
      <c r="P146" s="175">
        <v>25.676651999999997</v>
      </c>
      <c r="Q146" s="175">
        <v>8.9136000000000006</v>
      </c>
      <c r="R146" s="176">
        <f t="shared" ref="R146:R209" si="13">P146+Q146</f>
        <v>34.590252</v>
      </c>
      <c r="S146" s="175">
        <v>21.475712800000004</v>
      </c>
      <c r="T146" s="175">
        <v>9.3046023399934743</v>
      </c>
      <c r="U146" s="176">
        <f t="shared" si="10"/>
        <v>30.780315139993476</v>
      </c>
      <c r="V146" s="174"/>
    </row>
    <row r="147" spans="1:22" s="31" customFormat="1" ht="18" customHeight="1">
      <c r="A147" s="202">
        <v>156</v>
      </c>
      <c r="B147" s="203" t="s">
        <v>204</v>
      </c>
      <c r="C147" s="202" t="s">
        <v>271</v>
      </c>
      <c r="D147" s="204">
        <v>89.586075000000008</v>
      </c>
      <c r="E147" s="205">
        <v>2.48</v>
      </c>
      <c r="F147" s="204">
        <v>0</v>
      </c>
      <c r="G147" s="204">
        <v>0.12016641</v>
      </c>
      <c r="H147" s="206">
        <f t="shared" ref="H147:H210" si="14">D147-E147-G147</f>
        <v>86.985908590000008</v>
      </c>
      <c r="I147" s="206"/>
      <c r="J147" s="204">
        <v>1947.4298245499999</v>
      </c>
      <c r="K147" s="207">
        <v>2.5421942999999994</v>
      </c>
      <c r="L147" s="204">
        <v>0</v>
      </c>
      <c r="M147" s="204">
        <v>0.23212116999999996</v>
      </c>
      <c r="N147" s="207">
        <f t="shared" si="11"/>
        <v>1944.65550908</v>
      </c>
      <c r="O147" s="206" t="str">
        <f t="shared" si="12"/>
        <v>500&lt;</v>
      </c>
      <c r="P147" s="175">
        <v>2.48</v>
      </c>
      <c r="Q147" s="175">
        <v>0</v>
      </c>
      <c r="R147" s="176">
        <f t="shared" si="13"/>
        <v>2.48</v>
      </c>
      <c r="S147" s="175">
        <v>2.5421942999999994</v>
      </c>
      <c r="T147" s="175">
        <v>0</v>
      </c>
      <c r="U147" s="176">
        <f t="shared" ref="U147:U210" si="15">S147+T147</f>
        <v>2.5421942999999994</v>
      </c>
      <c r="V147" s="174"/>
    </row>
    <row r="148" spans="1:22" s="31" customFormat="1" ht="18" customHeight="1">
      <c r="A148" s="202">
        <v>157</v>
      </c>
      <c r="B148" s="203" t="s">
        <v>212</v>
      </c>
      <c r="C148" s="202" t="s">
        <v>272</v>
      </c>
      <c r="D148" s="204">
        <v>0</v>
      </c>
      <c r="E148" s="205">
        <v>0</v>
      </c>
      <c r="F148" s="204">
        <v>0</v>
      </c>
      <c r="G148" s="204">
        <v>0</v>
      </c>
      <c r="H148" s="206">
        <f t="shared" si="14"/>
        <v>0</v>
      </c>
      <c r="I148" s="206"/>
      <c r="J148" s="204">
        <v>268.62627624999999</v>
      </c>
      <c r="K148" s="207">
        <v>1.1884684999999999</v>
      </c>
      <c r="L148" s="204">
        <v>0</v>
      </c>
      <c r="M148" s="204">
        <v>2.5426465299999998</v>
      </c>
      <c r="N148" s="207">
        <f t="shared" si="11"/>
        <v>264.89516121999998</v>
      </c>
      <c r="O148" s="206" t="str">
        <f t="shared" si="12"/>
        <v>N.A.</v>
      </c>
      <c r="P148" s="175">
        <v>0</v>
      </c>
      <c r="Q148" s="175">
        <v>0</v>
      </c>
      <c r="R148" s="176">
        <f t="shared" si="13"/>
        <v>0</v>
      </c>
      <c r="S148" s="175">
        <v>1.1884684999999999</v>
      </c>
      <c r="T148" s="175">
        <v>0</v>
      </c>
      <c r="U148" s="176">
        <f t="shared" si="15"/>
        <v>1.1884684999999999</v>
      </c>
      <c r="V148" s="174"/>
    </row>
    <row r="149" spans="1:22" s="31" customFormat="1" ht="18" customHeight="1">
      <c r="A149" s="202">
        <v>158</v>
      </c>
      <c r="B149" s="203" t="s">
        <v>204</v>
      </c>
      <c r="C149" s="202" t="s">
        <v>273</v>
      </c>
      <c r="D149" s="204">
        <v>0</v>
      </c>
      <c r="E149" s="205">
        <v>0</v>
      </c>
      <c r="F149" s="204">
        <v>0</v>
      </c>
      <c r="G149" s="204">
        <v>0</v>
      </c>
      <c r="H149" s="206">
        <f t="shared" si="14"/>
        <v>0</v>
      </c>
      <c r="I149" s="206"/>
      <c r="J149" s="204">
        <v>0</v>
      </c>
      <c r="K149" s="207">
        <v>0</v>
      </c>
      <c r="L149" s="204">
        <v>0</v>
      </c>
      <c r="M149" s="204">
        <v>0</v>
      </c>
      <c r="N149" s="207">
        <f t="shared" si="11"/>
        <v>0</v>
      </c>
      <c r="O149" s="206" t="str">
        <f t="shared" si="12"/>
        <v>N.A.</v>
      </c>
      <c r="P149" s="175">
        <v>0</v>
      </c>
      <c r="Q149" s="175">
        <v>0</v>
      </c>
      <c r="R149" s="176">
        <f t="shared" si="13"/>
        <v>0</v>
      </c>
      <c r="S149" s="175">
        <v>0</v>
      </c>
      <c r="T149" s="175">
        <v>0</v>
      </c>
      <c r="U149" s="176">
        <f t="shared" si="15"/>
        <v>0</v>
      </c>
      <c r="V149" s="174"/>
    </row>
    <row r="150" spans="1:22" s="31" customFormat="1" ht="18" customHeight="1">
      <c r="A150" s="202">
        <v>159</v>
      </c>
      <c r="B150" s="203" t="s">
        <v>212</v>
      </c>
      <c r="C150" s="202" t="s">
        <v>274</v>
      </c>
      <c r="D150" s="204">
        <v>0</v>
      </c>
      <c r="E150" s="205">
        <v>0</v>
      </c>
      <c r="F150" s="204">
        <v>0</v>
      </c>
      <c r="G150" s="204">
        <v>0</v>
      </c>
      <c r="H150" s="206">
        <f t="shared" si="14"/>
        <v>0</v>
      </c>
      <c r="I150" s="206"/>
      <c r="J150" s="204">
        <v>0</v>
      </c>
      <c r="K150" s="207">
        <v>0</v>
      </c>
      <c r="L150" s="204">
        <v>0</v>
      </c>
      <c r="M150" s="204">
        <v>0</v>
      </c>
      <c r="N150" s="207">
        <f t="shared" si="11"/>
        <v>0</v>
      </c>
      <c r="O150" s="206" t="str">
        <f t="shared" si="12"/>
        <v>N.A.</v>
      </c>
      <c r="P150" s="175">
        <v>0</v>
      </c>
      <c r="Q150" s="175">
        <v>0</v>
      </c>
      <c r="R150" s="176">
        <f t="shared" si="13"/>
        <v>0</v>
      </c>
      <c r="S150" s="175">
        <v>0</v>
      </c>
      <c r="T150" s="175">
        <v>0</v>
      </c>
      <c r="U150" s="176">
        <f t="shared" si="15"/>
        <v>0</v>
      </c>
      <c r="V150" s="174"/>
    </row>
    <row r="151" spans="1:22" s="31" customFormat="1" ht="18" customHeight="1">
      <c r="A151" s="202">
        <v>160</v>
      </c>
      <c r="B151" s="203" t="s">
        <v>212</v>
      </c>
      <c r="C151" s="202" t="s">
        <v>275</v>
      </c>
      <c r="D151" s="204">
        <v>0</v>
      </c>
      <c r="E151" s="205">
        <v>0</v>
      </c>
      <c r="F151" s="204">
        <v>0</v>
      </c>
      <c r="G151" s="204">
        <v>0</v>
      </c>
      <c r="H151" s="206">
        <f t="shared" si="14"/>
        <v>0</v>
      </c>
      <c r="I151" s="206"/>
      <c r="J151" s="204">
        <v>0</v>
      </c>
      <c r="K151" s="207">
        <v>0</v>
      </c>
      <c r="L151" s="204">
        <v>0</v>
      </c>
      <c r="M151" s="204">
        <v>0</v>
      </c>
      <c r="N151" s="207">
        <f t="shared" si="11"/>
        <v>0</v>
      </c>
      <c r="O151" s="206" t="str">
        <f t="shared" si="12"/>
        <v>N.A.</v>
      </c>
      <c r="P151" s="175">
        <v>0</v>
      </c>
      <c r="Q151" s="175">
        <v>0</v>
      </c>
      <c r="R151" s="176">
        <f t="shared" si="13"/>
        <v>0</v>
      </c>
      <c r="S151" s="175">
        <v>0</v>
      </c>
      <c r="T151" s="175">
        <v>0</v>
      </c>
      <c r="U151" s="176">
        <f t="shared" si="15"/>
        <v>0</v>
      </c>
      <c r="V151" s="174"/>
    </row>
    <row r="152" spans="1:22" s="31" customFormat="1" ht="18" customHeight="1">
      <c r="A152" s="202">
        <v>161</v>
      </c>
      <c r="B152" s="203" t="s">
        <v>212</v>
      </c>
      <c r="C152" s="202" t="s">
        <v>276</v>
      </c>
      <c r="D152" s="204">
        <v>0</v>
      </c>
      <c r="E152" s="205">
        <v>0</v>
      </c>
      <c r="F152" s="204">
        <v>0</v>
      </c>
      <c r="G152" s="204">
        <v>0</v>
      </c>
      <c r="H152" s="206">
        <f t="shared" si="14"/>
        <v>0</v>
      </c>
      <c r="I152" s="206"/>
      <c r="J152" s="204">
        <v>0</v>
      </c>
      <c r="K152" s="207">
        <v>0</v>
      </c>
      <c r="L152" s="204">
        <v>0</v>
      </c>
      <c r="M152" s="204">
        <v>0</v>
      </c>
      <c r="N152" s="207">
        <f t="shared" si="11"/>
        <v>0</v>
      </c>
      <c r="O152" s="206" t="str">
        <f t="shared" si="12"/>
        <v>N.A.</v>
      </c>
      <c r="P152" s="175">
        <v>0</v>
      </c>
      <c r="Q152" s="175">
        <v>0</v>
      </c>
      <c r="R152" s="176">
        <f t="shared" si="13"/>
        <v>0</v>
      </c>
      <c r="S152" s="175">
        <v>0</v>
      </c>
      <c r="T152" s="175">
        <v>0</v>
      </c>
      <c r="U152" s="176">
        <f t="shared" si="15"/>
        <v>0</v>
      </c>
      <c r="V152" s="174"/>
    </row>
    <row r="153" spans="1:22" s="31" customFormat="1" ht="18" customHeight="1">
      <c r="A153" s="202">
        <v>162</v>
      </c>
      <c r="B153" s="203" t="s">
        <v>204</v>
      </c>
      <c r="C153" s="202" t="s">
        <v>277</v>
      </c>
      <c r="D153" s="204">
        <v>0</v>
      </c>
      <c r="E153" s="205">
        <v>0</v>
      </c>
      <c r="F153" s="204">
        <v>0</v>
      </c>
      <c r="G153" s="204">
        <v>0</v>
      </c>
      <c r="H153" s="206">
        <f t="shared" si="14"/>
        <v>0</v>
      </c>
      <c r="I153" s="206"/>
      <c r="J153" s="204">
        <v>0</v>
      </c>
      <c r="K153" s="207">
        <v>0</v>
      </c>
      <c r="L153" s="204">
        <v>0</v>
      </c>
      <c r="M153" s="204">
        <v>0</v>
      </c>
      <c r="N153" s="207">
        <f t="shared" si="11"/>
        <v>0</v>
      </c>
      <c r="O153" s="206" t="str">
        <f t="shared" si="12"/>
        <v>N.A.</v>
      </c>
      <c r="P153" s="175">
        <v>0</v>
      </c>
      <c r="Q153" s="175">
        <v>0</v>
      </c>
      <c r="R153" s="176">
        <f t="shared" si="13"/>
        <v>0</v>
      </c>
      <c r="S153" s="175">
        <v>0</v>
      </c>
      <c r="T153" s="175">
        <v>0</v>
      </c>
      <c r="U153" s="176">
        <f t="shared" si="15"/>
        <v>0</v>
      </c>
      <c r="V153" s="174"/>
    </row>
    <row r="154" spans="1:22" s="31" customFormat="1" ht="18" customHeight="1">
      <c r="A154" s="202">
        <v>163</v>
      </c>
      <c r="B154" s="203" t="s">
        <v>139</v>
      </c>
      <c r="C154" s="202" t="s">
        <v>278</v>
      </c>
      <c r="D154" s="204">
        <v>0</v>
      </c>
      <c r="E154" s="205">
        <v>0</v>
      </c>
      <c r="F154" s="204">
        <v>0</v>
      </c>
      <c r="G154" s="204">
        <v>0</v>
      </c>
      <c r="H154" s="206">
        <f t="shared" si="14"/>
        <v>0</v>
      </c>
      <c r="I154" s="206"/>
      <c r="J154" s="204">
        <v>0</v>
      </c>
      <c r="K154" s="207">
        <v>0</v>
      </c>
      <c r="L154" s="204">
        <v>0</v>
      </c>
      <c r="M154" s="204">
        <v>0</v>
      </c>
      <c r="N154" s="207">
        <f t="shared" si="11"/>
        <v>0</v>
      </c>
      <c r="O154" s="206" t="str">
        <f t="shared" si="12"/>
        <v>N.A.</v>
      </c>
      <c r="P154" s="175">
        <v>0</v>
      </c>
      <c r="Q154" s="175">
        <v>0</v>
      </c>
      <c r="R154" s="176">
        <f t="shared" si="13"/>
        <v>0</v>
      </c>
      <c r="S154" s="175">
        <v>0</v>
      </c>
      <c r="T154" s="175">
        <v>0</v>
      </c>
      <c r="U154" s="176">
        <f t="shared" si="15"/>
        <v>0</v>
      </c>
      <c r="V154" s="174"/>
    </row>
    <row r="155" spans="1:22" s="31" customFormat="1" ht="18" customHeight="1">
      <c r="A155" s="202">
        <v>164</v>
      </c>
      <c r="B155" s="203" t="s">
        <v>245</v>
      </c>
      <c r="C155" s="202" t="s">
        <v>279</v>
      </c>
      <c r="D155" s="204">
        <v>237.18402</v>
      </c>
      <c r="E155" s="205">
        <v>53.341719999999995</v>
      </c>
      <c r="F155" s="204">
        <v>0</v>
      </c>
      <c r="G155" s="204">
        <v>2.7205466300000003</v>
      </c>
      <c r="H155" s="206">
        <f t="shared" si="14"/>
        <v>181.12175337000002</v>
      </c>
      <c r="I155" s="206"/>
      <c r="J155" s="204">
        <v>58.102133806674601</v>
      </c>
      <c r="K155" s="207">
        <v>54.488647941053536</v>
      </c>
      <c r="L155" s="204">
        <v>0</v>
      </c>
      <c r="M155" s="204">
        <v>2.4742283399999998</v>
      </c>
      <c r="N155" s="207">
        <f t="shared" si="11"/>
        <v>1.1392575256210655</v>
      </c>
      <c r="O155" s="206">
        <f t="shared" si="12"/>
        <v>-99.37099906310327</v>
      </c>
      <c r="P155" s="175">
        <v>26.106489999999997</v>
      </c>
      <c r="Q155" s="175">
        <v>27.235229999999998</v>
      </c>
      <c r="R155" s="176">
        <f t="shared" si="13"/>
        <v>53.341719999999995</v>
      </c>
      <c r="S155" s="175">
        <v>26.106489450000002</v>
      </c>
      <c r="T155" s="175">
        <v>28.382158491053534</v>
      </c>
      <c r="U155" s="176">
        <f t="shared" si="15"/>
        <v>54.488647941053536</v>
      </c>
      <c r="V155" s="174"/>
    </row>
    <row r="156" spans="1:22" s="31" customFormat="1" ht="18" customHeight="1">
      <c r="A156" s="202">
        <v>165</v>
      </c>
      <c r="B156" s="203" t="s">
        <v>135</v>
      </c>
      <c r="C156" s="202" t="s">
        <v>280</v>
      </c>
      <c r="D156" s="204">
        <v>0</v>
      </c>
      <c r="E156" s="205">
        <v>0</v>
      </c>
      <c r="F156" s="204">
        <v>0</v>
      </c>
      <c r="G156" s="204">
        <v>0</v>
      </c>
      <c r="H156" s="206">
        <f t="shared" si="14"/>
        <v>0</v>
      </c>
      <c r="I156" s="206"/>
      <c r="J156" s="204">
        <v>0</v>
      </c>
      <c r="K156" s="207">
        <v>0</v>
      </c>
      <c r="L156" s="204">
        <v>0</v>
      </c>
      <c r="M156" s="204">
        <v>0</v>
      </c>
      <c r="N156" s="207">
        <f t="shared" si="11"/>
        <v>0</v>
      </c>
      <c r="O156" s="206" t="str">
        <f t="shared" si="12"/>
        <v>N.A.</v>
      </c>
      <c r="P156" s="175">
        <v>0</v>
      </c>
      <c r="Q156" s="175">
        <v>0</v>
      </c>
      <c r="R156" s="176">
        <f t="shared" si="13"/>
        <v>0</v>
      </c>
      <c r="S156" s="175">
        <v>0</v>
      </c>
      <c r="T156" s="175">
        <v>0</v>
      </c>
      <c r="U156" s="176">
        <f t="shared" si="15"/>
        <v>0</v>
      </c>
      <c r="V156" s="174"/>
    </row>
    <row r="157" spans="1:22" s="31" customFormat="1" ht="18" customHeight="1">
      <c r="A157" s="202">
        <v>166</v>
      </c>
      <c r="B157" s="203" t="s">
        <v>227</v>
      </c>
      <c r="C157" s="202" t="s">
        <v>281</v>
      </c>
      <c r="D157" s="204">
        <v>0</v>
      </c>
      <c r="E157" s="205">
        <v>0</v>
      </c>
      <c r="F157" s="204">
        <v>0</v>
      </c>
      <c r="G157" s="204">
        <v>0</v>
      </c>
      <c r="H157" s="206">
        <f t="shared" si="14"/>
        <v>0</v>
      </c>
      <c r="I157" s="206"/>
      <c r="J157" s="204">
        <v>7.9688823959132051</v>
      </c>
      <c r="K157" s="207">
        <v>0.35494566000000005</v>
      </c>
      <c r="L157" s="204">
        <v>0</v>
      </c>
      <c r="M157" s="204">
        <v>0.75938181000000005</v>
      </c>
      <c r="N157" s="207">
        <f t="shared" si="11"/>
        <v>6.854554925913205</v>
      </c>
      <c r="O157" s="206" t="str">
        <f t="shared" si="12"/>
        <v>N.A.</v>
      </c>
      <c r="P157" s="175">
        <v>0</v>
      </c>
      <c r="Q157" s="175">
        <v>0</v>
      </c>
      <c r="R157" s="176">
        <f t="shared" si="13"/>
        <v>0</v>
      </c>
      <c r="S157" s="175">
        <v>0.35494566000000005</v>
      </c>
      <c r="T157" s="175">
        <v>0</v>
      </c>
      <c r="U157" s="176">
        <f t="shared" si="15"/>
        <v>0.35494566000000005</v>
      </c>
      <c r="V157" s="174"/>
    </row>
    <row r="158" spans="1:22" s="31" customFormat="1" ht="18" customHeight="1">
      <c r="A158" s="202">
        <v>167</v>
      </c>
      <c r="B158" s="203" t="s">
        <v>125</v>
      </c>
      <c r="C158" s="202" t="s">
        <v>282</v>
      </c>
      <c r="D158" s="204">
        <v>1074.4971</v>
      </c>
      <c r="E158" s="205">
        <v>383.73730499999999</v>
      </c>
      <c r="F158" s="204">
        <v>0</v>
      </c>
      <c r="G158" s="204">
        <v>45.153320409999992</v>
      </c>
      <c r="H158" s="206">
        <f t="shared" si="14"/>
        <v>645.60647459000006</v>
      </c>
      <c r="I158" s="206"/>
      <c r="J158" s="204">
        <v>3250.24927351</v>
      </c>
      <c r="K158" s="207">
        <v>591.33507001939984</v>
      </c>
      <c r="L158" s="204">
        <v>0</v>
      </c>
      <c r="M158" s="204">
        <v>44.195436559999997</v>
      </c>
      <c r="N158" s="207">
        <f t="shared" si="11"/>
        <v>2614.7187669305999</v>
      </c>
      <c r="O158" s="206">
        <f t="shared" si="12"/>
        <v>305.00194310955567</v>
      </c>
      <c r="P158" s="175">
        <v>186.53772000000001</v>
      </c>
      <c r="Q158" s="175">
        <v>197.19958500000001</v>
      </c>
      <c r="R158" s="176">
        <f t="shared" si="13"/>
        <v>383.73730499999999</v>
      </c>
      <c r="S158" s="175">
        <v>182.62906304000001</v>
      </c>
      <c r="T158" s="175">
        <v>408.70600697939989</v>
      </c>
      <c r="U158" s="176">
        <f t="shared" si="15"/>
        <v>591.33507001939984</v>
      </c>
      <c r="V158" s="174"/>
    </row>
    <row r="159" spans="1:22" s="31" customFormat="1" ht="18" customHeight="1">
      <c r="A159" s="202">
        <v>168</v>
      </c>
      <c r="B159" s="203" t="s">
        <v>249</v>
      </c>
      <c r="C159" s="202" t="s">
        <v>283</v>
      </c>
      <c r="D159" s="204">
        <v>0</v>
      </c>
      <c r="E159" s="205">
        <v>0</v>
      </c>
      <c r="F159" s="204">
        <v>0</v>
      </c>
      <c r="G159" s="204">
        <v>0</v>
      </c>
      <c r="H159" s="206">
        <f t="shared" si="14"/>
        <v>0</v>
      </c>
      <c r="I159" s="206"/>
      <c r="J159" s="204">
        <v>0</v>
      </c>
      <c r="K159" s="207">
        <v>0</v>
      </c>
      <c r="L159" s="204">
        <v>0</v>
      </c>
      <c r="M159" s="204">
        <v>0</v>
      </c>
      <c r="N159" s="207">
        <f t="shared" si="11"/>
        <v>0</v>
      </c>
      <c r="O159" s="206" t="str">
        <f t="shared" si="12"/>
        <v>N.A.</v>
      </c>
      <c r="P159" s="175">
        <v>0</v>
      </c>
      <c r="Q159" s="175">
        <v>0</v>
      </c>
      <c r="R159" s="176">
        <f t="shared" si="13"/>
        <v>0</v>
      </c>
      <c r="S159" s="175">
        <v>0</v>
      </c>
      <c r="T159" s="175">
        <v>0</v>
      </c>
      <c r="U159" s="176">
        <f t="shared" si="15"/>
        <v>0</v>
      </c>
      <c r="V159" s="174"/>
    </row>
    <row r="160" spans="1:22" s="31" customFormat="1" ht="18" customHeight="1">
      <c r="A160" s="202">
        <v>170</v>
      </c>
      <c r="B160" s="203" t="s">
        <v>135</v>
      </c>
      <c r="C160" s="202" t="s">
        <v>284</v>
      </c>
      <c r="D160" s="204">
        <v>348.44410499999998</v>
      </c>
      <c r="E160" s="205">
        <v>99.361905999999991</v>
      </c>
      <c r="F160" s="204">
        <v>0</v>
      </c>
      <c r="G160" s="204">
        <v>15.600841979999998</v>
      </c>
      <c r="H160" s="206">
        <f t="shared" si="14"/>
        <v>233.48135702000002</v>
      </c>
      <c r="I160" s="206"/>
      <c r="J160" s="204">
        <v>44.145698991245709</v>
      </c>
      <c r="K160" s="207">
        <v>28.412321460240896</v>
      </c>
      <c r="L160" s="204">
        <v>0</v>
      </c>
      <c r="M160" s="204">
        <v>14.281263890000002</v>
      </c>
      <c r="N160" s="207">
        <f t="shared" si="11"/>
        <v>1.4521136410048108</v>
      </c>
      <c r="O160" s="206">
        <f t="shared" si="12"/>
        <v>-99.37806013313498</v>
      </c>
      <c r="P160" s="175">
        <v>87.674265999999989</v>
      </c>
      <c r="Q160" s="175">
        <v>11.68764</v>
      </c>
      <c r="R160" s="176">
        <f t="shared" si="13"/>
        <v>99.361905999999991</v>
      </c>
      <c r="S160" s="175">
        <v>16.189830740000005</v>
      </c>
      <c r="T160" s="175">
        <v>12.222490720240891</v>
      </c>
      <c r="U160" s="176">
        <f t="shared" si="15"/>
        <v>28.412321460240896</v>
      </c>
      <c r="V160" s="174"/>
    </row>
    <row r="161" spans="1:22" s="31" customFormat="1" ht="18" customHeight="1">
      <c r="A161" s="202">
        <v>171</v>
      </c>
      <c r="B161" s="203" t="s">
        <v>125</v>
      </c>
      <c r="C161" s="202" t="s">
        <v>285</v>
      </c>
      <c r="D161" s="204">
        <v>1099.4391000000001</v>
      </c>
      <c r="E161" s="205">
        <v>587.87962300000004</v>
      </c>
      <c r="F161" s="204">
        <v>0</v>
      </c>
      <c r="G161" s="204">
        <v>373.9203193699999</v>
      </c>
      <c r="H161" s="206">
        <f t="shared" si="14"/>
        <v>137.63915763000011</v>
      </c>
      <c r="I161" s="206"/>
      <c r="J161" s="204">
        <v>1050.8409530716117</v>
      </c>
      <c r="K161" s="207">
        <v>1146.4779768600001</v>
      </c>
      <c r="L161" s="204">
        <v>0</v>
      </c>
      <c r="M161" s="204">
        <v>380.05583017999999</v>
      </c>
      <c r="N161" s="207">
        <f t="shared" si="11"/>
        <v>-475.69285396838842</v>
      </c>
      <c r="O161" s="206">
        <f t="shared" si="12"/>
        <v>-445.60866410352509</v>
      </c>
      <c r="P161" s="175">
        <v>460.77091300000001</v>
      </c>
      <c r="Q161" s="175">
        <v>127.10870999999997</v>
      </c>
      <c r="R161" s="176">
        <f t="shared" si="13"/>
        <v>587.87962300000004</v>
      </c>
      <c r="S161" s="175">
        <v>486.43868286000009</v>
      </c>
      <c r="T161" s="175">
        <v>660.03929400000004</v>
      </c>
      <c r="U161" s="176">
        <f t="shared" si="15"/>
        <v>1146.4779768600001</v>
      </c>
      <c r="V161" s="174"/>
    </row>
    <row r="162" spans="1:22" s="31" customFormat="1" ht="18" customHeight="1">
      <c r="A162" s="202">
        <v>176</v>
      </c>
      <c r="B162" s="203" t="s">
        <v>135</v>
      </c>
      <c r="C162" s="202" t="s">
        <v>286</v>
      </c>
      <c r="D162" s="204">
        <v>203.46616499999996</v>
      </c>
      <c r="E162" s="205">
        <v>29.845287000000003</v>
      </c>
      <c r="F162" s="204">
        <v>0</v>
      </c>
      <c r="G162" s="204">
        <v>6.1566109500000001</v>
      </c>
      <c r="H162" s="206">
        <f t="shared" si="14"/>
        <v>167.46426704999996</v>
      </c>
      <c r="I162" s="206"/>
      <c r="J162" s="204">
        <v>37.01366053463299</v>
      </c>
      <c r="K162" s="207">
        <v>30.131291534934306</v>
      </c>
      <c r="L162" s="204">
        <v>0</v>
      </c>
      <c r="M162" s="204">
        <v>6.1566109500000001</v>
      </c>
      <c r="N162" s="207">
        <f t="shared" si="11"/>
        <v>0.72575804969868418</v>
      </c>
      <c r="O162" s="206">
        <f t="shared" si="12"/>
        <v>-99.56661915853249</v>
      </c>
      <c r="P162" s="175">
        <v>23.944047000000001</v>
      </c>
      <c r="Q162" s="175">
        <v>5.9012400000000005</v>
      </c>
      <c r="R162" s="176">
        <f t="shared" si="13"/>
        <v>29.845287000000003</v>
      </c>
      <c r="S162" s="175">
        <v>23.944046669999999</v>
      </c>
      <c r="T162" s="175">
        <v>6.1872448649343061</v>
      </c>
      <c r="U162" s="176">
        <f t="shared" si="15"/>
        <v>30.131291534934306</v>
      </c>
      <c r="V162" s="174"/>
    </row>
    <row r="163" spans="1:22" s="31" customFormat="1" ht="18" customHeight="1">
      <c r="A163" s="202">
        <v>177</v>
      </c>
      <c r="B163" s="203" t="s">
        <v>135</v>
      </c>
      <c r="C163" s="202" t="s">
        <v>287</v>
      </c>
      <c r="D163" s="204">
        <v>0</v>
      </c>
      <c r="E163" s="205">
        <v>0</v>
      </c>
      <c r="F163" s="204">
        <v>0</v>
      </c>
      <c r="G163" s="204">
        <v>0</v>
      </c>
      <c r="H163" s="206">
        <f t="shared" si="14"/>
        <v>0</v>
      </c>
      <c r="I163" s="206"/>
      <c r="J163" s="204">
        <v>0.12525055558248643</v>
      </c>
      <c r="K163" s="207">
        <v>1.9350279999999997E-2</v>
      </c>
      <c r="L163" s="204">
        <v>0</v>
      </c>
      <c r="M163" s="204">
        <v>4.1398589999999999E-2</v>
      </c>
      <c r="N163" s="207">
        <f t="shared" si="11"/>
        <v>6.4501685582486437E-2</v>
      </c>
      <c r="O163" s="206" t="str">
        <f t="shared" si="12"/>
        <v>N.A.</v>
      </c>
      <c r="P163" s="175">
        <v>0</v>
      </c>
      <c r="Q163" s="175">
        <v>0</v>
      </c>
      <c r="R163" s="176">
        <f t="shared" si="13"/>
        <v>0</v>
      </c>
      <c r="S163" s="175">
        <v>1.9350279999999997E-2</v>
      </c>
      <c r="T163" s="175">
        <v>0</v>
      </c>
      <c r="U163" s="176">
        <f t="shared" si="15"/>
        <v>1.9350279999999997E-2</v>
      </c>
      <c r="V163" s="174"/>
    </row>
    <row r="164" spans="1:22" s="31" customFormat="1" ht="18" customHeight="1">
      <c r="A164" s="202">
        <v>181</v>
      </c>
      <c r="B164" s="203" t="s">
        <v>204</v>
      </c>
      <c r="C164" s="202" t="s">
        <v>288</v>
      </c>
      <c r="D164" s="204">
        <v>2701.05123</v>
      </c>
      <c r="E164" s="205">
        <v>546.26361999999995</v>
      </c>
      <c r="F164" s="204">
        <v>0</v>
      </c>
      <c r="G164" s="204">
        <v>231.09091720000001</v>
      </c>
      <c r="H164" s="206">
        <f t="shared" si="14"/>
        <v>1923.6966928000004</v>
      </c>
      <c r="I164" s="206"/>
      <c r="J164" s="204">
        <v>18701.167794249981</v>
      </c>
      <c r="K164" s="207">
        <v>574.71170289000008</v>
      </c>
      <c r="L164" s="204">
        <v>0</v>
      </c>
      <c r="M164" s="204">
        <v>242.78632155999998</v>
      </c>
      <c r="N164" s="207">
        <f t="shared" si="11"/>
        <v>17883.669769799981</v>
      </c>
      <c r="O164" s="206" t="str">
        <f t="shared" si="12"/>
        <v>500&lt;</v>
      </c>
      <c r="P164" s="175">
        <v>546.26361999999995</v>
      </c>
      <c r="Q164" s="175">
        <v>0</v>
      </c>
      <c r="R164" s="176">
        <f t="shared" si="13"/>
        <v>546.26361999999995</v>
      </c>
      <c r="S164" s="175">
        <v>574.71170289000008</v>
      </c>
      <c r="T164" s="175">
        <v>0</v>
      </c>
      <c r="U164" s="176">
        <f t="shared" si="15"/>
        <v>574.71170289000008</v>
      </c>
      <c r="V164" s="174"/>
    </row>
    <row r="165" spans="1:22" s="31" customFormat="1" ht="18" customHeight="1">
      <c r="A165" s="202">
        <v>182</v>
      </c>
      <c r="B165" s="203" t="s">
        <v>212</v>
      </c>
      <c r="C165" s="202" t="s">
        <v>289</v>
      </c>
      <c r="D165" s="204">
        <v>0</v>
      </c>
      <c r="E165" s="205">
        <v>0</v>
      </c>
      <c r="F165" s="204">
        <v>0</v>
      </c>
      <c r="G165" s="204">
        <v>0</v>
      </c>
      <c r="H165" s="206">
        <f t="shared" si="14"/>
        <v>0</v>
      </c>
      <c r="I165" s="206"/>
      <c r="J165" s="204">
        <v>0</v>
      </c>
      <c r="K165" s="207">
        <v>0</v>
      </c>
      <c r="L165" s="204">
        <v>0</v>
      </c>
      <c r="M165" s="204">
        <v>0</v>
      </c>
      <c r="N165" s="207">
        <f t="shared" si="11"/>
        <v>0</v>
      </c>
      <c r="O165" s="206" t="str">
        <f t="shared" si="12"/>
        <v>N.A.</v>
      </c>
      <c r="P165" s="175">
        <v>0</v>
      </c>
      <c r="Q165" s="175">
        <v>0</v>
      </c>
      <c r="R165" s="176">
        <f t="shared" si="13"/>
        <v>0</v>
      </c>
      <c r="S165" s="175">
        <v>0</v>
      </c>
      <c r="T165" s="175">
        <v>0</v>
      </c>
      <c r="U165" s="176">
        <f t="shared" si="15"/>
        <v>0</v>
      </c>
      <c r="V165" s="174"/>
    </row>
    <row r="166" spans="1:22" s="31" customFormat="1" ht="18" customHeight="1">
      <c r="A166" s="202">
        <v>183</v>
      </c>
      <c r="B166" s="203" t="s">
        <v>204</v>
      </c>
      <c r="C166" s="202" t="s">
        <v>290</v>
      </c>
      <c r="D166" s="204">
        <v>0</v>
      </c>
      <c r="E166" s="205">
        <v>0</v>
      </c>
      <c r="F166" s="204">
        <v>0</v>
      </c>
      <c r="G166" s="204">
        <v>0</v>
      </c>
      <c r="H166" s="206">
        <f t="shared" si="14"/>
        <v>0</v>
      </c>
      <c r="I166" s="206"/>
      <c r="J166" s="204">
        <v>0</v>
      </c>
      <c r="K166" s="207">
        <v>0</v>
      </c>
      <c r="L166" s="204">
        <v>0</v>
      </c>
      <c r="M166" s="204">
        <v>0</v>
      </c>
      <c r="N166" s="207">
        <f t="shared" si="11"/>
        <v>0</v>
      </c>
      <c r="O166" s="206" t="str">
        <f t="shared" si="12"/>
        <v>N.A.</v>
      </c>
      <c r="P166" s="175">
        <v>0</v>
      </c>
      <c r="Q166" s="175">
        <v>0</v>
      </c>
      <c r="R166" s="176">
        <f t="shared" si="13"/>
        <v>0</v>
      </c>
      <c r="S166" s="175">
        <v>0</v>
      </c>
      <c r="T166" s="175">
        <v>0</v>
      </c>
      <c r="U166" s="176">
        <f t="shared" si="15"/>
        <v>0</v>
      </c>
      <c r="V166" s="174"/>
    </row>
    <row r="167" spans="1:22" s="31" customFormat="1" ht="18" customHeight="1">
      <c r="A167" s="202">
        <v>185</v>
      </c>
      <c r="B167" s="203" t="s">
        <v>139</v>
      </c>
      <c r="C167" s="202" t="s">
        <v>291</v>
      </c>
      <c r="D167" s="204">
        <v>143.86855499999999</v>
      </c>
      <c r="E167" s="205">
        <v>58.780441999999994</v>
      </c>
      <c r="F167" s="204">
        <v>0</v>
      </c>
      <c r="G167" s="204">
        <v>2.93451548</v>
      </c>
      <c r="H167" s="206">
        <f t="shared" si="14"/>
        <v>82.153597519999991</v>
      </c>
      <c r="I167" s="206"/>
      <c r="J167" s="204">
        <v>64.557959054095065</v>
      </c>
      <c r="K167" s="207">
        <v>60.525342759701054</v>
      </c>
      <c r="L167" s="204">
        <v>0</v>
      </c>
      <c r="M167" s="204">
        <v>2.7667739599999996</v>
      </c>
      <c r="N167" s="207">
        <f t="shared" si="11"/>
        <v>1.2658423343940108</v>
      </c>
      <c r="O167" s="206">
        <f t="shared" si="12"/>
        <v>-98.459176015894073</v>
      </c>
      <c r="P167" s="175">
        <v>16.916821999999996</v>
      </c>
      <c r="Q167" s="175">
        <v>41.863619999999997</v>
      </c>
      <c r="R167" s="176">
        <f t="shared" si="13"/>
        <v>58.780441999999994</v>
      </c>
      <c r="S167" s="175">
        <v>16.916249360000002</v>
      </c>
      <c r="T167" s="175">
        <v>43.609093399701052</v>
      </c>
      <c r="U167" s="176">
        <f t="shared" si="15"/>
        <v>60.525342759701054</v>
      </c>
      <c r="V167" s="174"/>
    </row>
    <row r="168" spans="1:22" s="31" customFormat="1" ht="18" customHeight="1">
      <c r="A168" s="202">
        <v>188</v>
      </c>
      <c r="B168" s="203" t="s">
        <v>139</v>
      </c>
      <c r="C168" s="202" t="s">
        <v>292</v>
      </c>
      <c r="D168" s="204">
        <v>2248.5596250000008</v>
      </c>
      <c r="E168" s="205">
        <v>166.33190199999999</v>
      </c>
      <c r="F168" s="204">
        <v>0</v>
      </c>
      <c r="G168" s="204">
        <v>15.254163389999997</v>
      </c>
      <c r="H168" s="206">
        <f t="shared" si="14"/>
        <v>2066.9735596100008</v>
      </c>
      <c r="I168" s="206"/>
      <c r="J168" s="204">
        <v>214.64043785684666</v>
      </c>
      <c r="K168" s="207">
        <v>194.0504552304379</v>
      </c>
      <c r="L168" s="204">
        <v>0</v>
      </c>
      <c r="M168" s="204">
        <v>16.240400149999996</v>
      </c>
      <c r="N168" s="207">
        <f t="shared" si="11"/>
        <v>4.3495824764087594</v>
      </c>
      <c r="O168" s="206">
        <f t="shared" si="12"/>
        <v>-99.78956758028248</v>
      </c>
      <c r="P168" s="175">
        <v>135.666112</v>
      </c>
      <c r="Q168" s="175">
        <v>30.665789999999998</v>
      </c>
      <c r="R168" s="176">
        <f t="shared" si="13"/>
        <v>166.33190199999999</v>
      </c>
      <c r="S168" s="175">
        <v>117.97455314999999</v>
      </c>
      <c r="T168" s="175">
        <v>76.075902080437913</v>
      </c>
      <c r="U168" s="176">
        <f t="shared" si="15"/>
        <v>194.0504552304379</v>
      </c>
      <c r="V168" s="174"/>
    </row>
    <row r="169" spans="1:22" s="31" customFormat="1" ht="18" customHeight="1">
      <c r="A169" s="202">
        <v>189</v>
      </c>
      <c r="B169" s="203" t="s">
        <v>139</v>
      </c>
      <c r="C169" s="202" t="s">
        <v>293</v>
      </c>
      <c r="D169" s="204">
        <v>69.474315000000004</v>
      </c>
      <c r="E169" s="205">
        <v>24.759643000000001</v>
      </c>
      <c r="F169" s="204">
        <v>0</v>
      </c>
      <c r="G169" s="204">
        <v>2.6610191699999994</v>
      </c>
      <c r="H169" s="206">
        <f t="shared" si="14"/>
        <v>42.053652830000004</v>
      </c>
      <c r="I169" s="206"/>
      <c r="J169" s="204">
        <v>12.107142661650354</v>
      </c>
      <c r="K169" s="207">
        <v>9.4272103875003452</v>
      </c>
      <c r="L169" s="204">
        <v>0</v>
      </c>
      <c r="M169" s="204">
        <v>2.33250972</v>
      </c>
      <c r="N169" s="207">
        <f t="shared" si="11"/>
        <v>0.34742255415000844</v>
      </c>
      <c r="O169" s="206">
        <f t="shared" si="12"/>
        <v>-99.173858795205149</v>
      </c>
      <c r="P169" s="175">
        <v>18.921372999999999</v>
      </c>
      <c r="Q169" s="175">
        <v>5.8382700000000014</v>
      </c>
      <c r="R169" s="176">
        <f t="shared" si="13"/>
        <v>24.759643000000001</v>
      </c>
      <c r="S169" s="175">
        <v>3.3424301000000005</v>
      </c>
      <c r="T169" s="175">
        <v>6.0847802875003456</v>
      </c>
      <c r="U169" s="176">
        <f t="shared" si="15"/>
        <v>9.4272103875003452</v>
      </c>
      <c r="V169" s="174"/>
    </row>
    <row r="170" spans="1:22" s="31" customFormat="1" ht="18" customHeight="1">
      <c r="A170" s="202">
        <v>190</v>
      </c>
      <c r="B170" s="203" t="s">
        <v>139</v>
      </c>
      <c r="C170" s="202" t="s">
        <v>294</v>
      </c>
      <c r="D170" s="204">
        <v>260.83086000000003</v>
      </c>
      <c r="E170" s="205">
        <v>46.858058999999997</v>
      </c>
      <c r="F170" s="204">
        <v>0</v>
      </c>
      <c r="G170" s="204">
        <v>9.6096268100000017</v>
      </c>
      <c r="H170" s="206">
        <f t="shared" si="14"/>
        <v>204.36317419000002</v>
      </c>
      <c r="I170" s="206"/>
      <c r="J170" s="204">
        <v>51.295876523493561</v>
      </c>
      <c r="K170" s="207">
        <v>39.522395173032898</v>
      </c>
      <c r="L170" s="204">
        <v>0</v>
      </c>
      <c r="M170" s="204">
        <v>10.808871849999999</v>
      </c>
      <c r="N170" s="207">
        <f t="shared" si="11"/>
        <v>0.96460950046066429</v>
      </c>
      <c r="O170" s="206">
        <f t="shared" si="12"/>
        <v>-99.52799250438153</v>
      </c>
      <c r="P170" s="175">
        <v>33.017049</v>
      </c>
      <c r="Q170" s="175">
        <v>13.841010000000001</v>
      </c>
      <c r="R170" s="176">
        <f t="shared" si="13"/>
        <v>46.858058999999997</v>
      </c>
      <c r="S170" s="175">
        <v>25.088814590000002</v>
      </c>
      <c r="T170" s="175">
        <v>14.433580583032896</v>
      </c>
      <c r="U170" s="176">
        <f t="shared" si="15"/>
        <v>39.522395173032898</v>
      </c>
      <c r="V170" s="174"/>
    </row>
    <row r="171" spans="1:22" s="31" customFormat="1" ht="18" customHeight="1">
      <c r="A171" s="202">
        <v>191</v>
      </c>
      <c r="B171" s="203" t="s">
        <v>245</v>
      </c>
      <c r="C171" s="202" t="s">
        <v>295</v>
      </c>
      <c r="D171" s="204">
        <v>17.655465</v>
      </c>
      <c r="E171" s="205">
        <v>8.0312950000000001</v>
      </c>
      <c r="F171" s="204">
        <v>0</v>
      </c>
      <c r="G171" s="204">
        <v>0.98447538999999984</v>
      </c>
      <c r="H171" s="206">
        <f t="shared" si="14"/>
        <v>8.6396946099999994</v>
      </c>
      <c r="I171" s="206"/>
      <c r="J171" s="204">
        <v>9.1970748551878323</v>
      </c>
      <c r="K171" s="207">
        <v>8.0652687641057188</v>
      </c>
      <c r="L171" s="204">
        <v>0</v>
      </c>
      <c r="M171" s="204">
        <v>0.95147128999999997</v>
      </c>
      <c r="N171" s="207">
        <f t="shared" si="11"/>
        <v>0.18033480108211353</v>
      </c>
      <c r="O171" s="206">
        <f t="shared" si="12"/>
        <v>-97.912717876933016</v>
      </c>
      <c r="P171" s="175">
        <v>5.3521150000000004</v>
      </c>
      <c r="Q171" s="175">
        <v>2.6791799999999997</v>
      </c>
      <c r="R171" s="176">
        <f t="shared" si="13"/>
        <v>8.0312950000000001</v>
      </c>
      <c r="S171" s="175">
        <v>5.2736338600000003</v>
      </c>
      <c r="T171" s="175">
        <v>2.7916349041057185</v>
      </c>
      <c r="U171" s="176">
        <f t="shared" si="15"/>
        <v>8.0652687641057188</v>
      </c>
      <c r="V171" s="174"/>
    </row>
    <row r="172" spans="1:22" s="31" customFormat="1" ht="18" customHeight="1">
      <c r="A172" s="202">
        <v>192</v>
      </c>
      <c r="B172" s="203" t="s">
        <v>139</v>
      </c>
      <c r="C172" s="202" t="s">
        <v>296</v>
      </c>
      <c r="D172" s="204">
        <v>211.04335500000002</v>
      </c>
      <c r="E172" s="205">
        <v>28.514548999999999</v>
      </c>
      <c r="F172" s="204">
        <v>0</v>
      </c>
      <c r="G172" s="204">
        <v>5.3550557999999997</v>
      </c>
      <c r="H172" s="206">
        <f t="shared" si="14"/>
        <v>177.17375020000003</v>
      </c>
      <c r="I172" s="206"/>
      <c r="J172" s="204">
        <v>34.330195264126075</v>
      </c>
      <c r="K172" s="207">
        <v>28.951088100515761</v>
      </c>
      <c r="L172" s="204">
        <v>0</v>
      </c>
      <c r="M172" s="204">
        <v>4.7046439399999986</v>
      </c>
      <c r="N172" s="207">
        <f t="shared" si="11"/>
        <v>0.67446322361031541</v>
      </c>
      <c r="O172" s="206">
        <f t="shared" si="12"/>
        <v>-99.619321020834661</v>
      </c>
      <c r="P172" s="175">
        <v>17.056063999999999</v>
      </c>
      <c r="Q172" s="175">
        <v>11.458485</v>
      </c>
      <c r="R172" s="176">
        <f t="shared" si="13"/>
        <v>28.514548999999999</v>
      </c>
      <c r="S172" s="175">
        <v>16.998107949999998</v>
      </c>
      <c r="T172" s="175">
        <v>11.952980150515764</v>
      </c>
      <c r="U172" s="176">
        <f t="shared" si="15"/>
        <v>28.951088100515761</v>
      </c>
      <c r="V172" s="174"/>
    </row>
    <row r="173" spans="1:22" s="31" customFormat="1" ht="18" customHeight="1">
      <c r="A173" s="202">
        <v>193</v>
      </c>
      <c r="B173" s="203" t="s">
        <v>245</v>
      </c>
      <c r="C173" s="202" t="s">
        <v>297</v>
      </c>
      <c r="D173" s="204">
        <v>19.46058</v>
      </c>
      <c r="E173" s="205">
        <v>7.9305399999999997</v>
      </c>
      <c r="F173" s="204">
        <v>0</v>
      </c>
      <c r="G173" s="204">
        <v>0.11994878000000002</v>
      </c>
      <c r="H173" s="206">
        <f t="shared" si="14"/>
        <v>11.41009122</v>
      </c>
      <c r="I173" s="206"/>
      <c r="J173" s="204">
        <v>8.4410941057506204</v>
      </c>
      <c r="K173" s="207">
        <v>8.1768509266182576</v>
      </c>
      <c r="L173" s="204">
        <v>0</v>
      </c>
      <c r="M173" s="204">
        <v>9.8731529999999998E-2</v>
      </c>
      <c r="N173" s="207">
        <f t="shared" si="11"/>
        <v>0.16551164913236271</v>
      </c>
      <c r="O173" s="206">
        <f t="shared" si="12"/>
        <v>-98.549427467834377</v>
      </c>
      <c r="P173" s="175">
        <v>2.476</v>
      </c>
      <c r="Q173" s="175">
        <v>5.4545399999999997</v>
      </c>
      <c r="R173" s="176">
        <f t="shared" si="13"/>
        <v>7.9305399999999997</v>
      </c>
      <c r="S173" s="175">
        <v>2.4754397400000001</v>
      </c>
      <c r="T173" s="175">
        <v>5.7014111866182571</v>
      </c>
      <c r="U173" s="176">
        <f t="shared" si="15"/>
        <v>8.1768509266182576</v>
      </c>
      <c r="V173" s="174"/>
    </row>
    <row r="174" spans="1:22" s="31" customFormat="1" ht="18" customHeight="1">
      <c r="A174" s="202">
        <v>194</v>
      </c>
      <c r="B174" s="203" t="s">
        <v>139</v>
      </c>
      <c r="C174" s="202" t="s">
        <v>298</v>
      </c>
      <c r="D174" s="204">
        <v>208.02843000000001</v>
      </c>
      <c r="E174" s="205">
        <v>31.182186000000002</v>
      </c>
      <c r="F174" s="204">
        <v>0</v>
      </c>
      <c r="G174" s="204">
        <v>3.0150157600000003</v>
      </c>
      <c r="H174" s="206">
        <f t="shared" si="14"/>
        <v>173.83122824</v>
      </c>
      <c r="I174" s="206"/>
      <c r="J174" s="204">
        <v>32.275904453316357</v>
      </c>
      <c r="K174" s="207">
        <v>28.790352331682694</v>
      </c>
      <c r="L174" s="204">
        <v>0</v>
      </c>
      <c r="M174" s="204">
        <v>2.8123588399999999</v>
      </c>
      <c r="N174" s="207">
        <f t="shared" si="11"/>
        <v>0.67319328163366343</v>
      </c>
      <c r="O174" s="206">
        <f t="shared" si="12"/>
        <v>-99.612731677472681</v>
      </c>
      <c r="P174" s="175">
        <v>25.220646000000002</v>
      </c>
      <c r="Q174" s="175">
        <v>5.9615399999999994</v>
      </c>
      <c r="R174" s="176">
        <f t="shared" si="13"/>
        <v>31.182186000000002</v>
      </c>
      <c r="S174" s="175">
        <v>22.557271500000002</v>
      </c>
      <c r="T174" s="175">
        <v>6.2330808316826918</v>
      </c>
      <c r="U174" s="176">
        <f t="shared" si="15"/>
        <v>28.790352331682694</v>
      </c>
      <c r="V174" s="174"/>
    </row>
    <row r="175" spans="1:22" s="31" customFormat="1" ht="18" customHeight="1">
      <c r="A175" s="202">
        <v>195</v>
      </c>
      <c r="B175" s="203" t="s">
        <v>139</v>
      </c>
      <c r="C175" s="202" t="s">
        <v>299</v>
      </c>
      <c r="D175" s="204">
        <v>351.56030999999996</v>
      </c>
      <c r="E175" s="205">
        <v>59.393202000000002</v>
      </c>
      <c r="F175" s="204">
        <v>0</v>
      </c>
      <c r="G175" s="204">
        <v>5.7896144800000009</v>
      </c>
      <c r="H175" s="206">
        <f t="shared" si="14"/>
        <v>286.37749351999997</v>
      </c>
      <c r="I175" s="206"/>
      <c r="J175" s="204">
        <v>42.059303545460061</v>
      </c>
      <c r="K175" s="207">
        <v>33.766143589078496</v>
      </c>
      <c r="L175" s="204">
        <v>0</v>
      </c>
      <c r="M175" s="204">
        <v>7.2697515499999996</v>
      </c>
      <c r="N175" s="207">
        <f t="shared" si="11"/>
        <v>1.0234084063815656</v>
      </c>
      <c r="O175" s="206">
        <f t="shared" si="12"/>
        <v>-99.642636579501271</v>
      </c>
      <c r="P175" s="175">
        <v>42.594791999999998</v>
      </c>
      <c r="Q175" s="175">
        <v>16.798410000000001</v>
      </c>
      <c r="R175" s="176">
        <f t="shared" si="13"/>
        <v>59.393202000000002</v>
      </c>
      <c r="S175" s="175">
        <v>16.182014409999997</v>
      </c>
      <c r="T175" s="175">
        <v>17.584129179078495</v>
      </c>
      <c r="U175" s="176">
        <f t="shared" si="15"/>
        <v>33.766143589078496</v>
      </c>
      <c r="V175" s="174"/>
    </row>
    <row r="176" spans="1:22" s="31" customFormat="1" ht="18" customHeight="1">
      <c r="A176" s="202">
        <v>197</v>
      </c>
      <c r="B176" s="203" t="s">
        <v>139</v>
      </c>
      <c r="C176" s="202" t="s">
        <v>300</v>
      </c>
      <c r="D176" s="204">
        <v>72.830579999999998</v>
      </c>
      <c r="E176" s="205">
        <v>12.075771000000003</v>
      </c>
      <c r="F176" s="204">
        <v>0</v>
      </c>
      <c r="G176" s="204">
        <v>0.62099859999999985</v>
      </c>
      <c r="H176" s="206">
        <f t="shared" si="14"/>
        <v>60.133810399999994</v>
      </c>
      <c r="I176" s="206"/>
      <c r="J176" s="204">
        <v>4.3879856624460141</v>
      </c>
      <c r="K176" s="207">
        <v>3.0593160578882492</v>
      </c>
      <c r="L176" s="204">
        <v>0</v>
      </c>
      <c r="M176" s="204">
        <v>1.1747121799999998</v>
      </c>
      <c r="N176" s="207">
        <f t="shared" si="11"/>
        <v>0.15395742455776507</v>
      </c>
      <c r="O176" s="206">
        <f t="shared" si="12"/>
        <v>-99.743975271924938</v>
      </c>
      <c r="P176" s="175">
        <v>9.7352010000000018</v>
      </c>
      <c r="Q176" s="175">
        <v>2.3405700000000005</v>
      </c>
      <c r="R176" s="176">
        <f t="shared" si="13"/>
        <v>12.075771000000003</v>
      </c>
      <c r="S176" s="175">
        <v>0.61979951999999994</v>
      </c>
      <c r="T176" s="175">
        <v>2.4395165378882493</v>
      </c>
      <c r="U176" s="176">
        <f t="shared" si="15"/>
        <v>3.0593160578882492</v>
      </c>
      <c r="V176" s="174"/>
    </row>
    <row r="177" spans="1:22" s="31" customFormat="1" ht="18" customHeight="1">
      <c r="A177" s="202">
        <v>198</v>
      </c>
      <c r="B177" s="203" t="s">
        <v>139</v>
      </c>
      <c r="C177" s="202" t="s">
        <v>301</v>
      </c>
      <c r="D177" s="204">
        <v>100.97623500000002</v>
      </c>
      <c r="E177" s="205">
        <v>26.195771999999998</v>
      </c>
      <c r="F177" s="204">
        <v>0</v>
      </c>
      <c r="G177" s="204">
        <v>3.7601344700000001</v>
      </c>
      <c r="H177" s="206">
        <f t="shared" si="14"/>
        <v>71.020328530000029</v>
      </c>
      <c r="I177" s="206"/>
      <c r="J177" s="204">
        <v>29.029209977382212</v>
      </c>
      <c r="K177" s="207">
        <v>24.979628971747264</v>
      </c>
      <c r="L177" s="204">
        <v>0</v>
      </c>
      <c r="M177" s="204">
        <v>3.4541562200000007</v>
      </c>
      <c r="N177" s="207">
        <f t="shared" si="11"/>
        <v>0.59542478563494772</v>
      </c>
      <c r="O177" s="206">
        <f t="shared" si="12"/>
        <v>-99.161613585913742</v>
      </c>
      <c r="P177" s="175">
        <v>14.062301999999999</v>
      </c>
      <c r="Q177" s="175">
        <v>12.133470000000001</v>
      </c>
      <c r="R177" s="176">
        <f t="shared" si="13"/>
        <v>26.195771999999998</v>
      </c>
      <c r="S177" s="175">
        <v>12.330544630000002</v>
      </c>
      <c r="T177" s="175">
        <v>12.649084341747262</v>
      </c>
      <c r="U177" s="176">
        <f t="shared" si="15"/>
        <v>24.979628971747264</v>
      </c>
      <c r="V177" s="174"/>
    </row>
    <row r="178" spans="1:22" s="31" customFormat="1" ht="18" customHeight="1">
      <c r="A178" s="202">
        <v>199</v>
      </c>
      <c r="B178" s="203" t="s">
        <v>139</v>
      </c>
      <c r="C178" s="202" t="s">
        <v>302</v>
      </c>
      <c r="D178" s="204">
        <v>61.250310000000006</v>
      </c>
      <c r="E178" s="205">
        <v>19.236220000000003</v>
      </c>
      <c r="F178" s="204">
        <v>0</v>
      </c>
      <c r="G178" s="204">
        <v>1.7762297399999998</v>
      </c>
      <c r="H178" s="206">
        <f t="shared" si="14"/>
        <v>40.237860260000005</v>
      </c>
      <c r="I178" s="206"/>
      <c r="J178" s="204">
        <v>17.943053633651825</v>
      </c>
      <c r="K178" s="207">
        <v>15.565344372599832</v>
      </c>
      <c r="L178" s="204">
        <v>0</v>
      </c>
      <c r="M178" s="204">
        <v>2.0029641899999997</v>
      </c>
      <c r="N178" s="207">
        <f t="shared" si="11"/>
        <v>0.37474507105199395</v>
      </c>
      <c r="O178" s="206">
        <f t="shared" si="12"/>
        <v>-99.068675449861018</v>
      </c>
      <c r="P178" s="175">
        <v>10.597060000000001</v>
      </c>
      <c r="Q178" s="175">
        <v>8.6391600000000004</v>
      </c>
      <c r="R178" s="176">
        <f t="shared" si="13"/>
        <v>19.236220000000003</v>
      </c>
      <c r="S178" s="175">
        <v>6.5659750500000005</v>
      </c>
      <c r="T178" s="175">
        <v>8.999369322599831</v>
      </c>
      <c r="U178" s="176">
        <f t="shared" si="15"/>
        <v>15.565344372599832</v>
      </c>
      <c r="V178" s="174"/>
    </row>
    <row r="179" spans="1:22" s="31" customFormat="1" ht="18" customHeight="1">
      <c r="A179" s="202">
        <v>200</v>
      </c>
      <c r="B179" s="203" t="s">
        <v>227</v>
      </c>
      <c r="C179" s="202" t="s">
        <v>303</v>
      </c>
      <c r="D179" s="204">
        <v>529.97653500000001</v>
      </c>
      <c r="E179" s="205">
        <v>67.734848</v>
      </c>
      <c r="F179" s="204">
        <v>0</v>
      </c>
      <c r="G179" s="204">
        <v>13.914910929999998</v>
      </c>
      <c r="H179" s="206">
        <f t="shared" si="14"/>
        <v>448.32677606999999</v>
      </c>
      <c r="I179" s="206"/>
      <c r="J179" s="204">
        <v>77.429747751701683</v>
      </c>
      <c r="K179" s="207">
        <v>62.593746653629083</v>
      </c>
      <c r="L179" s="204">
        <v>0</v>
      </c>
      <c r="M179" s="204">
        <v>13.213702489999999</v>
      </c>
      <c r="N179" s="207">
        <f t="shared" si="11"/>
        <v>1.622298608072601</v>
      </c>
      <c r="O179" s="206">
        <f t="shared" si="12"/>
        <v>-99.638143716890269</v>
      </c>
      <c r="P179" s="175">
        <v>47.713538000000007</v>
      </c>
      <c r="Q179" s="175">
        <v>20.021309999999996</v>
      </c>
      <c r="R179" s="176">
        <f t="shared" si="13"/>
        <v>67.734848</v>
      </c>
      <c r="S179" s="175">
        <v>41.688205629999992</v>
      </c>
      <c r="T179" s="175">
        <v>20.905541023629095</v>
      </c>
      <c r="U179" s="176">
        <f t="shared" si="15"/>
        <v>62.593746653629083</v>
      </c>
      <c r="V179" s="174"/>
    </row>
    <row r="180" spans="1:22" s="31" customFormat="1" ht="18" customHeight="1">
      <c r="A180" s="202">
        <v>201</v>
      </c>
      <c r="B180" s="203" t="s">
        <v>227</v>
      </c>
      <c r="C180" s="202" t="s">
        <v>304</v>
      </c>
      <c r="D180" s="204">
        <v>505.02794999999998</v>
      </c>
      <c r="E180" s="205">
        <v>60.314883999999999</v>
      </c>
      <c r="F180" s="204">
        <v>0</v>
      </c>
      <c r="G180" s="204">
        <v>20.967825399999999</v>
      </c>
      <c r="H180" s="206">
        <f t="shared" si="14"/>
        <v>423.74524059999999</v>
      </c>
      <c r="I180" s="206"/>
      <c r="J180" s="204">
        <v>52.611229555341545</v>
      </c>
      <c r="K180" s="207">
        <v>31.941086618962295</v>
      </c>
      <c r="L180" s="204">
        <v>0</v>
      </c>
      <c r="M180" s="204">
        <v>18.719460899999998</v>
      </c>
      <c r="N180" s="207">
        <f t="shared" si="11"/>
        <v>1.9506820363792521</v>
      </c>
      <c r="O180" s="206">
        <f t="shared" si="12"/>
        <v>-99.53965688591164</v>
      </c>
      <c r="P180" s="175">
        <v>38.110039</v>
      </c>
      <c r="Q180" s="175">
        <v>22.204844999999999</v>
      </c>
      <c r="R180" s="176">
        <f t="shared" si="13"/>
        <v>60.314883999999999</v>
      </c>
      <c r="S180" s="175">
        <v>8.7497374599999986</v>
      </c>
      <c r="T180" s="175">
        <v>23.191349158962296</v>
      </c>
      <c r="U180" s="176">
        <f t="shared" si="15"/>
        <v>31.941086618962295</v>
      </c>
      <c r="V180" s="174"/>
    </row>
    <row r="181" spans="1:22" s="31" customFormat="1" ht="18" customHeight="1">
      <c r="A181" s="202">
        <v>202</v>
      </c>
      <c r="B181" s="203" t="s">
        <v>227</v>
      </c>
      <c r="C181" s="202" t="s">
        <v>305</v>
      </c>
      <c r="D181" s="204">
        <v>734.79296999999985</v>
      </c>
      <c r="E181" s="205">
        <v>144.244395</v>
      </c>
      <c r="F181" s="204">
        <v>0</v>
      </c>
      <c r="G181" s="204">
        <v>34.738730780000004</v>
      </c>
      <c r="H181" s="206">
        <f t="shared" si="14"/>
        <v>555.80984421999983</v>
      </c>
      <c r="I181" s="206"/>
      <c r="J181" s="204">
        <v>181.02320721241912</v>
      </c>
      <c r="K181" s="207">
        <v>145.52002609119521</v>
      </c>
      <c r="L181" s="204">
        <v>0</v>
      </c>
      <c r="M181" s="204">
        <v>31.953706470000004</v>
      </c>
      <c r="N181" s="207">
        <f t="shared" si="11"/>
        <v>3.5494746512239139</v>
      </c>
      <c r="O181" s="206">
        <f t="shared" si="12"/>
        <v>-99.361386868524221</v>
      </c>
      <c r="P181" s="175">
        <v>116.23196999999999</v>
      </c>
      <c r="Q181" s="175">
        <v>28.012425</v>
      </c>
      <c r="R181" s="176">
        <f t="shared" si="13"/>
        <v>144.244395</v>
      </c>
      <c r="S181" s="175">
        <v>116.23197122000001</v>
      </c>
      <c r="T181" s="175">
        <v>29.28805487119519</v>
      </c>
      <c r="U181" s="176">
        <f t="shared" si="15"/>
        <v>145.52002609119521</v>
      </c>
      <c r="V181" s="174"/>
    </row>
    <row r="182" spans="1:22" s="31" customFormat="1" ht="18" customHeight="1">
      <c r="A182" s="202">
        <v>203</v>
      </c>
      <c r="B182" s="203" t="s">
        <v>249</v>
      </c>
      <c r="C182" s="202" t="s">
        <v>306</v>
      </c>
      <c r="D182" s="204">
        <v>63.15914999999999</v>
      </c>
      <c r="E182" s="205">
        <v>31.453271000000001</v>
      </c>
      <c r="F182" s="204">
        <v>0</v>
      </c>
      <c r="G182" s="204">
        <v>4.3032259199999991</v>
      </c>
      <c r="H182" s="206">
        <f t="shared" si="14"/>
        <v>27.40265307999999</v>
      </c>
      <c r="I182" s="206"/>
      <c r="J182" s="204">
        <v>39.144936103545419</v>
      </c>
      <c r="K182" s="207">
        <v>31.707122669469857</v>
      </c>
      <c r="L182" s="204">
        <v>0</v>
      </c>
      <c r="M182" s="204">
        <v>4.2119371599999997</v>
      </c>
      <c r="N182" s="207">
        <f t="shared" si="11"/>
        <v>3.2258762740755618</v>
      </c>
      <c r="O182" s="206">
        <f t="shared" si="12"/>
        <v>-88.227868795558379</v>
      </c>
      <c r="P182" s="175">
        <v>17.777515999999999</v>
      </c>
      <c r="Q182" s="175">
        <v>13.675755000000001</v>
      </c>
      <c r="R182" s="176">
        <f t="shared" si="13"/>
        <v>31.453271000000001</v>
      </c>
      <c r="S182" s="175">
        <v>17.40501231</v>
      </c>
      <c r="T182" s="175">
        <v>14.302110359469857</v>
      </c>
      <c r="U182" s="176">
        <f t="shared" si="15"/>
        <v>31.707122669469857</v>
      </c>
      <c r="V182" s="174"/>
    </row>
    <row r="183" spans="1:22" s="31" customFormat="1" ht="18" customHeight="1">
      <c r="A183" s="202">
        <v>204</v>
      </c>
      <c r="B183" s="203" t="s">
        <v>227</v>
      </c>
      <c r="C183" s="202" t="s">
        <v>307</v>
      </c>
      <c r="D183" s="204">
        <v>636.19732499999986</v>
      </c>
      <c r="E183" s="205">
        <v>63.646469999999994</v>
      </c>
      <c r="F183" s="204">
        <v>0</v>
      </c>
      <c r="G183" s="204">
        <v>1.14024671</v>
      </c>
      <c r="H183" s="206">
        <f t="shared" si="14"/>
        <v>571.4106082899998</v>
      </c>
      <c r="I183" s="206"/>
      <c r="J183" s="204">
        <v>57.385996036666995</v>
      </c>
      <c r="K183" s="207">
        <v>54.441534768104901</v>
      </c>
      <c r="L183" s="204">
        <v>0</v>
      </c>
      <c r="M183" s="204">
        <v>1.7501958899999999</v>
      </c>
      <c r="N183" s="207">
        <f t="shared" si="11"/>
        <v>1.194265378562094</v>
      </c>
      <c r="O183" s="206">
        <f t="shared" si="12"/>
        <v>-99.790996988639023</v>
      </c>
      <c r="P183" s="175">
        <v>19.428360000000001</v>
      </c>
      <c r="Q183" s="175">
        <v>44.218109999999989</v>
      </c>
      <c r="R183" s="176">
        <f t="shared" si="13"/>
        <v>63.646469999999994</v>
      </c>
      <c r="S183" s="175">
        <v>8.3359577800000029</v>
      </c>
      <c r="T183" s="175">
        <v>46.1055769881049</v>
      </c>
      <c r="U183" s="176">
        <f t="shared" si="15"/>
        <v>54.441534768104901</v>
      </c>
      <c r="V183" s="174"/>
    </row>
    <row r="184" spans="1:22" s="31" customFormat="1" ht="18" customHeight="1">
      <c r="A184" s="202">
        <v>205</v>
      </c>
      <c r="B184" s="203" t="s">
        <v>188</v>
      </c>
      <c r="C184" s="202" t="s">
        <v>308</v>
      </c>
      <c r="D184" s="204">
        <v>403.20844499999998</v>
      </c>
      <c r="E184" s="205">
        <v>125.89485999999999</v>
      </c>
      <c r="F184" s="204">
        <v>0</v>
      </c>
      <c r="G184" s="204">
        <v>1.0070786299999999</v>
      </c>
      <c r="H184" s="206">
        <f t="shared" si="14"/>
        <v>276.30650636999997</v>
      </c>
      <c r="I184" s="206"/>
      <c r="J184" s="204">
        <v>2054.7004040400002</v>
      </c>
      <c r="K184" s="207">
        <v>38.692105336799997</v>
      </c>
      <c r="L184" s="204">
        <v>0</v>
      </c>
      <c r="M184" s="204">
        <v>2.8875058600000001</v>
      </c>
      <c r="N184" s="207">
        <f t="shared" si="11"/>
        <v>2013.1207928432002</v>
      </c>
      <c r="O184" s="206" t="str">
        <f t="shared" si="12"/>
        <v>500&lt;</v>
      </c>
      <c r="P184" s="175">
        <v>20.380000000000003</v>
      </c>
      <c r="Q184" s="175">
        <v>105.51485999999998</v>
      </c>
      <c r="R184" s="176">
        <f t="shared" si="13"/>
        <v>125.89485999999999</v>
      </c>
      <c r="S184" s="175">
        <v>10.748087</v>
      </c>
      <c r="T184" s="175">
        <v>27.944018336799999</v>
      </c>
      <c r="U184" s="176">
        <f t="shared" si="15"/>
        <v>38.692105336799997</v>
      </c>
      <c r="V184" s="174"/>
    </row>
    <row r="185" spans="1:22" s="31" customFormat="1" ht="18" customHeight="1">
      <c r="A185" s="202">
        <v>206</v>
      </c>
      <c r="B185" s="203" t="s">
        <v>245</v>
      </c>
      <c r="C185" s="202" t="s">
        <v>309</v>
      </c>
      <c r="D185" s="204">
        <v>0</v>
      </c>
      <c r="E185" s="205">
        <v>0</v>
      </c>
      <c r="F185" s="204">
        <v>0</v>
      </c>
      <c r="G185" s="204">
        <v>0</v>
      </c>
      <c r="H185" s="206">
        <f t="shared" si="14"/>
        <v>0</v>
      </c>
      <c r="I185" s="206"/>
      <c r="J185" s="204">
        <v>0</v>
      </c>
      <c r="K185" s="207">
        <v>0</v>
      </c>
      <c r="L185" s="204">
        <v>0</v>
      </c>
      <c r="M185" s="204">
        <v>0</v>
      </c>
      <c r="N185" s="207">
        <f t="shared" si="11"/>
        <v>0</v>
      </c>
      <c r="O185" s="206" t="str">
        <f t="shared" si="12"/>
        <v>N.A.</v>
      </c>
      <c r="P185" s="175">
        <v>0</v>
      </c>
      <c r="Q185" s="175">
        <v>0</v>
      </c>
      <c r="R185" s="176">
        <f t="shared" si="13"/>
        <v>0</v>
      </c>
      <c r="S185" s="175">
        <v>0</v>
      </c>
      <c r="T185" s="175">
        <v>0</v>
      </c>
      <c r="U185" s="176">
        <f t="shared" si="15"/>
        <v>0</v>
      </c>
      <c r="V185" s="174"/>
    </row>
    <row r="186" spans="1:22" s="31" customFormat="1" ht="18" customHeight="1">
      <c r="A186" s="202">
        <v>207</v>
      </c>
      <c r="B186" s="203" t="s">
        <v>245</v>
      </c>
      <c r="C186" s="202" t="s">
        <v>310</v>
      </c>
      <c r="D186" s="204">
        <v>279.85682999999995</v>
      </c>
      <c r="E186" s="205">
        <v>43.068123999999997</v>
      </c>
      <c r="F186" s="204">
        <v>0</v>
      </c>
      <c r="G186" s="204">
        <v>1.58772856</v>
      </c>
      <c r="H186" s="206">
        <f t="shared" si="14"/>
        <v>235.20097743999995</v>
      </c>
      <c r="I186" s="206"/>
      <c r="J186" s="204">
        <v>39.295992631257505</v>
      </c>
      <c r="K186" s="207">
        <v>36.49373478182109</v>
      </c>
      <c r="L186" s="204">
        <v>0</v>
      </c>
      <c r="M186" s="204">
        <v>1.98306461</v>
      </c>
      <c r="N186" s="207">
        <f t="shared" si="11"/>
        <v>0.81919323943641542</v>
      </c>
      <c r="O186" s="206">
        <f t="shared" si="12"/>
        <v>-99.65170500209959</v>
      </c>
      <c r="P186" s="175">
        <v>17.203099000000002</v>
      </c>
      <c r="Q186" s="175">
        <v>25.865024999999996</v>
      </c>
      <c r="R186" s="176">
        <f t="shared" si="13"/>
        <v>43.068123999999997</v>
      </c>
      <c r="S186" s="175">
        <v>9.5502958800000037</v>
      </c>
      <c r="T186" s="175">
        <v>26.943438901821089</v>
      </c>
      <c r="U186" s="176">
        <f t="shared" si="15"/>
        <v>36.49373478182109</v>
      </c>
      <c r="V186" s="174"/>
    </row>
    <row r="187" spans="1:22" s="31" customFormat="1" ht="18" customHeight="1">
      <c r="A187" s="202">
        <v>208</v>
      </c>
      <c r="B187" s="203" t="s">
        <v>139</v>
      </c>
      <c r="C187" s="202" t="s">
        <v>311</v>
      </c>
      <c r="D187" s="204">
        <v>29.021610000000003</v>
      </c>
      <c r="E187" s="205">
        <v>20.309313</v>
      </c>
      <c r="F187" s="204">
        <v>0</v>
      </c>
      <c r="G187" s="204">
        <v>3.0105425100000001</v>
      </c>
      <c r="H187" s="206">
        <f t="shared" si="14"/>
        <v>5.7017544900000026</v>
      </c>
      <c r="I187" s="206"/>
      <c r="J187" s="204">
        <v>23.790079330496759</v>
      </c>
      <c r="K187" s="207">
        <v>20.376930426761529</v>
      </c>
      <c r="L187" s="204">
        <v>0</v>
      </c>
      <c r="M187" s="204">
        <v>2.9466767599999999</v>
      </c>
      <c r="N187" s="207">
        <f t="shared" si="11"/>
        <v>0.46647214373523038</v>
      </c>
      <c r="O187" s="206">
        <f t="shared" si="12"/>
        <v>-91.818796397611464</v>
      </c>
      <c r="P187" s="175">
        <v>12.437177999999999</v>
      </c>
      <c r="Q187" s="175">
        <v>7.8721350000000001</v>
      </c>
      <c r="R187" s="176">
        <f t="shared" si="13"/>
        <v>20.309313</v>
      </c>
      <c r="S187" s="175">
        <v>12.176570529999999</v>
      </c>
      <c r="T187" s="175">
        <v>8.2003598967615297</v>
      </c>
      <c r="U187" s="176">
        <f t="shared" si="15"/>
        <v>20.376930426761529</v>
      </c>
      <c r="V187" s="174"/>
    </row>
    <row r="188" spans="1:22" s="31" customFormat="1" ht="18" customHeight="1">
      <c r="A188" s="202">
        <v>209</v>
      </c>
      <c r="B188" s="203" t="s">
        <v>139</v>
      </c>
      <c r="C188" s="202" t="s">
        <v>312</v>
      </c>
      <c r="D188" s="204">
        <v>402.59057999999993</v>
      </c>
      <c r="E188" s="205">
        <v>109.11493100000001</v>
      </c>
      <c r="F188" s="204">
        <v>0</v>
      </c>
      <c r="G188" s="204">
        <v>14.261825030000001</v>
      </c>
      <c r="H188" s="206">
        <f t="shared" si="14"/>
        <v>279.21382396999991</v>
      </c>
      <c r="I188" s="206"/>
      <c r="J188" s="204">
        <v>78.020478573266089</v>
      </c>
      <c r="K188" s="207">
        <v>55.557089817963451</v>
      </c>
      <c r="L188" s="204">
        <v>0</v>
      </c>
      <c r="M188" s="204">
        <v>14.090759029999999</v>
      </c>
      <c r="N188" s="207">
        <f t="shared" si="11"/>
        <v>8.3726297253026392</v>
      </c>
      <c r="O188" s="206">
        <f t="shared" si="12"/>
        <v>-97.001355589685176</v>
      </c>
      <c r="P188" s="175">
        <v>42.017215999999998</v>
      </c>
      <c r="Q188" s="175">
        <v>67.097715000000022</v>
      </c>
      <c r="R188" s="176">
        <f t="shared" si="13"/>
        <v>109.11493100000001</v>
      </c>
      <c r="S188" s="175">
        <v>32.109557279999997</v>
      </c>
      <c r="T188" s="175">
        <v>23.447532537963454</v>
      </c>
      <c r="U188" s="176">
        <f t="shared" si="15"/>
        <v>55.557089817963451</v>
      </c>
      <c r="V188" s="174"/>
    </row>
    <row r="189" spans="1:22" s="31" customFormat="1" ht="18" customHeight="1">
      <c r="A189" s="202">
        <v>210</v>
      </c>
      <c r="B189" s="203" t="s">
        <v>227</v>
      </c>
      <c r="C189" s="202" t="s">
        <v>313</v>
      </c>
      <c r="D189" s="204">
        <v>637.66782000000012</v>
      </c>
      <c r="E189" s="205">
        <v>199.23224199999999</v>
      </c>
      <c r="F189" s="204">
        <v>0</v>
      </c>
      <c r="G189" s="204">
        <v>4.7927394000000003</v>
      </c>
      <c r="H189" s="206">
        <f t="shared" si="14"/>
        <v>433.64283860000012</v>
      </c>
      <c r="I189" s="206"/>
      <c r="J189" s="204">
        <v>182.10133621029425</v>
      </c>
      <c r="K189" s="207">
        <v>176.23966519677401</v>
      </c>
      <c r="L189" s="204">
        <v>0</v>
      </c>
      <c r="M189" s="204">
        <v>5.9958277400000002</v>
      </c>
      <c r="N189" s="207">
        <f t="shared" si="11"/>
        <v>-0.1341567264797634</v>
      </c>
      <c r="O189" s="206">
        <f t="shared" si="12"/>
        <v>-100.03093714793327</v>
      </c>
      <c r="P189" s="175">
        <v>86.664861999999999</v>
      </c>
      <c r="Q189" s="175">
        <v>112.56738</v>
      </c>
      <c r="R189" s="176">
        <f t="shared" si="13"/>
        <v>199.23224199999999</v>
      </c>
      <c r="S189" s="175">
        <v>58.915160830000005</v>
      </c>
      <c r="T189" s="175">
        <v>117.32450436677402</v>
      </c>
      <c r="U189" s="176">
        <f t="shared" si="15"/>
        <v>176.23966519677401</v>
      </c>
      <c r="V189" s="174"/>
    </row>
    <row r="190" spans="1:22" s="31" customFormat="1" ht="18" customHeight="1">
      <c r="A190" s="202">
        <v>211</v>
      </c>
      <c r="B190" s="203" t="s">
        <v>227</v>
      </c>
      <c r="C190" s="202" t="s">
        <v>314</v>
      </c>
      <c r="D190" s="204">
        <v>663.71195999999998</v>
      </c>
      <c r="E190" s="205">
        <v>133.30302200000003</v>
      </c>
      <c r="F190" s="204">
        <v>0</v>
      </c>
      <c r="G190" s="204">
        <v>13.525392850000001</v>
      </c>
      <c r="H190" s="206">
        <f t="shared" si="14"/>
        <v>516.88354514999992</v>
      </c>
      <c r="I190" s="206"/>
      <c r="J190" s="204">
        <v>121.61752183433579</v>
      </c>
      <c r="K190" s="207">
        <v>104.92046429346647</v>
      </c>
      <c r="L190" s="204">
        <v>0</v>
      </c>
      <c r="M190" s="204">
        <v>14.080527650000001</v>
      </c>
      <c r="N190" s="207">
        <f t="shared" si="11"/>
        <v>2.6165298908693231</v>
      </c>
      <c r="O190" s="206">
        <f t="shared" si="12"/>
        <v>-99.493787350086762</v>
      </c>
      <c r="P190" s="175">
        <v>117.18309200000002</v>
      </c>
      <c r="Q190" s="175">
        <v>16.11993</v>
      </c>
      <c r="R190" s="176">
        <f t="shared" si="13"/>
        <v>133.30302200000003</v>
      </c>
      <c r="S190" s="175">
        <v>88.078512129999979</v>
      </c>
      <c r="T190" s="175">
        <v>16.841952163466487</v>
      </c>
      <c r="U190" s="176">
        <f t="shared" si="15"/>
        <v>104.92046429346647</v>
      </c>
      <c r="V190" s="174"/>
    </row>
    <row r="191" spans="1:22" s="31" customFormat="1" ht="18" customHeight="1">
      <c r="A191" s="202">
        <v>212</v>
      </c>
      <c r="B191" s="203" t="s">
        <v>139</v>
      </c>
      <c r="C191" s="202" t="s">
        <v>315</v>
      </c>
      <c r="D191" s="204">
        <v>211.45273500000002</v>
      </c>
      <c r="E191" s="205">
        <v>34.878701</v>
      </c>
      <c r="F191" s="204">
        <v>0</v>
      </c>
      <c r="G191" s="204">
        <v>0.52651347000000004</v>
      </c>
      <c r="H191" s="206">
        <f t="shared" si="14"/>
        <v>176.04752053000001</v>
      </c>
      <c r="I191" s="206"/>
      <c r="J191" s="204">
        <v>43.305605149693577</v>
      </c>
      <c r="K191" s="207">
        <v>35.905817908348006</v>
      </c>
      <c r="L191" s="204">
        <v>0</v>
      </c>
      <c r="M191" s="204">
        <v>0.43338062999999999</v>
      </c>
      <c r="N191" s="207">
        <f t="shared" si="11"/>
        <v>6.9664066113455707</v>
      </c>
      <c r="O191" s="206">
        <f t="shared" si="12"/>
        <v>-96.042882858916244</v>
      </c>
      <c r="P191" s="175">
        <v>10.865906000000001</v>
      </c>
      <c r="Q191" s="175">
        <v>24.012795000000001</v>
      </c>
      <c r="R191" s="176">
        <f t="shared" si="13"/>
        <v>34.878701</v>
      </c>
      <c r="S191" s="175">
        <v>10.865906050000001</v>
      </c>
      <c r="T191" s="175">
        <v>25.039911858348002</v>
      </c>
      <c r="U191" s="176">
        <f t="shared" si="15"/>
        <v>35.905817908348006</v>
      </c>
      <c r="V191" s="174"/>
    </row>
    <row r="192" spans="1:22" s="31" customFormat="1" ht="18" customHeight="1">
      <c r="A192" s="202">
        <v>213</v>
      </c>
      <c r="B192" s="203" t="s">
        <v>139</v>
      </c>
      <c r="C192" s="202" t="s">
        <v>316</v>
      </c>
      <c r="D192" s="204">
        <v>321.79555500000004</v>
      </c>
      <c r="E192" s="205">
        <v>63.374594999999999</v>
      </c>
      <c r="F192" s="204">
        <v>0</v>
      </c>
      <c r="G192" s="204">
        <v>31.960096400000001</v>
      </c>
      <c r="H192" s="206">
        <f t="shared" si="14"/>
        <v>226.46086360000004</v>
      </c>
      <c r="I192" s="206"/>
      <c r="J192" s="204">
        <v>105.00443371145607</v>
      </c>
      <c r="K192" s="207">
        <v>61.237982148736343</v>
      </c>
      <c r="L192" s="204">
        <v>0</v>
      </c>
      <c r="M192" s="204">
        <v>30.233527810000005</v>
      </c>
      <c r="N192" s="207">
        <f t="shared" si="11"/>
        <v>13.532923752719725</v>
      </c>
      <c r="O192" s="206">
        <f t="shared" si="12"/>
        <v>-94.024166676047358</v>
      </c>
      <c r="P192" s="175">
        <v>47.010449999999999</v>
      </c>
      <c r="Q192" s="175">
        <v>16.364145000000001</v>
      </c>
      <c r="R192" s="176">
        <f t="shared" si="13"/>
        <v>63.374594999999999</v>
      </c>
      <c r="S192" s="175">
        <v>44.147539479999992</v>
      </c>
      <c r="T192" s="175">
        <v>17.090442668736351</v>
      </c>
      <c r="U192" s="176">
        <f t="shared" si="15"/>
        <v>61.237982148736343</v>
      </c>
      <c r="V192" s="174"/>
    </row>
    <row r="193" spans="1:22" s="31" customFormat="1" ht="18" customHeight="1">
      <c r="A193" s="202">
        <v>214</v>
      </c>
      <c r="B193" s="203" t="s">
        <v>139</v>
      </c>
      <c r="C193" s="202" t="s">
        <v>317</v>
      </c>
      <c r="D193" s="204">
        <v>710.78859</v>
      </c>
      <c r="E193" s="205">
        <v>141.890107</v>
      </c>
      <c r="F193" s="204">
        <v>0</v>
      </c>
      <c r="G193" s="204">
        <v>23.689015390000005</v>
      </c>
      <c r="H193" s="206">
        <f t="shared" si="14"/>
        <v>545.20946760999993</v>
      </c>
      <c r="I193" s="206"/>
      <c r="J193" s="204">
        <v>127.22044960867679</v>
      </c>
      <c r="K193" s="207">
        <v>104.87354841889882</v>
      </c>
      <c r="L193" s="204">
        <v>0</v>
      </c>
      <c r="M193" s="204">
        <v>19.82021602</v>
      </c>
      <c r="N193" s="207">
        <f t="shared" si="11"/>
        <v>2.5266851697779664</v>
      </c>
      <c r="O193" s="206">
        <f t="shared" si="12"/>
        <v>-99.536566160368793</v>
      </c>
      <c r="P193" s="175">
        <v>94.928977000000003</v>
      </c>
      <c r="Q193" s="175">
        <v>46.961129999999997</v>
      </c>
      <c r="R193" s="176">
        <f t="shared" si="13"/>
        <v>141.890107</v>
      </c>
      <c r="S193" s="175">
        <v>90.891441599999993</v>
      </c>
      <c r="T193" s="175">
        <v>13.982106818898822</v>
      </c>
      <c r="U193" s="176">
        <f t="shared" si="15"/>
        <v>104.87354841889882</v>
      </c>
      <c r="V193" s="174"/>
    </row>
    <row r="194" spans="1:22" s="31" customFormat="1" ht="18" customHeight="1">
      <c r="A194" s="202">
        <v>215</v>
      </c>
      <c r="B194" s="203" t="s">
        <v>227</v>
      </c>
      <c r="C194" s="202" t="s">
        <v>318</v>
      </c>
      <c r="D194" s="204">
        <v>398.9205</v>
      </c>
      <c r="E194" s="205">
        <v>54.490453000000002</v>
      </c>
      <c r="F194" s="204">
        <v>0</v>
      </c>
      <c r="G194" s="204">
        <v>20.85247669</v>
      </c>
      <c r="H194" s="206">
        <f t="shared" si="14"/>
        <v>323.57757031</v>
      </c>
      <c r="I194" s="206"/>
      <c r="J194" s="204">
        <v>73.378923382830649</v>
      </c>
      <c r="K194" s="207">
        <v>52.669466393559453</v>
      </c>
      <c r="L194" s="204">
        <v>0</v>
      </c>
      <c r="M194" s="204">
        <v>19.20365378</v>
      </c>
      <c r="N194" s="207">
        <f t="shared" si="11"/>
        <v>1.5058032092711962</v>
      </c>
      <c r="O194" s="206">
        <f t="shared" si="12"/>
        <v>-99.534639187806306</v>
      </c>
      <c r="P194" s="175">
        <v>39.458818000000001</v>
      </c>
      <c r="Q194" s="175">
        <v>15.031634999999998</v>
      </c>
      <c r="R194" s="176">
        <f t="shared" si="13"/>
        <v>54.490453000000002</v>
      </c>
      <c r="S194" s="175">
        <v>37.00116542</v>
      </c>
      <c r="T194" s="175">
        <v>15.668300973559454</v>
      </c>
      <c r="U194" s="176">
        <f t="shared" si="15"/>
        <v>52.669466393559453</v>
      </c>
      <c r="V194" s="174"/>
    </row>
    <row r="195" spans="1:22" s="31" customFormat="1" ht="18" customHeight="1">
      <c r="A195" s="202">
        <v>216</v>
      </c>
      <c r="B195" s="203" t="s">
        <v>204</v>
      </c>
      <c r="C195" s="202" t="s">
        <v>319</v>
      </c>
      <c r="D195" s="204">
        <v>386.81752500000005</v>
      </c>
      <c r="E195" s="205">
        <v>141.09178199999999</v>
      </c>
      <c r="F195" s="204">
        <v>0</v>
      </c>
      <c r="G195" s="204">
        <v>117.09927837000001</v>
      </c>
      <c r="H195" s="206">
        <f t="shared" si="14"/>
        <v>128.62646463000004</v>
      </c>
      <c r="I195" s="206"/>
      <c r="J195" s="204">
        <v>591.51674140496345</v>
      </c>
      <c r="K195" s="207">
        <v>141.09178181000001</v>
      </c>
      <c r="L195" s="204">
        <v>0</v>
      </c>
      <c r="M195" s="204">
        <v>89.93672964999999</v>
      </c>
      <c r="N195" s="207">
        <f t="shared" si="11"/>
        <v>360.48822994496345</v>
      </c>
      <c r="O195" s="206">
        <f t="shared" si="12"/>
        <v>180.25976690094413</v>
      </c>
      <c r="P195" s="175">
        <v>141.09178199999999</v>
      </c>
      <c r="Q195" s="175">
        <v>0</v>
      </c>
      <c r="R195" s="176">
        <f t="shared" si="13"/>
        <v>141.09178199999999</v>
      </c>
      <c r="S195" s="175">
        <v>141.09178181000001</v>
      </c>
      <c r="T195" s="175">
        <v>0</v>
      </c>
      <c r="U195" s="176">
        <f t="shared" si="15"/>
        <v>141.09178181000001</v>
      </c>
      <c r="V195" s="174"/>
    </row>
    <row r="196" spans="1:22" s="31" customFormat="1" ht="18" customHeight="1">
      <c r="A196" s="202">
        <v>217</v>
      </c>
      <c r="B196" s="203" t="s">
        <v>204</v>
      </c>
      <c r="C196" s="202" t="s">
        <v>320</v>
      </c>
      <c r="D196" s="204">
        <v>1350.6694500000001</v>
      </c>
      <c r="E196" s="205">
        <v>100.39095499999999</v>
      </c>
      <c r="F196" s="204">
        <v>0</v>
      </c>
      <c r="G196" s="204">
        <v>50.406436359999994</v>
      </c>
      <c r="H196" s="206">
        <f t="shared" si="14"/>
        <v>1199.87205864</v>
      </c>
      <c r="I196" s="206"/>
      <c r="J196" s="204">
        <v>4737.22023713</v>
      </c>
      <c r="K196" s="207">
        <v>87.864188110000015</v>
      </c>
      <c r="L196" s="204">
        <v>0</v>
      </c>
      <c r="M196" s="204">
        <v>49.457754089999995</v>
      </c>
      <c r="N196" s="207">
        <f t="shared" si="11"/>
        <v>4599.8982949299998</v>
      </c>
      <c r="O196" s="206">
        <f t="shared" si="12"/>
        <v>283.36573152172355</v>
      </c>
      <c r="P196" s="175">
        <v>100.39095499999999</v>
      </c>
      <c r="Q196" s="175">
        <v>0</v>
      </c>
      <c r="R196" s="176">
        <f t="shared" si="13"/>
        <v>100.39095499999999</v>
      </c>
      <c r="S196" s="175">
        <v>87.864188110000015</v>
      </c>
      <c r="T196" s="175">
        <v>0</v>
      </c>
      <c r="U196" s="176">
        <f t="shared" si="15"/>
        <v>87.864188110000015</v>
      </c>
      <c r="V196" s="174"/>
    </row>
    <row r="197" spans="1:22" s="31" customFormat="1" ht="18" customHeight="1">
      <c r="A197" s="202">
        <v>218</v>
      </c>
      <c r="B197" s="203" t="s">
        <v>135</v>
      </c>
      <c r="C197" s="202" t="s">
        <v>321</v>
      </c>
      <c r="D197" s="204">
        <v>282.31903500000004</v>
      </c>
      <c r="E197" s="205">
        <v>65.148234000000002</v>
      </c>
      <c r="F197" s="204">
        <v>0</v>
      </c>
      <c r="G197" s="204">
        <v>0.33104325000000001</v>
      </c>
      <c r="H197" s="206">
        <f t="shared" si="14"/>
        <v>216.83975775000005</v>
      </c>
      <c r="I197" s="206"/>
      <c r="J197" s="204">
        <v>4.5582924810958039</v>
      </c>
      <c r="K197" s="207">
        <v>3.9833512971527498</v>
      </c>
      <c r="L197" s="204">
        <v>0</v>
      </c>
      <c r="M197" s="204">
        <v>0.46983860000000011</v>
      </c>
      <c r="N197" s="207">
        <f t="shared" si="11"/>
        <v>0.10510258394305394</v>
      </c>
      <c r="O197" s="206">
        <f t="shared" si="12"/>
        <v>-99.951529837040212</v>
      </c>
      <c r="P197" s="175">
        <v>6.7203689999999998</v>
      </c>
      <c r="Q197" s="175">
        <v>58.427864999999997</v>
      </c>
      <c r="R197" s="176">
        <f t="shared" si="13"/>
        <v>65.148234000000002</v>
      </c>
      <c r="S197" s="175">
        <v>3.8999177799999996</v>
      </c>
      <c r="T197" s="175">
        <v>8.3433517152750061E-2</v>
      </c>
      <c r="U197" s="176">
        <f t="shared" si="15"/>
        <v>3.9833512971527498</v>
      </c>
      <c r="V197" s="174"/>
    </row>
    <row r="198" spans="1:22" s="31" customFormat="1" ht="18" customHeight="1">
      <c r="A198" s="202">
        <v>219</v>
      </c>
      <c r="B198" s="203" t="s">
        <v>227</v>
      </c>
      <c r="C198" s="202" t="s">
        <v>322</v>
      </c>
      <c r="D198" s="204">
        <v>230.35353000000006</v>
      </c>
      <c r="E198" s="205">
        <v>27.650072999999999</v>
      </c>
      <c r="F198" s="204">
        <v>0</v>
      </c>
      <c r="G198" s="204">
        <v>6.9073597000000007</v>
      </c>
      <c r="H198" s="206">
        <f t="shared" si="14"/>
        <v>195.79609730000007</v>
      </c>
      <c r="I198" s="206"/>
      <c r="J198" s="204">
        <v>11.946491993867426</v>
      </c>
      <c r="K198" s="207">
        <v>4.0753738928112018</v>
      </c>
      <c r="L198" s="204">
        <v>0</v>
      </c>
      <c r="M198" s="204">
        <v>7.2794654799999998</v>
      </c>
      <c r="N198" s="207">
        <f t="shared" si="11"/>
        <v>0.59165262105622407</v>
      </c>
      <c r="O198" s="206">
        <f t="shared" si="12"/>
        <v>-99.697822056100691</v>
      </c>
      <c r="P198" s="175">
        <v>27.004158</v>
      </c>
      <c r="Q198" s="175">
        <v>0.64591500000000002</v>
      </c>
      <c r="R198" s="176">
        <f t="shared" si="13"/>
        <v>27.650072999999999</v>
      </c>
      <c r="S198" s="175">
        <v>3.4025238499999997</v>
      </c>
      <c r="T198" s="175">
        <v>0.6728500428112022</v>
      </c>
      <c r="U198" s="176">
        <f t="shared" si="15"/>
        <v>4.0753738928112018</v>
      </c>
      <c r="V198" s="174"/>
    </row>
    <row r="199" spans="1:22" s="31" customFormat="1" ht="18" customHeight="1">
      <c r="A199" s="202">
        <v>222</v>
      </c>
      <c r="B199" s="203" t="s">
        <v>125</v>
      </c>
      <c r="C199" s="202" t="s">
        <v>323</v>
      </c>
      <c r="D199" s="204">
        <v>5399.276280000001</v>
      </c>
      <c r="E199" s="205">
        <v>905.94731600000011</v>
      </c>
      <c r="F199" s="204">
        <v>0</v>
      </c>
      <c r="G199" s="204">
        <v>232.09143090000003</v>
      </c>
      <c r="H199" s="206">
        <f t="shared" si="14"/>
        <v>4261.2375331000012</v>
      </c>
      <c r="I199" s="206"/>
      <c r="J199" s="204">
        <v>10227.473719248841</v>
      </c>
      <c r="K199" s="207">
        <v>5920.8914734879991</v>
      </c>
      <c r="L199" s="204">
        <v>0</v>
      </c>
      <c r="M199" s="204">
        <v>231.12868766999998</v>
      </c>
      <c r="N199" s="207">
        <f t="shared" si="11"/>
        <v>4075.4535580908419</v>
      </c>
      <c r="O199" s="206">
        <f t="shared" si="12"/>
        <v>-4.3598596315283</v>
      </c>
      <c r="P199" s="175">
        <v>824.33836100000008</v>
      </c>
      <c r="Q199" s="175">
        <v>81.608955000000009</v>
      </c>
      <c r="R199" s="176">
        <f t="shared" si="13"/>
        <v>905.94731600000011</v>
      </c>
      <c r="S199" s="175">
        <v>679.30460978000008</v>
      </c>
      <c r="T199" s="175">
        <v>5241.5868637079993</v>
      </c>
      <c r="U199" s="176">
        <f t="shared" si="15"/>
        <v>5920.8914734879991</v>
      </c>
      <c r="V199" s="174"/>
    </row>
    <row r="200" spans="1:22" s="31" customFormat="1" ht="18" customHeight="1">
      <c r="A200" s="202">
        <v>223</v>
      </c>
      <c r="B200" s="203" t="s">
        <v>135</v>
      </c>
      <c r="C200" s="202" t="s">
        <v>324</v>
      </c>
      <c r="D200" s="204">
        <v>19.065675000000002</v>
      </c>
      <c r="E200" s="205">
        <v>4.165775</v>
      </c>
      <c r="F200" s="204">
        <v>0</v>
      </c>
      <c r="G200" s="204">
        <v>0.16695020999999999</v>
      </c>
      <c r="H200" s="206">
        <f t="shared" si="14"/>
        <v>14.732949790000003</v>
      </c>
      <c r="I200" s="206"/>
      <c r="J200" s="204">
        <v>4.4220307583211644</v>
      </c>
      <c r="K200" s="207">
        <v>4.1979052028638861</v>
      </c>
      <c r="L200" s="204">
        <v>0</v>
      </c>
      <c r="M200" s="204">
        <v>0.13741907000000003</v>
      </c>
      <c r="N200" s="207">
        <f t="shared" si="11"/>
        <v>8.6706485457278271E-2</v>
      </c>
      <c r="O200" s="206">
        <f t="shared" si="12"/>
        <v>-99.411479122014455</v>
      </c>
      <c r="P200" s="175">
        <v>3.4460000000000002</v>
      </c>
      <c r="Q200" s="175">
        <v>0.71977500000000005</v>
      </c>
      <c r="R200" s="176">
        <f t="shared" si="13"/>
        <v>4.165775</v>
      </c>
      <c r="S200" s="175">
        <v>3.4454297700000001</v>
      </c>
      <c r="T200" s="175">
        <v>0.75247543286388641</v>
      </c>
      <c r="U200" s="176">
        <f t="shared" si="15"/>
        <v>4.1979052028638861</v>
      </c>
      <c r="V200" s="174"/>
    </row>
    <row r="201" spans="1:22" s="31" customFormat="1" ht="18" customHeight="1">
      <c r="A201" s="202">
        <v>225</v>
      </c>
      <c r="B201" s="203" t="s">
        <v>135</v>
      </c>
      <c r="C201" s="202" t="s">
        <v>325</v>
      </c>
      <c r="D201" s="204">
        <v>4.5686249999999999</v>
      </c>
      <c r="E201" s="205">
        <v>1.7633100000000002</v>
      </c>
      <c r="F201" s="204">
        <v>0</v>
      </c>
      <c r="G201" s="204">
        <v>9.4302630000000012E-2</v>
      </c>
      <c r="H201" s="206">
        <f t="shared" si="14"/>
        <v>2.7110123699999997</v>
      </c>
      <c r="I201" s="206"/>
      <c r="J201" s="204">
        <v>1.9077323354345268</v>
      </c>
      <c r="K201" s="207">
        <v>1.7760231890534577</v>
      </c>
      <c r="L201" s="204">
        <v>0</v>
      </c>
      <c r="M201" s="204">
        <v>9.4302630000000012E-2</v>
      </c>
      <c r="N201" s="207">
        <f t="shared" si="11"/>
        <v>3.7406516381069108E-2</v>
      </c>
      <c r="O201" s="206">
        <f t="shared" si="12"/>
        <v>-98.620201191443869</v>
      </c>
      <c r="P201" s="175">
        <v>1.4862000000000002</v>
      </c>
      <c r="Q201" s="175">
        <v>0.27710999999999991</v>
      </c>
      <c r="R201" s="176">
        <f t="shared" si="13"/>
        <v>1.7633100000000002</v>
      </c>
      <c r="S201" s="175">
        <v>1.4861338799999999</v>
      </c>
      <c r="T201" s="175">
        <v>0.28988930905345789</v>
      </c>
      <c r="U201" s="176">
        <f t="shared" si="15"/>
        <v>1.7760231890534577</v>
      </c>
      <c r="V201" s="174"/>
    </row>
    <row r="202" spans="1:22" s="31" customFormat="1" ht="18" customHeight="1">
      <c r="A202" s="202">
        <v>226</v>
      </c>
      <c r="B202" s="203" t="s">
        <v>127</v>
      </c>
      <c r="C202" s="202" t="s">
        <v>326</v>
      </c>
      <c r="D202" s="204">
        <v>316.25914499999999</v>
      </c>
      <c r="E202" s="205">
        <v>49.736548999999997</v>
      </c>
      <c r="F202" s="204">
        <v>0</v>
      </c>
      <c r="G202" s="204">
        <v>21.623061580000002</v>
      </c>
      <c r="H202" s="206">
        <f t="shared" si="14"/>
        <v>244.89953442000001</v>
      </c>
      <c r="I202" s="206"/>
      <c r="J202" s="204">
        <v>95.029934220000015</v>
      </c>
      <c r="K202" s="207">
        <v>67.433746750000012</v>
      </c>
      <c r="L202" s="204">
        <v>0</v>
      </c>
      <c r="M202" s="204">
        <v>16.532580799999998</v>
      </c>
      <c r="N202" s="207">
        <f t="shared" si="11"/>
        <v>11.063606670000006</v>
      </c>
      <c r="O202" s="206">
        <f t="shared" si="12"/>
        <v>-95.482389667990944</v>
      </c>
      <c r="P202" s="175">
        <v>24.779774</v>
      </c>
      <c r="Q202" s="175">
        <v>24.956774999999997</v>
      </c>
      <c r="R202" s="176">
        <f t="shared" si="13"/>
        <v>49.736548999999997</v>
      </c>
      <c r="S202" s="175">
        <v>24.779774249999999</v>
      </c>
      <c r="T202" s="175">
        <v>42.653972500000009</v>
      </c>
      <c r="U202" s="176">
        <f t="shared" si="15"/>
        <v>67.433746750000012</v>
      </c>
      <c r="V202" s="174"/>
    </row>
    <row r="203" spans="1:22" s="31" customFormat="1" ht="18" customHeight="1">
      <c r="A203" s="202">
        <v>227</v>
      </c>
      <c r="B203" s="203" t="s">
        <v>123</v>
      </c>
      <c r="C203" s="202" t="s">
        <v>327</v>
      </c>
      <c r="D203" s="204">
        <v>492.81731999999994</v>
      </c>
      <c r="E203" s="205">
        <v>143.56402800000001</v>
      </c>
      <c r="F203" s="204">
        <v>0</v>
      </c>
      <c r="G203" s="204">
        <v>16.204974489999998</v>
      </c>
      <c r="H203" s="206">
        <f t="shared" si="14"/>
        <v>333.04831750999995</v>
      </c>
      <c r="I203" s="206"/>
      <c r="J203" s="204">
        <v>272.93973312930643</v>
      </c>
      <c r="K203" s="207">
        <v>97.693256690400005</v>
      </c>
      <c r="L203" s="204">
        <v>0</v>
      </c>
      <c r="M203" s="204">
        <v>15.40670252</v>
      </c>
      <c r="N203" s="207">
        <f t="shared" si="11"/>
        <v>159.83977391890642</v>
      </c>
      <c r="O203" s="206">
        <f t="shared" si="12"/>
        <v>-52.007031558084016</v>
      </c>
      <c r="P203" s="175">
        <v>69.965298000000004</v>
      </c>
      <c r="Q203" s="175">
        <v>73.598730000000003</v>
      </c>
      <c r="R203" s="176">
        <f t="shared" si="13"/>
        <v>143.56402800000001</v>
      </c>
      <c r="S203" s="175">
        <v>69.965297520000007</v>
      </c>
      <c r="T203" s="175">
        <v>27.727959170399998</v>
      </c>
      <c r="U203" s="176">
        <f t="shared" si="15"/>
        <v>97.693256690400005</v>
      </c>
      <c r="V203" s="174"/>
    </row>
    <row r="204" spans="1:22" s="31" customFormat="1" ht="18" customHeight="1">
      <c r="A204" s="202">
        <v>228</v>
      </c>
      <c r="B204" s="203" t="s">
        <v>135</v>
      </c>
      <c r="C204" s="202" t="s">
        <v>328</v>
      </c>
      <c r="D204" s="204">
        <v>85.009680000000003</v>
      </c>
      <c r="E204" s="205">
        <v>15.347331000000001</v>
      </c>
      <c r="F204" s="204">
        <v>0</v>
      </c>
      <c r="G204" s="204">
        <v>3.1671294799999994</v>
      </c>
      <c r="H204" s="206">
        <f t="shared" si="14"/>
        <v>66.495219520000006</v>
      </c>
      <c r="I204" s="206"/>
      <c r="J204" s="204">
        <v>18.806155321448085</v>
      </c>
      <c r="K204" s="207">
        <v>15.428722647890279</v>
      </c>
      <c r="L204" s="204">
        <v>0</v>
      </c>
      <c r="M204" s="204">
        <v>3.0086845299999996</v>
      </c>
      <c r="N204" s="207">
        <f t="shared" si="11"/>
        <v>0.36874814355780616</v>
      </c>
      <c r="O204" s="206">
        <f t="shared" si="12"/>
        <v>-99.44545164867543</v>
      </c>
      <c r="P204" s="175">
        <v>13.611546000000001</v>
      </c>
      <c r="Q204" s="175">
        <v>1.7357850000000001</v>
      </c>
      <c r="R204" s="176">
        <f t="shared" si="13"/>
        <v>15.347331000000001</v>
      </c>
      <c r="S204" s="175">
        <v>13.611546259999997</v>
      </c>
      <c r="T204" s="175">
        <v>1.8171763878902807</v>
      </c>
      <c r="U204" s="176">
        <f t="shared" si="15"/>
        <v>15.428722647890279</v>
      </c>
      <c r="V204" s="174"/>
    </row>
    <row r="205" spans="1:22" s="31" customFormat="1" ht="18" customHeight="1">
      <c r="A205" s="202">
        <v>229</v>
      </c>
      <c r="B205" s="203" t="s">
        <v>133</v>
      </c>
      <c r="C205" s="202" t="s">
        <v>329</v>
      </c>
      <c r="D205" s="204">
        <v>627.092265</v>
      </c>
      <c r="E205" s="205">
        <v>102.134265</v>
      </c>
      <c r="F205" s="204">
        <v>0</v>
      </c>
      <c r="G205" s="204">
        <v>27.810360840000005</v>
      </c>
      <c r="H205" s="206">
        <f t="shared" si="14"/>
        <v>497.14763915999998</v>
      </c>
      <c r="I205" s="206"/>
      <c r="J205" s="204">
        <v>403.06514236999999</v>
      </c>
      <c r="K205" s="207">
        <v>101.97816205000001</v>
      </c>
      <c r="L205" s="204">
        <v>0</v>
      </c>
      <c r="M205" s="204">
        <v>25.397509269999993</v>
      </c>
      <c r="N205" s="207">
        <f t="shared" si="11"/>
        <v>275.68947104999995</v>
      </c>
      <c r="O205" s="206">
        <f t="shared" si="12"/>
        <v>-44.545754754902262</v>
      </c>
      <c r="P205" s="175">
        <v>75.344475000000003</v>
      </c>
      <c r="Q205" s="175">
        <v>26.789790000000004</v>
      </c>
      <c r="R205" s="176">
        <f t="shared" si="13"/>
        <v>102.134265</v>
      </c>
      <c r="S205" s="175">
        <v>49.651812450000001</v>
      </c>
      <c r="T205" s="175">
        <v>52.326349600000015</v>
      </c>
      <c r="U205" s="176">
        <f t="shared" si="15"/>
        <v>101.97816205000001</v>
      </c>
      <c r="V205" s="174"/>
    </row>
    <row r="206" spans="1:22" s="31" customFormat="1" ht="18" customHeight="1">
      <c r="A206" s="202">
        <v>231</v>
      </c>
      <c r="B206" s="203" t="s">
        <v>227</v>
      </c>
      <c r="C206" s="202" t="s">
        <v>330</v>
      </c>
      <c r="D206" s="204">
        <v>49.765979999999999</v>
      </c>
      <c r="E206" s="205">
        <v>20.301269999999999</v>
      </c>
      <c r="F206" s="204">
        <v>0</v>
      </c>
      <c r="G206" s="204">
        <v>0.20331000999999999</v>
      </c>
      <c r="H206" s="206">
        <f t="shared" si="14"/>
        <v>29.261399990000001</v>
      </c>
      <c r="I206" s="206"/>
      <c r="J206" s="204">
        <v>17.97276324934225</v>
      </c>
      <c r="K206" s="207">
        <v>17.162897636806125</v>
      </c>
      <c r="L206" s="204">
        <v>0</v>
      </c>
      <c r="M206" s="204">
        <v>0.43604929999999997</v>
      </c>
      <c r="N206" s="207">
        <f t="shared" si="11"/>
        <v>0.37381631253612524</v>
      </c>
      <c r="O206" s="206">
        <f t="shared" si="12"/>
        <v>-98.722493412263674</v>
      </c>
      <c r="P206" s="175">
        <v>4.0439999999999996</v>
      </c>
      <c r="Q206" s="175">
        <v>16.257269999999998</v>
      </c>
      <c r="R206" s="176">
        <f t="shared" si="13"/>
        <v>20.301269999999999</v>
      </c>
      <c r="S206" s="175">
        <v>0.20381550000000001</v>
      </c>
      <c r="T206" s="175">
        <v>16.959082136806124</v>
      </c>
      <c r="U206" s="176">
        <f t="shared" si="15"/>
        <v>17.162897636806125</v>
      </c>
      <c r="V206" s="174"/>
    </row>
    <row r="207" spans="1:22" s="31" customFormat="1" ht="18" customHeight="1">
      <c r="A207" s="202">
        <v>233</v>
      </c>
      <c r="B207" s="203" t="s">
        <v>227</v>
      </c>
      <c r="C207" s="202" t="s">
        <v>331</v>
      </c>
      <c r="D207" s="204">
        <v>49.130040000000008</v>
      </c>
      <c r="E207" s="205">
        <v>36.569770000000005</v>
      </c>
      <c r="F207" s="204">
        <v>0</v>
      </c>
      <c r="G207" s="204">
        <v>0.27164475999999999</v>
      </c>
      <c r="H207" s="206">
        <f t="shared" si="14"/>
        <v>12.288625240000004</v>
      </c>
      <c r="I207" s="206"/>
      <c r="J207" s="204">
        <v>7.5070073680758647</v>
      </c>
      <c r="K207" s="207">
        <v>6.748595915172416</v>
      </c>
      <c r="L207" s="204">
        <v>0</v>
      </c>
      <c r="M207" s="204">
        <v>0.58261017000000004</v>
      </c>
      <c r="N207" s="207">
        <f t="shared" si="11"/>
        <v>0.17580128290344865</v>
      </c>
      <c r="O207" s="206">
        <f t="shared" si="12"/>
        <v>-98.569398289312232</v>
      </c>
      <c r="P207" s="175">
        <v>30.379045000000001</v>
      </c>
      <c r="Q207" s="175">
        <v>6.1907250000000014</v>
      </c>
      <c r="R207" s="176">
        <f t="shared" si="13"/>
        <v>36.569770000000005</v>
      </c>
      <c r="S207" s="175">
        <v>0.27232015999999998</v>
      </c>
      <c r="T207" s="175">
        <v>6.4762757551724164</v>
      </c>
      <c r="U207" s="176">
        <f t="shared" si="15"/>
        <v>6.748595915172416</v>
      </c>
      <c r="V207" s="174"/>
    </row>
    <row r="208" spans="1:22" s="31" customFormat="1" ht="18" customHeight="1">
      <c r="A208" s="202">
        <v>234</v>
      </c>
      <c r="B208" s="203" t="s">
        <v>227</v>
      </c>
      <c r="C208" s="202" t="s">
        <v>332</v>
      </c>
      <c r="D208" s="204">
        <v>131.71711499999998</v>
      </c>
      <c r="E208" s="205">
        <v>25.225543999999999</v>
      </c>
      <c r="F208" s="204">
        <v>0</v>
      </c>
      <c r="G208" s="204">
        <v>34.613538640000002</v>
      </c>
      <c r="H208" s="206">
        <f t="shared" si="14"/>
        <v>71.878032359999978</v>
      </c>
      <c r="I208" s="206"/>
      <c r="J208" s="204">
        <v>86.425049138973563</v>
      </c>
      <c r="K208" s="207">
        <v>50.082468102327027</v>
      </c>
      <c r="L208" s="204">
        <v>0</v>
      </c>
      <c r="M208" s="204">
        <v>34.421178710000007</v>
      </c>
      <c r="N208" s="207">
        <f t="shared" si="11"/>
        <v>1.921402326646529</v>
      </c>
      <c r="O208" s="206">
        <f t="shared" si="12"/>
        <v>-97.326857367181091</v>
      </c>
      <c r="P208" s="175">
        <v>25.225543999999999</v>
      </c>
      <c r="Q208" s="175">
        <v>0</v>
      </c>
      <c r="R208" s="176">
        <f t="shared" si="13"/>
        <v>25.225543999999999</v>
      </c>
      <c r="S208" s="175">
        <v>24.831693550000001</v>
      </c>
      <c r="T208" s="175">
        <v>25.25077455232703</v>
      </c>
      <c r="U208" s="176">
        <f t="shared" si="15"/>
        <v>50.082468102327027</v>
      </c>
      <c r="V208" s="174"/>
    </row>
    <row r="209" spans="1:22" s="31" customFormat="1" ht="18" customHeight="1">
      <c r="A209" s="202">
        <v>235</v>
      </c>
      <c r="B209" s="203" t="s">
        <v>127</v>
      </c>
      <c r="C209" s="202" t="s">
        <v>333</v>
      </c>
      <c r="D209" s="204">
        <v>793.99852499999974</v>
      </c>
      <c r="E209" s="205">
        <v>22.877360000000003</v>
      </c>
      <c r="F209" s="204">
        <v>0</v>
      </c>
      <c r="G209" s="204">
        <v>38.877738880000003</v>
      </c>
      <c r="H209" s="206">
        <f t="shared" si="14"/>
        <v>732.24342611999975</v>
      </c>
      <c r="I209" s="206"/>
      <c r="J209" s="204">
        <v>374.14666556750001</v>
      </c>
      <c r="K209" s="207">
        <v>291.42388053000008</v>
      </c>
      <c r="L209" s="204">
        <v>0</v>
      </c>
      <c r="M209" s="204">
        <v>34.65025189</v>
      </c>
      <c r="N209" s="207">
        <f t="shared" si="11"/>
        <v>48.072533147499932</v>
      </c>
      <c r="O209" s="206">
        <f t="shared" si="12"/>
        <v>-93.434897271495359</v>
      </c>
      <c r="P209" s="175">
        <v>5.4032</v>
      </c>
      <c r="Q209" s="175">
        <v>17.474160000000005</v>
      </c>
      <c r="R209" s="176">
        <f t="shared" si="13"/>
        <v>22.877360000000003</v>
      </c>
      <c r="S209" s="175">
        <v>16.196011730000002</v>
      </c>
      <c r="T209" s="175">
        <v>275.22786880000007</v>
      </c>
      <c r="U209" s="176">
        <f t="shared" si="15"/>
        <v>291.42388053000008</v>
      </c>
      <c r="V209" s="174"/>
    </row>
    <row r="210" spans="1:22" s="31" customFormat="1" ht="18" customHeight="1">
      <c r="A210" s="202">
        <v>236</v>
      </c>
      <c r="B210" s="203" t="s">
        <v>127</v>
      </c>
      <c r="C210" s="202" t="s">
        <v>334</v>
      </c>
      <c r="D210" s="204">
        <v>528.96645000000001</v>
      </c>
      <c r="E210" s="205">
        <v>78.258082999999999</v>
      </c>
      <c r="F210" s="204">
        <v>0</v>
      </c>
      <c r="G210" s="204">
        <v>15.385322719999998</v>
      </c>
      <c r="H210" s="206">
        <f t="shared" si="14"/>
        <v>435.32304428000003</v>
      </c>
      <c r="I210" s="206"/>
      <c r="J210" s="204">
        <v>302.47641442750006</v>
      </c>
      <c r="K210" s="207">
        <v>336.01179202000009</v>
      </c>
      <c r="L210" s="204">
        <v>0</v>
      </c>
      <c r="M210" s="204">
        <v>15.385322719999998</v>
      </c>
      <c r="N210" s="207">
        <f t="shared" ref="N210:N273" si="16">J210-K210-M210</f>
        <v>-48.920700312500024</v>
      </c>
      <c r="O210" s="206">
        <f t="shared" ref="O210:O273" si="17">IF(OR(H210=0,N210=0),"N.A.",IF((((N210-H210)/H210))*100&gt;=500,"500&lt;",IF((((N210-H210)/H210))*100&lt;=-500,"&lt;-500",(((N210-H210)/H210))*100)))</f>
        <v>-111.23779247510595</v>
      </c>
      <c r="P210" s="175">
        <v>60.783923000000001</v>
      </c>
      <c r="Q210" s="175">
        <v>17.474160000000005</v>
      </c>
      <c r="R210" s="176">
        <f t="shared" ref="R210:R273" si="18">P210+Q210</f>
        <v>78.258082999999999</v>
      </c>
      <c r="S210" s="175">
        <v>60.783923220000005</v>
      </c>
      <c r="T210" s="175">
        <v>275.22786880000007</v>
      </c>
      <c r="U210" s="176">
        <f t="shared" si="15"/>
        <v>336.01179202000009</v>
      </c>
      <c r="V210" s="174"/>
    </row>
    <row r="211" spans="1:22" s="31" customFormat="1" ht="18" customHeight="1">
      <c r="A211" s="202">
        <v>237</v>
      </c>
      <c r="B211" s="203" t="s">
        <v>135</v>
      </c>
      <c r="C211" s="202" t="s">
        <v>335</v>
      </c>
      <c r="D211" s="204">
        <v>91.97466</v>
      </c>
      <c r="E211" s="205">
        <v>11.607135</v>
      </c>
      <c r="F211" s="204">
        <v>0</v>
      </c>
      <c r="G211" s="204">
        <v>7.245821509999999</v>
      </c>
      <c r="H211" s="206">
        <f t="shared" ref="H211:H274" si="19">D211-E211-G211</f>
        <v>73.121703490000002</v>
      </c>
      <c r="I211" s="206"/>
      <c r="J211" s="204">
        <v>18.260717695930047</v>
      </c>
      <c r="K211" s="207">
        <v>11.64732889777455</v>
      </c>
      <c r="L211" s="204">
        <v>0</v>
      </c>
      <c r="M211" s="204">
        <v>6.2553355100000001</v>
      </c>
      <c r="N211" s="207">
        <f t="shared" si="16"/>
        <v>0.35805328815549764</v>
      </c>
      <c r="O211" s="206">
        <f t="shared" si="17"/>
        <v>-99.510332403286441</v>
      </c>
      <c r="P211" s="175">
        <v>10.77777</v>
      </c>
      <c r="Q211" s="175">
        <v>0.82936499999999991</v>
      </c>
      <c r="R211" s="176">
        <f t="shared" si="18"/>
        <v>11.607135</v>
      </c>
      <c r="S211" s="175">
        <v>10.777770159999999</v>
      </c>
      <c r="T211" s="175">
        <v>0.86955873777455117</v>
      </c>
      <c r="U211" s="176">
        <f t="shared" ref="U211:U274" si="20">S211+T211</f>
        <v>11.64732889777455</v>
      </c>
      <c r="V211" s="174"/>
    </row>
    <row r="212" spans="1:22" s="31" customFormat="1" ht="18" customHeight="1">
      <c r="A212" s="202">
        <v>242</v>
      </c>
      <c r="B212" s="203" t="s">
        <v>139</v>
      </c>
      <c r="C212" s="202" t="s">
        <v>336</v>
      </c>
      <c r="D212" s="204">
        <v>76.321034999999995</v>
      </c>
      <c r="E212" s="205">
        <v>33.732317999999999</v>
      </c>
      <c r="F212" s="204">
        <v>0</v>
      </c>
      <c r="G212" s="204">
        <v>9.7861320999999997</v>
      </c>
      <c r="H212" s="206">
        <f t="shared" si="19"/>
        <v>32.802584899999999</v>
      </c>
      <c r="I212" s="206"/>
      <c r="J212" s="204">
        <v>46.262120696324118</v>
      </c>
      <c r="K212" s="207">
        <v>34.907442230513837</v>
      </c>
      <c r="L212" s="204">
        <v>0</v>
      </c>
      <c r="M212" s="204">
        <v>10.31557168</v>
      </c>
      <c r="N212" s="207">
        <f t="shared" si="16"/>
        <v>1.0391067858102812</v>
      </c>
      <c r="O212" s="206">
        <f t="shared" si="17"/>
        <v>-96.832241151183538</v>
      </c>
      <c r="P212" s="175">
        <v>15.933917999999998</v>
      </c>
      <c r="Q212" s="175">
        <v>17.798400000000001</v>
      </c>
      <c r="R212" s="176">
        <f t="shared" si="18"/>
        <v>33.732317999999999</v>
      </c>
      <c r="S212" s="175">
        <v>16.312587860000001</v>
      </c>
      <c r="T212" s="175">
        <v>18.59485437051384</v>
      </c>
      <c r="U212" s="176">
        <f t="shared" si="20"/>
        <v>34.907442230513837</v>
      </c>
      <c r="V212" s="174"/>
    </row>
    <row r="213" spans="1:22" s="31" customFormat="1" ht="18" customHeight="1">
      <c r="A213" s="202">
        <v>243</v>
      </c>
      <c r="B213" s="203" t="s">
        <v>139</v>
      </c>
      <c r="C213" s="202" t="s">
        <v>337</v>
      </c>
      <c r="D213" s="204">
        <v>539.45582999999988</v>
      </c>
      <c r="E213" s="205">
        <v>115.140362</v>
      </c>
      <c r="F213" s="204">
        <v>0</v>
      </c>
      <c r="G213" s="204">
        <v>48.632217319999995</v>
      </c>
      <c r="H213" s="206">
        <f t="shared" si="19"/>
        <v>375.6832506799999</v>
      </c>
      <c r="I213" s="206"/>
      <c r="J213" s="204">
        <v>157.80555380809184</v>
      </c>
      <c r="K213" s="207">
        <v>115.48222272662244</v>
      </c>
      <c r="L213" s="204">
        <v>0</v>
      </c>
      <c r="M213" s="204">
        <v>40.516376919999985</v>
      </c>
      <c r="N213" s="207">
        <f t="shared" si="16"/>
        <v>1.8069541614694202</v>
      </c>
      <c r="O213" s="206">
        <f t="shared" si="17"/>
        <v>-99.519021899912019</v>
      </c>
      <c r="P213" s="175">
        <v>106.99807699999999</v>
      </c>
      <c r="Q213" s="175">
        <v>8.1422849999999993</v>
      </c>
      <c r="R213" s="176">
        <f t="shared" si="18"/>
        <v>115.140362</v>
      </c>
      <c r="S213" s="175">
        <v>106.99807885</v>
      </c>
      <c r="T213" s="175">
        <v>8.4841438766224382</v>
      </c>
      <c r="U213" s="176">
        <f t="shared" si="20"/>
        <v>115.48222272662244</v>
      </c>
      <c r="V213" s="174"/>
    </row>
    <row r="214" spans="1:22" s="31" customFormat="1" ht="18" customHeight="1">
      <c r="A214" s="202">
        <v>244</v>
      </c>
      <c r="B214" s="203" t="s">
        <v>139</v>
      </c>
      <c r="C214" s="202" t="s">
        <v>338</v>
      </c>
      <c r="D214" s="204">
        <v>339.67540500000001</v>
      </c>
      <c r="E214" s="205">
        <v>72.869993000000008</v>
      </c>
      <c r="F214" s="204">
        <v>0</v>
      </c>
      <c r="G214" s="204">
        <v>19.71400371</v>
      </c>
      <c r="H214" s="206">
        <f t="shared" si="19"/>
        <v>247.09140829</v>
      </c>
      <c r="I214" s="206"/>
      <c r="J214" s="204">
        <v>82.413141618488154</v>
      </c>
      <c r="K214" s="207">
        <v>62.845568895184456</v>
      </c>
      <c r="L214" s="204">
        <v>0</v>
      </c>
      <c r="M214" s="204">
        <v>17.571659439999998</v>
      </c>
      <c r="N214" s="207">
        <f t="shared" si="16"/>
        <v>1.9959132833037003</v>
      </c>
      <c r="O214" s="206">
        <f t="shared" si="17"/>
        <v>-99.192236874152584</v>
      </c>
      <c r="P214" s="175">
        <v>56.181518000000004</v>
      </c>
      <c r="Q214" s="175">
        <v>16.688475</v>
      </c>
      <c r="R214" s="176">
        <f t="shared" si="18"/>
        <v>72.869993000000008</v>
      </c>
      <c r="S214" s="175">
        <v>45.42153038</v>
      </c>
      <c r="T214" s="175">
        <v>17.42403851518446</v>
      </c>
      <c r="U214" s="176">
        <f t="shared" si="20"/>
        <v>62.845568895184456</v>
      </c>
      <c r="V214" s="174"/>
    </row>
    <row r="215" spans="1:22" s="31" customFormat="1" ht="18" customHeight="1">
      <c r="A215" s="202">
        <v>245</v>
      </c>
      <c r="B215" s="203" t="s">
        <v>139</v>
      </c>
      <c r="C215" s="202" t="s">
        <v>339</v>
      </c>
      <c r="D215" s="204">
        <v>273.50358</v>
      </c>
      <c r="E215" s="205">
        <v>84.634097999999994</v>
      </c>
      <c r="F215" s="204">
        <v>0</v>
      </c>
      <c r="G215" s="204">
        <v>12.778911209999997</v>
      </c>
      <c r="H215" s="206">
        <f t="shared" si="19"/>
        <v>176.09057079000002</v>
      </c>
      <c r="I215" s="206"/>
      <c r="J215" s="204">
        <v>53.635013877999789</v>
      </c>
      <c r="K215" s="207">
        <v>41.605872009342619</v>
      </c>
      <c r="L215" s="204">
        <v>0</v>
      </c>
      <c r="M215" s="204">
        <v>10.95114133</v>
      </c>
      <c r="N215" s="207">
        <f t="shared" si="16"/>
        <v>1.0780005386571698</v>
      </c>
      <c r="O215" s="206">
        <f t="shared" si="17"/>
        <v>-99.387814728624647</v>
      </c>
      <c r="P215" s="175">
        <v>64.269887999999995</v>
      </c>
      <c r="Q215" s="175">
        <v>20.364209999999996</v>
      </c>
      <c r="R215" s="176">
        <f t="shared" si="18"/>
        <v>84.634097999999994</v>
      </c>
      <c r="S215" s="175">
        <v>25.794612469999997</v>
      </c>
      <c r="T215" s="175">
        <v>15.811259539342622</v>
      </c>
      <c r="U215" s="176">
        <f t="shared" si="20"/>
        <v>41.605872009342619</v>
      </c>
      <c r="V215" s="174"/>
    </row>
    <row r="216" spans="1:22" s="31" customFormat="1" ht="18" customHeight="1">
      <c r="A216" s="202">
        <v>247</v>
      </c>
      <c r="B216" s="203" t="s">
        <v>227</v>
      </c>
      <c r="C216" s="202" t="s">
        <v>340</v>
      </c>
      <c r="D216" s="204">
        <v>119.58271500000001</v>
      </c>
      <c r="E216" s="205">
        <v>27.797528</v>
      </c>
      <c r="F216" s="204">
        <v>0</v>
      </c>
      <c r="G216" s="204">
        <v>4.8257762800000004</v>
      </c>
      <c r="H216" s="206">
        <f t="shared" si="19"/>
        <v>86.959410720000008</v>
      </c>
      <c r="I216" s="206"/>
      <c r="J216" s="204">
        <v>30.841259215762296</v>
      </c>
      <c r="K216" s="207">
        <v>25.56691899290421</v>
      </c>
      <c r="L216" s="204">
        <v>0</v>
      </c>
      <c r="M216" s="204">
        <v>4.5686539399999999</v>
      </c>
      <c r="N216" s="207">
        <f t="shared" si="16"/>
        <v>0.70568628285808632</v>
      </c>
      <c r="O216" s="206">
        <f t="shared" si="17"/>
        <v>-99.188487735812387</v>
      </c>
      <c r="P216" s="175">
        <v>13.127032999999999</v>
      </c>
      <c r="Q216" s="175">
        <v>14.670495000000001</v>
      </c>
      <c r="R216" s="176">
        <f t="shared" si="18"/>
        <v>27.797528</v>
      </c>
      <c r="S216" s="175">
        <v>10.274246550000003</v>
      </c>
      <c r="T216" s="175">
        <v>15.292672442904207</v>
      </c>
      <c r="U216" s="176">
        <f t="shared" si="20"/>
        <v>25.56691899290421</v>
      </c>
      <c r="V216" s="174"/>
    </row>
    <row r="217" spans="1:22" s="31" customFormat="1" ht="18" customHeight="1">
      <c r="A217" s="202">
        <v>248</v>
      </c>
      <c r="B217" s="203" t="s">
        <v>227</v>
      </c>
      <c r="C217" s="202" t="s">
        <v>341</v>
      </c>
      <c r="D217" s="204">
        <v>464.21787000000006</v>
      </c>
      <c r="E217" s="205">
        <v>75.663381999999999</v>
      </c>
      <c r="F217" s="204">
        <v>0</v>
      </c>
      <c r="G217" s="204">
        <v>9.7904825399999975</v>
      </c>
      <c r="H217" s="206">
        <f t="shared" si="19"/>
        <v>378.76400546000008</v>
      </c>
      <c r="I217" s="206"/>
      <c r="J217" s="204">
        <v>75.077122642323332</v>
      </c>
      <c r="K217" s="207">
        <v>63.704822448356211</v>
      </c>
      <c r="L217" s="204">
        <v>0</v>
      </c>
      <c r="M217" s="204">
        <v>9.69759642</v>
      </c>
      <c r="N217" s="207">
        <f t="shared" si="16"/>
        <v>1.6747037739671207</v>
      </c>
      <c r="O217" s="206">
        <f t="shared" si="17"/>
        <v>-99.557850336931239</v>
      </c>
      <c r="P217" s="175">
        <v>42.552802</v>
      </c>
      <c r="Q217" s="175">
        <v>33.110579999999999</v>
      </c>
      <c r="R217" s="176">
        <f t="shared" si="18"/>
        <v>75.663381999999999</v>
      </c>
      <c r="S217" s="175">
        <v>29.173769529999998</v>
      </c>
      <c r="T217" s="175">
        <v>34.53105291835621</v>
      </c>
      <c r="U217" s="176">
        <f t="shared" si="20"/>
        <v>63.704822448356211</v>
      </c>
      <c r="V217" s="174"/>
    </row>
    <row r="218" spans="1:22" s="31" customFormat="1" ht="18" customHeight="1">
      <c r="A218" s="202">
        <v>249</v>
      </c>
      <c r="B218" s="203" t="s">
        <v>227</v>
      </c>
      <c r="C218" s="202" t="s">
        <v>342</v>
      </c>
      <c r="D218" s="204">
        <v>682.8182250000001</v>
      </c>
      <c r="E218" s="205">
        <v>57.962017000000003</v>
      </c>
      <c r="F218" s="204">
        <v>0</v>
      </c>
      <c r="G218" s="204">
        <v>21.127805590000001</v>
      </c>
      <c r="H218" s="206">
        <f t="shared" si="19"/>
        <v>603.72840241000017</v>
      </c>
      <c r="I218" s="206"/>
      <c r="J218" s="204">
        <v>76.30089607364485</v>
      </c>
      <c r="K218" s="207">
        <v>55.918693422200818</v>
      </c>
      <c r="L218" s="204">
        <v>0</v>
      </c>
      <c r="M218" s="204">
        <v>18.529341589999998</v>
      </c>
      <c r="N218" s="207">
        <f t="shared" si="16"/>
        <v>1.8528610614440346</v>
      </c>
      <c r="O218" s="206">
        <f t="shared" si="17"/>
        <v>-99.693096920064107</v>
      </c>
      <c r="P218" s="175">
        <v>51.982972000000004</v>
      </c>
      <c r="Q218" s="175">
        <v>5.9790450000000002</v>
      </c>
      <c r="R218" s="176">
        <f t="shared" si="18"/>
        <v>57.962017000000003</v>
      </c>
      <c r="S218" s="175">
        <v>40.797030630000002</v>
      </c>
      <c r="T218" s="175">
        <v>15.121662792200819</v>
      </c>
      <c r="U218" s="176">
        <f t="shared" si="20"/>
        <v>55.918693422200818</v>
      </c>
      <c r="V218" s="174"/>
    </row>
    <row r="219" spans="1:22" s="31" customFormat="1" ht="18" customHeight="1">
      <c r="A219" s="202">
        <v>250</v>
      </c>
      <c r="B219" s="203" t="s">
        <v>227</v>
      </c>
      <c r="C219" s="202" t="s">
        <v>343</v>
      </c>
      <c r="D219" s="204">
        <v>297.22588500000006</v>
      </c>
      <c r="E219" s="205">
        <v>65.128035000000011</v>
      </c>
      <c r="F219" s="204">
        <v>0</v>
      </c>
      <c r="G219" s="204">
        <v>3.5753148499999994</v>
      </c>
      <c r="H219" s="206">
        <f t="shared" si="19"/>
        <v>228.52253515000004</v>
      </c>
      <c r="I219" s="206"/>
      <c r="J219" s="204">
        <v>65.476448404510336</v>
      </c>
      <c r="K219" s="207">
        <v>58.195730162993797</v>
      </c>
      <c r="L219" s="204">
        <v>0</v>
      </c>
      <c r="M219" s="204">
        <v>3.5032105099999997</v>
      </c>
      <c r="N219" s="207">
        <f t="shared" si="16"/>
        <v>3.7775077315165388</v>
      </c>
      <c r="O219" s="206">
        <f t="shared" si="17"/>
        <v>-98.346986773520157</v>
      </c>
      <c r="P219" s="175">
        <v>33.166905</v>
      </c>
      <c r="Q219" s="175">
        <v>31.961130000000004</v>
      </c>
      <c r="R219" s="176">
        <f t="shared" si="18"/>
        <v>65.128035000000011</v>
      </c>
      <c r="S219" s="175">
        <v>24.870106459999999</v>
      </c>
      <c r="T219" s="175">
        <v>33.325623702993795</v>
      </c>
      <c r="U219" s="176">
        <f t="shared" si="20"/>
        <v>58.195730162993797</v>
      </c>
      <c r="V219" s="174"/>
    </row>
    <row r="220" spans="1:22" s="31" customFormat="1" ht="18" customHeight="1">
      <c r="A220" s="202">
        <v>251</v>
      </c>
      <c r="B220" s="203" t="s">
        <v>139</v>
      </c>
      <c r="C220" s="202" t="s">
        <v>344</v>
      </c>
      <c r="D220" s="204">
        <v>120.08681999999999</v>
      </c>
      <c r="E220" s="205">
        <v>34.608826000000001</v>
      </c>
      <c r="F220" s="204">
        <v>0</v>
      </c>
      <c r="G220" s="204">
        <v>12.987909229999998</v>
      </c>
      <c r="H220" s="206">
        <f t="shared" si="19"/>
        <v>72.490084769999996</v>
      </c>
      <c r="I220" s="206"/>
      <c r="J220" s="204">
        <v>46.976552501025289</v>
      </c>
      <c r="K220" s="207">
        <v>33.360478338456161</v>
      </c>
      <c r="L220" s="204">
        <v>0</v>
      </c>
      <c r="M220" s="204">
        <v>12.70759043</v>
      </c>
      <c r="N220" s="207">
        <f t="shared" si="16"/>
        <v>0.90848373256912751</v>
      </c>
      <c r="O220" s="206">
        <f t="shared" si="17"/>
        <v>-98.746747592513373</v>
      </c>
      <c r="P220" s="175">
        <v>27.076066000000001</v>
      </c>
      <c r="Q220" s="175">
        <v>7.5327599999999979</v>
      </c>
      <c r="R220" s="176">
        <f t="shared" si="18"/>
        <v>34.608826000000001</v>
      </c>
      <c r="S220" s="175">
        <v>25.509110729999996</v>
      </c>
      <c r="T220" s="175">
        <v>7.8513676084561617</v>
      </c>
      <c r="U220" s="176">
        <f t="shared" si="20"/>
        <v>33.360478338456161</v>
      </c>
      <c r="V220" s="174"/>
    </row>
    <row r="221" spans="1:22" s="31" customFormat="1" ht="18" customHeight="1">
      <c r="A221" s="202">
        <v>252</v>
      </c>
      <c r="B221" s="203" t="s">
        <v>139</v>
      </c>
      <c r="C221" s="202" t="s">
        <v>345</v>
      </c>
      <c r="D221" s="204">
        <v>41.736600000000003</v>
      </c>
      <c r="E221" s="205">
        <v>19.095410000000001</v>
      </c>
      <c r="F221" s="204">
        <v>0</v>
      </c>
      <c r="G221" s="204">
        <v>0.23572241000000005</v>
      </c>
      <c r="H221" s="206">
        <f t="shared" si="19"/>
        <v>22.405467590000001</v>
      </c>
      <c r="I221" s="206"/>
      <c r="J221" s="204">
        <v>20.280110184997991</v>
      </c>
      <c r="K221" s="207">
        <v>19.688434855684303</v>
      </c>
      <c r="L221" s="204">
        <v>0</v>
      </c>
      <c r="M221" s="204">
        <v>0.19402611</v>
      </c>
      <c r="N221" s="207">
        <f t="shared" si="16"/>
        <v>0.3976492193136878</v>
      </c>
      <c r="O221" s="206">
        <f t="shared" si="17"/>
        <v>-98.225213476503541</v>
      </c>
      <c r="P221" s="175">
        <v>4.8650000000000002</v>
      </c>
      <c r="Q221" s="175">
        <v>14.230410000000001</v>
      </c>
      <c r="R221" s="176">
        <f t="shared" si="18"/>
        <v>19.095410000000001</v>
      </c>
      <c r="S221" s="175">
        <v>4.8647073500000015</v>
      </c>
      <c r="T221" s="175">
        <v>14.823727505684301</v>
      </c>
      <c r="U221" s="176">
        <f t="shared" si="20"/>
        <v>19.688434855684303</v>
      </c>
      <c r="V221" s="174"/>
    </row>
    <row r="222" spans="1:22" s="31" customFormat="1" ht="18" customHeight="1">
      <c r="A222" s="202">
        <v>253</v>
      </c>
      <c r="B222" s="203" t="s">
        <v>139</v>
      </c>
      <c r="C222" s="202" t="s">
        <v>346</v>
      </c>
      <c r="D222" s="204">
        <v>227.04239999999999</v>
      </c>
      <c r="E222" s="205">
        <v>43.074591999999996</v>
      </c>
      <c r="F222" s="204">
        <v>0</v>
      </c>
      <c r="G222" s="204">
        <v>19.579667950000001</v>
      </c>
      <c r="H222" s="206">
        <f t="shared" si="19"/>
        <v>164.38814005</v>
      </c>
      <c r="I222" s="206"/>
      <c r="J222" s="204">
        <v>58.821995650292216</v>
      </c>
      <c r="K222" s="207">
        <v>41.055545733423749</v>
      </c>
      <c r="L222" s="204">
        <v>0</v>
      </c>
      <c r="M222" s="204">
        <v>17.346737270000002</v>
      </c>
      <c r="N222" s="207">
        <f t="shared" si="16"/>
        <v>0.4197126468684651</v>
      </c>
      <c r="O222" s="206">
        <f t="shared" si="17"/>
        <v>-99.744681917600133</v>
      </c>
      <c r="P222" s="175">
        <v>27.818272</v>
      </c>
      <c r="Q222" s="175">
        <v>15.256319999999999</v>
      </c>
      <c r="R222" s="176">
        <f t="shared" si="18"/>
        <v>43.074591999999996</v>
      </c>
      <c r="S222" s="175">
        <v>25.159018929999995</v>
      </c>
      <c r="T222" s="175">
        <v>15.896526803423752</v>
      </c>
      <c r="U222" s="176">
        <f t="shared" si="20"/>
        <v>41.055545733423749</v>
      </c>
      <c r="V222" s="174"/>
    </row>
    <row r="223" spans="1:22" s="31" customFormat="1" ht="18" customHeight="1">
      <c r="A223" s="202">
        <v>258</v>
      </c>
      <c r="B223" s="203" t="s">
        <v>204</v>
      </c>
      <c r="C223" s="202" t="s">
        <v>347</v>
      </c>
      <c r="D223" s="204">
        <v>0</v>
      </c>
      <c r="E223" s="205">
        <v>0</v>
      </c>
      <c r="F223" s="204">
        <v>0</v>
      </c>
      <c r="G223" s="204">
        <v>0</v>
      </c>
      <c r="H223" s="206">
        <f t="shared" si="19"/>
        <v>0</v>
      </c>
      <c r="I223" s="206"/>
      <c r="J223" s="204">
        <v>0</v>
      </c>
      <c r="K223" s="207">
        <v>0</v>
      </c>
      <c r="L223" s="204">
        <v>0</v>
      </c>
      <c r="M223" s="204">
        <v>0</v>
      </c>
      <c r="N223" s="207">
        <f t="shared" si="16"/>
        <v>0</v>
      </c>
      <c r="O223" s="206" t="str">
        <f t="shared" si="17"/>
        <v>N.A.</v>
      </c>
      <c r="P223" s="175">
        <v>0</v>
      </c>
      <c r="Q223" s="175">
        <v>0</v>
      </c>
      <c r="R223" s="176">
        <f t="shared" si="18"/>
        <v>0</v>
      </c>
      <c r="S223" s="175">
        <v>0</v>
      </c>
      <c r="T223" s="175">
        <v>0</v>
      </c>
      <c r="U223" s="176">
        <f t="shared" si="20"/>
        <v>0</v>
      </c>
      <c r="V223" s="174"/>
    </row>
    <row r="224" spans="1:22" s="31" customFormat="1" ht="18" customHeight="1">
      <c r="A224" s="202">
        <v>259</v>
      </c>
      <c r="B224" s="203" t="s">
        <v>139</v>
      </c>
      <c r="C224" s="202" t="s">
        <v>348</v>
      </c>
      <c r="D224" s="204">
        <v>165.99779999999998</v>
      </c>
      <c r="E224" s="205">
        <v>46.174261999999999</v>
      </c>
      <c r="F224" s="204">
        <v>0</v>
      </c>
      <c r="G224" s="204">
        <v>23.21220297</v>
      </c>
      <c r="H224" s="206">
        <f t="shared" si="19"/>
        <v>96.611335029999992</v>
      </c>
      <c r="I224" s="206"/>
      <c r="J224" s="204">
        <v>69.288800970895281</v>
      </c>
      <c r="K224" s="207">
        <v>45.865718800755481</v>
      </c>
      <c r="L224" s="204">
        <v>0</v>
      </c>
      <c r="M224" s="204">
        <v>22.801894730000001</v>
      </c>
      <c r="N224" s="207">
        <f t="shared" si="16"/>
        <v>0.62118744013979921</v>
      </c>
      <c r="O224" s="206">
        <f t="shared" si="17"/>
        <v>-99.357024266410448</v>
      </c>
      <c r="P224" s="175">
        <v>32.560862</v>
      </c>
      <c r="Q224" s="175">
        <v>13.613399999999999</v>
      </c>
      <c r="R224" s="176">
        <f t="shared" si="18"/>
        <v>46.174261999999999</v>
      </c>
      <c r="S224" s="175">
        <v>31.674541400000003</v>
      </c>
      <c r="T224" s="175">
        <v>14.19117740075548</v>
      </c>
      <c r="U224" s="176">
        <f t="shared" si="20"/>
        <v>45.865718800755481</v>
      </c>
      <c r="V224" s="174"/>
    </row>
    <row r="225" spans="1:22" s="31" customFormat="1" ht="18" customHeight="1">
      <c r="A225" s="202">
        <v>260</v>
      </c>
      <c r="B225" s="203" t="s">
        <v>139</v>
      </c>
      <c r="C225" s="202" t="s">
        <v>349</v>
      </c>
      <c r="D225" s="204">
        <v>34.122495000000001</v>
      </c>
      <c r="E225" s="205">
        <v>16.758250000000004</v>
      </c>
      <c r="F225" s="204">
        <v>0</v>
      </c>
      <c r="G225" s="204">
        <v>9.6260778899999977</v>
      </c>
      <c r="H225" s="206">
        <f t="shared" si="19"/>
        <v>7.7381671099999991</v>
      </c>
      <c r="I225" s="206"/>
      <c r="J225" s="204">
        <v>28.310145698250906</v>
      </c>
      <c r="K225" s="207">
        <v>18.041341541856895</v>
      </c>
      <c r="L225" s="204">
        <v>0</v>
      </c>
      <c r="M225" s="204">
        <v>9.9761881600000031</v>
      </c>
      <c r="N225" s="207">
        <f t="shared" si="16"/>
        <v>0.2926159963940087</v>
      </c>
      <c r="O225" s="206">
        <f t="shared" si="17"/>
        <v>-96.218536092146906</v>
      </c>
      <c r="P225" s="175">
        <v>7.0097500000000004</v>
      </c>
      <c r="Q225" s="175">
        <v>9.7485000000000017</v>
      </c>
      <c r="R225" s="176">
        <f t="shared" si="18"/>
        <v>16.758250000000004</v>
      </c>
      <c r="S225" s="175">
        <v>7.8846110900000008</v>
      </c>
      <c r="T225" s="175">
        <v>10.156730451856895</v>
      </c>
      <c r="U225" s="176">
        <f t="shared" si="20"/>
        <v>18.041341541856895</v>
      </c>
      <c r="V225" s="174"/>
    </row>
    <row r="226" spans="1:22" s="31" customFormat="1" ht="18" customHeight="1">
      <c r="A226" s="202">
        <v>261</v>
      </c>
      <c r="B226" s="203" t="s">
        <v>191</v>
      </c>
      <c r="C226" s="202" t="s">
        <v>350</v>
      </c>
      <c r="D226" s="204">
        <v>3077.2051200000005</v>
      </c>
      <c r="E226" s="205">
        <v>1241.776374</v>
      </c>
      <c r="F226" s="204">
        <v>0</v>
      </c>
      <c r="G226" s="204">
        <v>219.51830696999997</v>
      </c>
      <c r="H226" s="206">
        <f t="shared" si="19"/>
        <v>1615.9104390300006</v>
      </c>
      <c r="I226" s="206"/>
      <c r="J226" s="204">
        <v>1279.5373949899995</v>
      </c>
      <c r="K226" s="207">
        <v>2046.8482163899998</v>
      </c>
      <c r="L226" s="204">
        <v>0</v>
      </c>
      <c r="M226" s="204">
        <v>191.73910725000002</v>
      </c>
      <c r="N226" s="207">
        <f t="shared" si="16"/>
        <v>-959.04992865000031</v>
      </c>
      <c r="O226" s="206">
        <f t="shared" si="17"/>
        <v>-159.35043833405143</v>
      </c>
      <c r="P226" s="175">
        <v>492.28481399999998</v>
      </c>
      <c r="Q226" s="175">
        <v>749.49156000000005</v>
      </c>
      <c r="R226" s="176">
        <f t="shared" si="18"/>
        <v>1241.776374</v>
      </c>
      <c r="S226" s="175">
        <v>454.75574939000001</v>
      </c>
      <c r="T226" s="175">
        <v>1592.0924669999999</v>
      </c>
      <c r="U226" s="176">
        <f t="shared" si="20"/>
        <v>2046.8482163899998</v>
      </c>
      <c r="V226" s="174"/>
    </row>
    <row r="227" spans="1:22" s="31" customFormat="1" ht="18" customHeight="1">
      <c r="A227" s="202">
        <v>262</v>
      </c>
      <c r="B227" s="203" t="s">
        <v>227</v>
      </c>
      <c r="C227" s="202" t="s">
        <v>351</v>
      </c>
      <c r="D227" s="204">
        <v>226.18000500000002</v>
      </c>
      <c r="E227" s="205">
        <v>37.012361000000006</v>
      </c>
      <c r="F227" s="204">
        <v>0</v>
      </c>
      <c r="G227" s="204">
        <v>10.026961630000001</v>
      </c>
      <c r="H227" s="206">
        <f t="shared" si="19"/>
        <v>179.14068237000004</v>
      </c>
      <c r="I227" s="206"/>
      <c r="J227" s="204">
        <v>38.62358010581395</v>
      </c>
      <c r="K227" s="207">
        <v>28.30379196569994</v>
      </c>
      <c r="L227" s="204">
        <v>0</v>
      </c>
      <c r="M227" s="204">
        <v>9.278457040000001</v>
      </c>
      <c r="N227" s="207">
        <f t="shared" si="16"/>
        <v>1.0413311001140091</v>
      </c>
      <c r="O227" s="206">
        <f t="shared" si="17"/>
        <v>-99.418707640086339</v>
      </c>
      <c r="P227" s="175">
        <v>25.761056000000004</v>
      </c>
      <c r="Q227" s="175">
        <v>11.251305</v>
      </c>
      <c r="R227" s="176">
        <f t="shared" si="18"/>
        <v>37.012361000000006</v>
      </c>
      <c r="S227" s="175">
        <v>16.54354786</v>
      </c>
      <c r="T227" s="175">
        <v>11.76024410569994</v>
      </c>
      <c r="U227" s="176">
        <f t="shared" si="20"/>
        <v>28.30379196569994</v>
      </c>
      <c r="V227" s="174"/>
    </row>
    <row r="228" spans="1:22" s="31" customFormat="1" ht="18" customHeight="1">
      <c r="A228" s="202">
        <v>264</v>
      </c>
      <c r="B228" s="203" t="s">
        <v>125</v>
      </c>
      <c r="C228" s="202" t="s">
        <v>352</v>
      </c>
      <c r="D228" s="204">
        <v>1274.3755199999998</v>
      </c>
      <c r="E228" s="205">
        <v>558.57479599999999</v>
      </c>
      <c r="F228" s="204">
        <v>0</v>
      </c>
      <c r="G228" s="204">
        <v>382.66853682000004</v>
      </c>
      <c r="H228" s="206">
        <f t="shared" si="19"/>
        <v>333.13218717999979</v>
      </c>
      <c r="I228" s="206"/>
      <c r="J228" s="204">
        <v>0</v>
      </c>
      <c r="K228" s="207">
        <v>1004.0707565299999</v>
      </c>
      <c r="L228" s="204">
        <v>0</v>
      </c>
      <c r="M228" s="204">
        <v>759.62338105999993</v>
      </c>
      <c r="N228" s="207">
        <f t="shared" si="16"/>
        <v>-1763.6941375899999</v>
      </c>
      <c r="O228" s="206" t="str">
        <f t="shared" si="17"/>
        <v>&lt;-500</v>
      </c>
      <c r="P228" s="175">
        <v>539.68532600000003</v>
      </c>
      <c r="Q228" s="175">
        <v>18.889469999999999</v>
      </c>
      <c r="R228" s="176">
        <f t="shared" si="18"/>
        <v>558.57479599999999</v>
      </c>
      <c r="S228" s="175">
        <v>598.66565552999998</v>
      </c>
      <c r="T228" s="175">
        <v>405.405101</v>
      </c>
      <c r="U228" s="176">
        <f t="shared" si="20"/>
        <v>1004.0707565299999</v>
      </c>
      <c r="V228" s="174"/>
    </row>
    <row r="229" spans="1:22" s="31" customFormat="1" ht="18" customHeight="1">
      <c r="A229" s="202">
        <v>266</v>
      </c>
      <c r="B229" s="203" t="s">
        <v>227</v>
      </c>
      <c r="C229" s="202" t="s">
        <v>353</v>
      </c>
      <c r="D229" s="204">
        <v>643.63060500000006</v>
      </c>
      <c r="E229" s="205">
        <v>72.560707000000008</v>
      </c>
      <c r="F229" s="204">
        <v>0</v>
      </c>
      <c r="G229" s="204">
        <v>39.341301329999993</v>
      </c>
      <c r="H229" s="206">
        <f t="shared" si="19"/>
        <v>531.72859667000012</v>
      </c>
      <c r="I229" s="206"/>
      <c r="J229" s="204">
        <v>96.507919984425939</v>
      </c>
      <c r="K229" s="207">
        <v>62.710194155103309</v>
      </c>
      <c r="L229" s="204">
        <v>0</v>
      </c>
      <c r="M229" s="204">
        <v>33.744009230000003</v>
      </c>
      <c r="N229" s="207">
        <f t="shared" si="16"/>
        <v>5.3716599322626735E-2</v>
      </c>
      <c r="O229" s="206">
        <f t="shared" si="17"/>
        <v>-99.989897741129781</v>
      </c>
      <c r="P229" s="175">
        <v>52.951342000000004</v>
      </c>
      <c r="Q229" s="175">
        <v>19.609365</v>
      </c>
      <c r="R229" s="176">
        <f t="shared" si="18"/>
        <v>72.560707000000008</v>
      </c>
      <c r="S229" s="175">
        <v>53.057768320000008</v>
      </c>
      <c r="T229" s="175">
        <v>9.6524258351032977</v>
      </c>
      <c r="U229" s="176">
        <f t="shared" si="20"/>
        <v>62.710194155103309</v>
      </c>
      <c r="V229" s="174"/>
    </row>
    <row r="230" spans="1:22" s="31" customFormat="1" ht="18" customHeight="1">
      <c r="A230" s="202">
        <v>267</v>
      </c>
      <c r="B230" s="203" t="s">
        <v>227</v>
      </c>
      <c r="C230" s="202" t="s">
        <v>354</v>
      </c>
      <c r="D230" s="204">
        <v>140.10205500000001</v>
      </c>
      <c r="E230" s="205">
        <v>44.289599999999993</v>
      </c>
      <c r="F230" s="204">
        <v>0</v>
      </c>
      <c r="G230" s="204">
        <v>12.78615692</v>
      </c>
      <c r="H230" s="206">
        <f t="shared" si="19"/>
        <v>83.026298080000018</v>
      </c>
      <c r="I230" s="206"/>
      <c r="J230" s="204">
        <v>82.424856333450876</v>
      </c>
      <c r="K230" s="207">
        <v>44.531132604897159</v>
      </c>
      <c r="L230" s="204">
        <v>0</v>
      </c>
      <c r="M230" s="204">
        <v>10.92728557</v>
      </c>
      <c r="N230" s="207">
        <f t="shared" si="16"/>
        <v>26.966438158553714</v>
      </c>
      <c r="O230" s="206">
        <f t="shared" si="17"/>
        <v>-67.520606383569941</v>
      </c>
      <c r="P230" s="175">
        <v>38.552999999999997</v>
      </c>
      <c r="Q230" s="175">
        <v>5.7365999999999993</v>
      </c>
      <c r="R230" s="176">
        <f t="shared" si="18"/>
        <v>44.289599999999993</v>
      </c>
      <c r="S230" s="175">
        <v>38.552954399999997</v>
      </c>
      <c r="T230" s="175">
        <v>5.9781782048971595</v>
      </c>
      <c r="U230" s="176">
        <f t="shared" si="20"/>
        <v>44.531132604897159</v>
      </c>
      <c r="V230" s="174"/>
    </row>
    <row r="231" spans="1:22" s="31" customFormat="1" ht="18" customHeight="1">
      <c r="A231" s="202">
        <v>268</v>
      </c>
      <c r="B231" s="203" t="s">
        <v>127</v>
      </c>
      <c r="C231" s="202" t="s">
        <v>355</v>
      </c>
      <c r="D231" s="204">
        <v>117.03677999999999</v>
      </c>
      <c r="E231" s="205">
        <v>54.575624999999995</v>
      </c>
      <c r="F231" s="204">
        <v>0</v>
      </c>
      <c r="G231" s="204">
        <v>0</v>
      </c>
      <c r="H231" s="206">
        <f t="shared" si="19"/>
        <v>62.461154999999998</v>
      </c>
      <c r="I231" s="206"/>
      <c r="J231" s="204">
        <v>0</v>
      </c>
      <c r="K231" s="207">
        <v>2.8659132500000002</v>
      </c>
      <c r="L231" s="204">
        <v>0</v>
      </c>
      <c r="M231" s="204">
        <v>0</v>
      </c>
      <c r="N231" s="207">
        <f>J231-K231-M231</f>
        <v>-2.8659132500000002</v>
      </c>
      <c r="O231" s="206">
        <f t="shared" si="17"/>
        <v>-104.58831292825117</v>
      </c>
      <c r="P231" s="175">
        <v>0</v>
      </c>
      <c r="Q231" s="175">
        <v>54.575624999999995</v>
      </c>
      <c r="R231" s="176">
        <f t="shared" si="18"/>
        <v>54.575624999999995</v>
      </c>
      <c r="S231" s="175">
        <v>0</v>
      </c>
      <c r="T231" s="175">
        <v>2.8659132500000002</v>
      </c>
      <c r="U231" s="176">
        <f t="shared" si="20"/>
        <v>2.8659132500000002</v>
      </c>
      <c r="V231" s="174"/>
    </row>
    <row r="232" spans="1:22" s="31" customFormat="1" ht="18" customHeight="1">
      <c r="A232" s="202">
        <v>269</v>
      </c>
      <c r="B232" s="203" t="s">
        <v>135</v>
      </c>
      <c r="C232" s="202" t="s">
        <v>356</v>
      </c>
      <c r="D232" s="204">
        <v>17.801684999999999</v>
      </c>
      <c r="E232" s="205">
        <v>6.0121139999999995</v>
      </c>
      <c r="F232" s="204">
        <v>0</v>
      </c>
      <c r="G232" s="204">
        <v>1.5472818899999998</v>
      </c>
      <c r="H232" s="206">
        <f t="shared" si="19"/>
        <v>10.242289109999998</v>
      </c>
      <c r="I232" s="206"/>
      <c r="J232" s="204">
        <v>6.5470584895526107</v>
      </c>
      <c r="K232" s="207">
        <v>6.0767413005417712</v>
      </c>
      <c r="L232" s="204">
        <v>0</v>
      </c>
      <c r="M232" s="204">
        <v>1.3223356500000001</v>
      </c>
      <c r="N232" s="207">
        <f t="shared" si="16"/>
        <v>-0.85201846098916056</v>
      </c>
      <c r="O232" s="206">
        <f t="shared" si="17"/>
        <v>-108.31863318676778</v>
      </c>
      <c r="P232" s="175">
        <v>4.6659989999999993</v>
      </c>
      <c r="Q232" s="175">
        <v>1.346115</v>
      </c>
      <c r="R232" s="176">
        <f t="shared" si="18"/>
        <v>6.0121139999999995</v>
      </c>
      <c r="S232" s="175">
        <v>4.665380579999999</v>
      </c>
      <c r="T232" s="175">
        <v>1.411360720541772</v>
      </c>
      <c r="U232" s="176">
        <f t="shared" si="20"/>
        <v>6.0767413005417712</v>
      </c>
      <c r="V232" s="174"/>
    </row>
    <row r="233" spans="1:22" s="31" customFormat="1" ht="18" customHeight="1">
      <c r="A233" s="202">
        <v>273</v>
      </c>
      <c r="B233" s="203" t="s">
        <v>139</v>
      </c>
      <c r="C233" s="202" t="s">
        <v>357</v>
      </c>
      <c r="D233" s="204">
        <v>276.26051999999999</v>
      </c>
      <c r="E233" s="205">
        <v>60.270128</v>
      </c>
      <c r="F233" s="204">
        <v>0</v>
      </c>
      <c r="G233" s="204">
        <v>27.365501170000002</v>
      </c>
      <c r="H233" s="206">
        <f t="shared" si="19"/>
        <v>188.62489082999997</v>
      </c>
      <c r="I233" s="206"/>
      <c r="J233" s="204">
        <v>84.011902845297655</v>
      </c>
      <c r="K233" s="207">
        <v>57.927388545782051</v>
      </c>
      <c r="L233" s="204">
        <v>0</v>
      </c>
      <c r="M233" s="204">
        <v>23.197544590000007</v>
      </c>
      <c r="N233" s="207">
        <f t="shared" si="16"/>
        <v>2.8869697095155971</v>
      </c>
      <c r="O233" s="206">
        <f t="shared" si="17"/>
        <v>-98.46946513961538</v>
      </c>
      <c r="P233" s="175">
        <v>36.994687999999996</v>
      </c>
      <c r="Q233" s="175">
        <v>23.27544</v>
      </c>
      <c r="R233" s="176">
        <f t="shared" si="18"/>
        <v>60.270128</v>
      </c>
      <c r="S233" s="175">
        <v>34.246996609999997</v>
      </c>
      <c r="T233" s="175">
        <v>23.680391935782058</v>
      </c>
      <c r="U233" s="176">
        <f t="shared" si="20"/>
        <v>57.927388545782051</v>
      </c>
      <c r="V233" s="174"/>
    </row>
    <row r="234" spans="1:22" s="31" customFormat="1" ht="18" customHeight="1">
      <c r="A234" s="202">
        <v>274</v>
      </c>
      <c r="B234" s="203" t="s">
        <v>139</v>
      </c>
      <c r="C234" s="202" t="s">
        <v>358</v>
      </c>
      <c r="D234" s="204">
        <v>736.43336999999985</v>
      </c>
      <c r="E234" s="205">
        <v>197.38605799999999</v>
      </c>
      <c r="F234" s="204">
        <v>0</v>
      </c>
      <c r="G234" s="204">
        <v>52.664249449999993</v>
      </c>
      <c r="H234" s="206">
        <f t="shared" si="19"/>
        <v>486.38306254999992</v>
      </c>
      <c r="I234" s="206"/>
      <c r="J234" s="204">
        <v>237.46670746659933</v>
      </c>
      <c r="K234" s="207">
        <v>181.36360195627384</v>
      </c>
      <c r="L234" s="204">
        <v>0</v>
      </c>
      <c r="M234" s="204">
        <v>51.325361690000001</v>
      </c>
      <c r="N234" s="207">
        <f t="shared" si="16"/>
        <v>4.7777438203254903</v>
      </c>
      <c r="O234" s="206">
        <f t="shared" si="17"/>
        <v>-99.01769938384021</v>
      </c>
      <c r="P234" s="175">
        <v>109.81827800000001</v>
      </c>
      <c r="Q234" s="175">
        <v>87.567779999999999</v>
      </c>
      <c r="R234" s="176">
        <f t="shared" si="18"/>
        <v>197.38605799999999</v>
      </c>
      <c r="S234" s="175">
        <v>114.02829421999999</v>
      </c>
      <c r="T234" s="175">
        <v>67.335307736273847</v>
      </c>
      <c r="U234" s="176">
        <f t="shared" si="20"/>
        <v>181.36360195627384</v>
      </c>
      <c r="V234" s="174"/>
    </row>
    <row r="235" spans="1:22" s="31" customFormat="1" ht="18" customHeight="1">
      <c r="A235" s="202">
        <v>275</v>
      </c>
      <c r="B235" s="203" t="s">
        <v>123</v>
      </c>
      <c r="C235" s="202" t="s">
        <v>359</v>
      </c>
      <c r="D235" s="204">
        <v>424.63976999999988</v>
      </c>
      <c r="E235" s="205">
        <v>340.62851999999998</v>
      </c>
      <c r="F235" s="204">
        <v>0</v>
      </c>
      <c r="G235" s="204">
        <v>37.743586949999994</v>
      </c>
      <c r="H235" s="206">
        <f t="shared" si="19"/>
        <v>46.267663049999911</v>
      </c>
      <c r="I235" s="206"/>
      <c r="J235" s="204">
        <v>159.83913485457745</v>
      </c>
      <c r="K235" s="207">
        <v>150.11538944000003</v>
      </c>
      <c r="L235" s="204">
        <v>0</v>
      </c>
      <c r="M235" s="204">
        <v>32.256365550000005</v>
      </c>
      <c r="N235" s="207">
        <f t="shared" si="16"/>
        <v>-22.532620135422583</v>
      </c>
      <c r="O235" s="206">
        <f t="shared" si="17"/>
        <v>-148.70057973551062</v>
      </c>
      <c r="P235" s="175">
        <v>113.80500000000001</v>
      </c>
      <c r="Q235" s="175">
        <v>226.82351999999997</v>
      </c>
      <c r="R235" s="176">
        <f t="shared" si="18"/>
        <v>340.62851999999998</v>
      </c>
      <c r="S235" s="175">
        <v>113.80485894000002</v>
      </c>
      <c r="T235" s="175">
        <v>36.310530500000006</v>
      </c>
      <c r="U235" s="176">
        <f t="shared" si="20"/>
        <v>150.11538944000003</v>
      </c>
      <c r="V235" s="174"/>
    </row>
    <row r="236" spans="1:22" s="31" customFormat="1" ht="18" customHeight="1">
      <c r="A236" s="202">
        <v>278</v>
      </c>
      <c r="B236" s="203" t="s">
        <v>204</v>
      </c>
      <c r="C236" s="202" t="s">
        <v>360</v>
      </c>
      <c r="D236" s="204">
        <v>473.57681999999994</v>
      </c>
      <c r="E236" s="205">
        <v>208.77465599999999</v>
      </c>
      <c r="F236" s="204">
        <v>0</v>
      </c>
      <c r="G236" s="204">
        <v>220.57192461000002</v>
      </c>
      <c r="H236" s="206">
        <f t="shared" si="19"/>
        <v>44.230239389999923</v>
      </c>
      <c r="I236" s="206"/>
      <c r="J236" s="204">
        <v>3552.4868540600014</v>
      </c>
      <c r="K236" s="207">
        <v>217.77317644000001</v>
      </c>
      <c r="L236" s="204">
        <v>0</v>
      </c>
      <c r="M236" s="204">
        <v>219.65393448999998</v>
      </c>
      <c r="N236" s="207">
        <f t="shared" si="16"/>
        <v>3115.0597431300012</v>
      </c>
      <c r="O236" s="206" t="str">
        <f t="shared" si="17"/>
        <v>500&lt;</v>
      </c>
      <c r="P236" s="175">
        <v>208.77465599999999</v>
      </c>
      <c r="Q236" s="175">
        <v>0</v>
      </c>
      <c r="R236" s="176">
        <f t="shared" si="18"/>
        <v>208.77465599999999</v>
      </c>
      <c r="S236" s="175">
        <v>217.77317644000001</v>
      </c>
      <c r="T236" s="175">
        <v>0</v>
      </c>
      <c r="U236" s="176">
        <f t="shared" si="20"/>
        <v>217.77317644000001</v>
      </c>
      <c r="V236" s="174"/>
    </row>
    <row r="237" spans="1:22" s="31" customFormat="1" ht="18" customHeight="1">
      <c r="A237" s="202">
        <v>280</v>
      </c>
      <c r="B237" s="203" t="s">
        <v>227</v>
      </c>
      <c r="C237" s="202" t="s">
        <v>361</v>
      </c>
      <c r="D237" s="204">
        <v>170.26996499999998</v>
      </c>
      <c r="E237" s="205">
        <v>38.172097000000008</v>
      </c>
      <c r="F237" s="204">
        <v>0</v>
      </c>
      <c r="G237" s="204">
        <v>17.365712469999998</v>
      </c>
      <c r="H237" s="206">
        <f t="shared" si="19"/>
        <v>114.73215552999997</v>
      </c>
      <c r="I237" s="206"/>
      <c r="J237" s="204">
        <v>56.577383523717387</v>
      </c>
      <c r="K237" s="207">
        <v>40.128788332468019</v>
      </c>
      <c r="L237" s="204">
        <v>0</v>
      </c>
      <c r="M237" s="204">
        <v>15.170264189999999</v>
      </c>
      <c r="N237" s="207">
        <f t="shared" si="16"/>
        <v>1.2783310012493683</v>
      </c>
      <c r="O237" s="206">
        <f t="shared" si="17"/>
        <v>-98.885812791240454</v>
      </c>
      <c r="P237" s="175">
        <v>17.567722000000003</v>
      </c>
      <c r="Q237" s="175">
        <v>20.604375000000001</v>
      </c>
      <c r="R237" s="176">
        <f t="shared" si="18"/>
        <v>38.172097000000008</v>
      </c>
      <c r="S237" s="175">
        <v>17.350298020000004</v>
      </c>
      <c r="T237" s="175">
        <v>22.778490312468019</v>
      </c>
      <c r="U237" s="176">
        <f t="shared" si="20"/>
        <v>40.128788332468019</v>
      </c>
      <c r="V237" s="174"/>
    </row>
    <row r="238" spans="1:22" s="31" customFormat="1" ht="18" customHeight="1">
      <c r="A238" s="202">
        <v>281</v>
      </c>
      <c r="B238" s="203" t="s">
        <v>135</v>
      </c>
      <c r="C238" s="202" t="s">
        <v>362</v>
      </c>
      <c r="D238" s="204">
        <v>315.68620499999997</v>
      </c>
      <c r="E238" s="205">
        <v>118.41461899999999</v>
      </c>
      <c r="F238" s="204">
        <v>0</v>
      </c>
      <c r="G238" s="204">
        <v>102.9702972</v>
      </c>
      <c r="H238" s="206">
        <f t="shared" si="19"/>
        <v>94.30128879999998</v>
      </c>
      <c r="I238" s="206"/>
      <c r="J238" s="204">
        <v>176.94178262927838</v>
      </c>
      <c r="K238" s="207">
        <v>89.822188581057233</v>
      </c>
      <c r="L238" s="204">
        <v>0</v>
      </c>
      <c r="M238" s="204">
        <v>82.169005150000004</v>
      </c>
      <c r="N238" s="207">
        <f t="shared" si="16"/>
        <v>4.9505888982211417</v>
      </c>
      <c r="O238" s="206">
        <f t="shared" si="17"/>
        <v>-94.750242588178551</v>
      </c>
      <c r="P238" s="175">
        <v>106.30922899999999</v>
      </c>
      <c r="Q238" s="175">
        <v>12.105389999999998</v>
      </c>
      <c r="R238" s="176">
        <f t="shared" si="18"/>
        <v>118.41461899999999</v>
      </c>
      <c r="S238" s="175">
        <v>85.438274759999999</v>
      </c>
      <c r="T238" s="175">
        <v>4.383913821057237</v>
      </c>
      <c r="U238" s="176">
        <f t="shared" si="20"/>
        <v>89.822188581057233</v>
      </c>
      <c r="V238" s="174"/>
    </row>
    <row r="239" spans="1:22" s="31" customFormat="1" ht="18" customHeight="1">
      <c r="A239" s="202">
        <v>282</v>
      </c>
      <c r="B239" s="203" t="s">
        <v>227</v>
      </c>
      <c r="C239" s="202" t="s">
        <v>363</v>
      </c>
      <c r="D239" s="204">
        <v>375.21026999999998</v>
      </c>
      <c r="E239" s="205">
        <v>12.234210000000001</v>
      </c>
      <c r="F239" s="204">
        <v>0</v>
      </c>
      <c r="G239" s="204">
        <v>14.512732809999999</v>
      </c>
      <c r="H239" s="206">
        <f t="shared" si="19"/>
        <v>348.46332718999997</v>
      </c>
      <c r="I239" s="206"/>
      <c r="J239" s="204">
        <v>39.484016169143722</v>
      </c>
      <c r="K239" s="207">
        <v>23.383914593670319</v>
      </c>
      <c r="L239" s="204">
        <v>0</v>
      </c>
      <c r="M239" s="204">
        <v>15.154428280000001</v>
      </c>
      <c r="N239" s="207">
        <f t="shared" si="16"/>
        <v>0.94567329547340151</v>
      </c>
      <c r="O239" s="206">
        <f t="shared" si="17"/>
        <v>-99.728616120640496</v>
      </c>
      <c r="P239" s="175">
        <v>11.633400000000002</v>
      </c>
      <c r="Q239" s="175">
        <v>0.60081000000000007</v>
      </c>
      <c r="R239" s="176">
        <f t="shared" si="18"/>
        <v>12.234210000000001</v>
      </c>
      <c r="S239" s="175">
        <v>12.103663449999997</v>
      </c>
      <c r="T239" s="175">
        <v>11.28025114367032</v>
      </c>
      <c r="U239" s="176">
        <f t="shared" si="20"/>
        <v>23.383914593670319</v>
      </c>
      <c r="V239" s="174"/>
    </row>
    <row r="240" spans="1:22" s="31" customFormat="1" ht="18" customHeight="1">
      <c r="A240" s="202">
        <v>283</v>
      </c>
      <c r="B240" s="203" t="s">
        <v>135</v>
      </c>
      <c r="C240" s="202" t="s">
        <v>364</v>
      </c>
      <c r="D240" s="204">
        <v>596.63296500000001</v>
      </c>
      <c r="E240" s="205">
        <v>44.152855000000002</v>
      </c>
      <c r="F240" s="204">
        <v>0</v>
      </c>
      <c r="G240" s="204">
        <v>11.0016</v>
      </c>
      <c r="H240" s="206">
        <f t="shared" si="19"/>
        <v>541.47850999999991</v>
      </c>
      <c r="I240" s="206"/>
      <c r="J240" s="204">
        <v>65.170663906478495</v>
      </c>
      <c r="K240" s="207">
        <v>41.095444191449509</v>
      </c>
      <c r="L240" s="204">
        <v>0</v>
      </c>
      <c r="M240" s="204">
        <v>22.797363559999997</v>
      </c>
      <c r="N240" s="207">
        <f t="shared" si="16"/>
        <v>1.2778561550289886</v>
      </c>
      <c r="O240" s="206">
        <f t="shared" si="17"/>
        <v>-99.764006118169121</v>
      </c>
      <c r="P240" s="175">
        <v>40.159000000000006</v>
      </c>
      <c r="Q240" s="175">
        <v>3.9938549999999999</v>
      </c>
      <c r="R240" s="176">
        <f t="shared" si="18"/>
        <v>44.152855000000002</v>
      </c>
      <c r="S240" s="175">
        <v>40.158996319999993</v>
      </c>
      <c r="T240" s="175">
        <v>0.93644787144951691</v>
      </c>
      <c r="U240" s="176">
        <f t="shared" si="20"/>
        <v>41.095444191449509</v>
      </c>
      <c r="V240" s="174"/>
    </row>
    <row r="241" spans="1:22" s="31" customFormat="1" ht="18" customHeight="1">
      <c r="A241" s="202">
        <v>284</v>
      </c>
      <c r="B241" s="203" t="s">
        <v>123</v>
      </c>
      <c r="C241" s="202" t="s">
        <v>365</v>
      </c>
      <c r="D241" s="204">
        <v>402.341295</v>
      </c>
      <c r="E241" s="205">
        <v>45.252628000000001</v>
      </c>
      <c r="F241" s="204">
        <v>0</v>
      </c>
      <c r="G241" s="204">
        <v>16.4656254</v>
      </c>
      <c r="H241" s="206">
        <f t="shared" si="19"/>
        <v>340.62304159999997</v>
      </c>
      <c r="I241" s="206"/>
      <c r="J241" s="204">
        <v>110.58279767324258</v>
      </c>
      <c r="K241" s="207">
        <v>72.918340539599996</v>
      </c>
      <c r="L241" s="204">
        <v>0</v>
      </c>
      <c r="M241" s="204">
        <v>14.825627349999998</v>
      </c>
      <c r="N241" s="207">
        <f t="shared" si="16"/>
        <v>22.838829783642588</v>
      </c>
      <c r="O241" s="206">
        <f t="shared" si="17"/>
        <v>-93.294983898810145</v>
      </c>
      <c r="P241" s="175">
        <v>45.252628000000001</v>
      </c>
      <c r="Q241" s="175">
        <v>0</v>
      </c>
      <c r="R241" s="176">
        <f t="shared" si="18"/>
        <v>45.252628000000001</v>
      </c>
      <c r="S241" s="175">
        <v>50.73996571</v>
      </c>
      <c r="T241" s="175">
        <v>22.178374829599999</v>
      </c>
      <c r="U241" s="176">
        <f t="shared" si="20"/>
        <v>72.918340539599996</v>
      </c>
      <c r="V241" s="174"/>
    </row>
    <row r="242" spans="1:22" s="31" customFormat="1" ht="18" customHeight="1">
      <c r="A242" s="202">
        <v>286</v>
      </c>
      <c r="B242" s="203" t="s">
        <v>127</v>
      </c>
      <c r="C242" s="202" t="s">
        <v>366</v>
      </c>
      <c r="D242" s="204">
        <v>574.55043000000001</v>
      </c>
      <c r="E242" s="205">
        <v>121.214462</v>
      </c>
      <c r="F242" s="204">
        <v>0</v>
      </c>
      <c r="G242" s="204">
        <v>90.524753169999997</v>
      </c>
      <c r="H242" s="206">
        <f t="shared" si="19"/>
        <v>362.81121482999998</v>
      </c>
      <c r="I242" s="206"/>
      <c r="J242" s="204">
        <v>475.00639568999992</v>
      </c>
      <c r="K242" s="207">
        <v>378.96817111000007</v>
      </c>
      <c r="L242" s="204">
        <v>0</v>
      </c>
      <c r="M242" s="204">
        <v>69.213500989999986</v>
      </c>
      <c r="N242" s="207">
        <f t="shared" si="16"/>
        <v>26.824723589999863</v>
      </c>
      <c r="O242" s="206">
        <f t="shared" si="17"/>
        <v>-92.606423811190922</v>
      </c>
      <c r="P242" s="175">
        <v>103.740302</v>
      </c>
      <c r="Q242" s="175">
        <v>17.474160000000005</v>
      </c>
      <c r="R242" s="176">
        <f t="shared" si="18"/>
        <v>121.214462</v>
      </c>
      <c r="S242" s="175">
        <v>103.74030231</v>
      </c>
      <c r="T242" s="175">
        <v>275.22786880000007</v>
      </c>
      <c r="U242" s="176">
        <f t="shared" si="20"/>
        <v>378.96817111000007</v>
      </c>
      <c r="V242" s="174"/>
    </row>
    <row r="243" spans="1:22" s="31" customFormat="1" ht="18" customHeight="1">
      <c r="A243" s="202">
        <v>288</v>
      </c>
      <c r="B243" s="203" t="s">
        <v>227</v>
      </c>
      <c r="C243" s="202" t="s">
        <v>367</v>
      </c>
      <c r="D243" s="204">
        <v>159.298845</v>
      </c>
      <c r="E243" s="205">
        <v>40.984427000000004</v>
      </c>
      <c r="F243" s="204">
        <v>0</v>
      </c>
      <c r="G243" s="204">
        <v>23.726570290000005</v>
      </c>
      <c r="H243" s="206">
        <f t="shared" si="19"/>
        <v>94.587847709999977</v>
      </c>
      <c r="I243" s="206"/>
      <c r="J243" s="204">
        <v>60.745765132991288</v>
      </c>
      <c r="K243" s="207">
        <v>37.268882669011063</v>
      </c>
      <c r="L243" s="204">
        <v>0</v>
      </c>
      <c r="M243" s="204">
        <v>22.160261139999999</v>
      </c>
      <c r="N243" s="207">
        <f t="shared" si="16"/>
        <v>1.3166213239802254</v>
      </c>
      <c r="O243" s="206">
        <f t="shared" si="17"/>
        <v>-98.608043891624533</v>
      </c>
      <c r="P243" s="175">
        <v>28.281047000000001</v>
      </c>
      <c r="Q243" s="175">
        <v>12.703380000000001</v>
      </c>
      <c r="R243" s="176">
        <f t="shared" si="18"/>
        <v>40.984427000000004</v>
      </c>
      <c r="S243" s="175">
        <v>29.768781980000004</v>
      </c>
      <c r="T243" s="175">
        <v>7.500100689011056</v>
      </c>
      <c r="U243" s="176">
        <f t="shared" si="20"/>
        <v>37.268882669011063</v>
      </c>
      <c r="V243" s="174"/>
    </row>
    <row r="244" spans="1:22" s="31" customFormat="1" ht="18" customHeight="1">
      <c r="A244" s="202">
        <v>289</v>
      </c>
      <c r="B244" s="203" t="s">
        <v>154</v>
      </c>
      <c r="C244" s="202" t="s">
        <v>368</v>
      </c>
      <c r="D244" s="204">
        <v>0</v>
      </c>
      <c r="E244" s="205">
        <v>0</v>
      </c>
      <c r="F244" s="204">
        <v>0</v>
      </c>
      <c r="G244" s="204">
        <v>0</v>
      </c>
      <c r="H244" s="206">
        <f t="shared" si="19"/>
        <v>0</v>
      </c>
      <c r="I244" s="206"/>
      <c r="J244" s="204">
        <v>0</v>
      </c>
      <c r="K244" s="207">
        <v>0</v>
      </c>
      <c r="L244" s="204">
        <v>0</v>
      </c>
      <c r="M244" s="204">
        <v>0</v>
      </c>
      <c r="N244" s="207">
        <f t="shared" si="16"/>
        <v>0</v>
      </c>
      <c r="O244" s="206" t="str">
        <f t="shared" si="17"/>
        <v>N.A.</v>
      </c>
      <c r="P244" s="175">
        <v>0</v>
      </c>
      <c r="Q244" s="175">
        <v>0</v>
      </c>
      <c r="R244" s="176">
        <f t="shared" si="18"/>
        <v>0</v>
      </c>
      <c r="S244" s="175">
        <v>0</v>
      </c>
      <c r="T244" s="175">
        <v>0</v>
      </c>
      <c r="U244" s="176">
        <f t="shared" si="20"/>
        <v>0</v>
      </c>
      <c r="V244" s="174"/>
    </row>
    <row r="245" spans="1:22" s="31" customFormat="1" ht="18" customHeight="1">
      <c r="A245" s="202">
        <v>290</v>
      </c>
      <c r="B245" s="203" t="s">
        <v>135</v>
      </c>
      <c r="C245" s="202" t="s">
        <v>369</v>
      </c>
      <c r="D245" s="204">
        <v>0</v>
      </c>
      <c r="E245" s="205">
        <v>0</v>
      </c>
      <c r="F245" s="204">
        <v>0</v>
      </c>
      <c r="G245" s="204">
        <v>0</v>
      </c>
      <c r="H245" s="206">
        <f t="shared" si="19"/>
        <v>0</v>
      </c>
      <c r="I245" s="206"/>
      <c r="J245" s="204">
        <v>0</v>
      </c>
      <c r="K245" s="207">
        <v>0</v>
      </c>
      <c r="L245" s="204">
        <v>0</v>
      </c>
      <c r="M245" s="204">
        <v>0</v>
      </c>
      <c r="N245" s="207">
        <f t="shared" si="16"/>
        <v>0</v>
      </c>
      <c r="O245" s="206" t="str">
        <f t="shared" si="17"/>
        <v>N.A.</v>
      </c>
      <c r="P245" s="175">
        <v>0</v>
      </c>
      <c r="Q245" s="175">
        <v>0</v>
      </c>
      <c r="R245" s="176">
        <f t="shared" si="18"/>
        <v>0</v>
      </c>
      <c r="S245" s="175">
        <v>0</v>
      </c>
      <c r="T245" s="175">
        <v>0</v>
      </c>
      <c r="U245" s="176">
        <f t="shared" si="20"/>
        <v>0</v>
      </c>
      <c r="V245" s="174"/>
    </row>
    <row r="246" spans="1:22" s="31" customFormat="1" ht="18" customHeight="1">
      <c r="A246" s="202">
        <v>292</v>
      </c>
      <c r="B246" s="203" t="s">
        <v>139</v>
      </c>
      <c r="C246" s="202" t="s">
        <v>370</v>
      </c>
      <c r="D246" s="204">
        <v>372.21449999999999</v>
      </c>
      <c r="E246" s="205">
        <v>74.898692999999994</v>
      </c>
      <c r="F246" s="204">
        <v>0</v>
      </c>
      <c r="G246" s="204">
        <v>54.020173249999999</v>
      </c>
      <c r="H246" s="206">
        <f t="shared" si="19"/>
        <v>243.29563375000001</v>
      </c>
      <c r="I246" s="206"/>
      <c r="J246" s="204">
        <v>134.51227380980532</v>
      </c>
      <c r="K246" s="207">
        <v>79.071247634907195</v>
      </c>
      <c r="L246" s="204">
        <v>0</v>
      </c>
      <c r="M246" s="204">
        <v>53.330733989999999</v>
      </c>
      <c r="N246" s="207">
        <f t="shared" si="16"/>
        <v>2.1102921848981282</v>
      </c>
      <c r="O246" s="206">
        <f t="shared" si="17"/>
        <v>-99.132622253687231</v>
      </c>
      <c r="P246" s="175">
        <v>54.018332999999998</v>
      </c>
      <c r="Q246" s="175">
        <v>20.88036</v>
      </c>
      <c r="R246" s="176">
        <f t="shared" si="18"/>
        <v>74.898692999999994</v>
      </c>
      <c r="S246" s="175">
        <v>57.315592240000001</v>
      </c>
      <c r="T246" s="175">
        <v>21.755655394907201</v>
      </c>
      <c r="U246" s="176">
        <f t="shared" si="20"/>
        <v>79.071247634907195</v>
      </c>
      <c r="V246" s="174"/>
    </row>
    <row r="247" spans="1:22" s="31" customFormat="1" ht="18" customHeight="1">
      <c r="A247" s="202">
        <v>293</v>
      </c>
      <c r="B247" s="203" t="s">
        <v>227</v>
      </c>
      <c r="C247" s="202" t="s">
        <v>371</v>
      </c>
      <c r="D247" s="204">
        <v>446.28911999999991</v>
      </c>
      <c r="E247" s="205">
        <v>163.54111499999999</v>
      </c>
      <c r="F247" s="204">
        <v>0</v>
      </c>
      <c r="G247" s="204">
        <v>37.191264149999995</v>
      </c>
      <c r="H247" s="206">
        <f t="shared" si="19"/>
        <v>245.55674084999993</v>
      </c>
      <c r="I247" s="206"/>
      <c r="J247" s="204">
        <v>201.4207399665442</v>
      </c>
      <c r="K247" s="207">
        <v>165.68697337269037</v>
      </c>
      <c r="L247" s="204">
        <v>0</v>
      </c>
      <c r="M247" s="204">
        <v>31.784340319999998</v>
      </c>
      <c r="N247" s="207">
        <f t="shared" si="16"/>
        <v>3.949426273853831</v>
      </c>
      <c r="O247" s="206">
        <f t="shared" si="17"/>
        <v>-98.391644122583315</v>
      </c>
      <c r="P247" s="175">
        <v>112.14</v>
      </c>
      <c r="Q247" s="175">
        <v>51.401115000000004</v>
      </c>
      <c r="R247" s="176">
        <f t="shared" si="18"/>
        <v>163.54111499999999</v>
      </c>
      <c r="S247" s="175">
        <v>112.13948961999999</v>
      </c>
      <c r="T247" s="175">
        <v>53.547483752690397</v>
      </c>
      <c r="U247" s="176">
        <f t="shared" si="20"/>
        <v>165.68697337269037</v>
      </c>
      <c r="V247" s="174"/>
    </row>
    <row r="248" spans="1:22" s="31" customFormat="1" ht="18" customHeight="1">
      <c r="A248" s="202">
        <v>294</v>
      </c>
      <c r="B248" s="203" t="s">
        <v>227</v>
      </c>
      <c r="C248" s="202" t="s">
        <v>372</v>
      </c>
      <c r="D248" s="204">
        <v>305.63176500000009</v>
      </c>
      <c r="E248" s="205">
        <v>97.767900999999995</v>
      </c>
      <c r="F248" s="204">
        <v>0</v>
      </c>
      <c r="G248" s="204">
        <v>24.17464236</v>
      </c>
      <c r="H248" s="206">
        <f t="shared" si="19"/>
        <v>183.68922164000008</v>
      </c>
      <c r="I248" s="206"/>
      <c r="J248" s="204">
        <v>169.0882001253793</v>
      </c>
      <c r="K248" s="207">
        <v>96.861312285331962</v>
      </c>
      <c r="L248" s="204">
        <v>0</v>
      </c>
      <c r="M248" s="204">
        <v>20.841258160000002</v>
      </c>
      <c r="N248" s="207">
        <f t="shared" si="16"/>
        <v>51.385629680047337</v>
      </c>
      <c r="O248" s="206">
        <f t="shared" si="17"/>
        <v>-72.025778528935945</v>
      </c>
      <c r="P248" s="175">
        <v>71.828430999999995</v>
      </c>
      <c r="Q248" s="175">
        <v>25.939470000000004</v>
      </c>
      <c r="R248" s="176">
        <f t="shared" si="18"/>
        <v>97.767900999999995</v>
      </c>
      <c r="S248" s="175">
        <v>69.801348590000003</v>
      </c>
      <c r="T248" s="175">
        <v>27.059963695331966</v>
      </c>
      <c r="U248" s="176">
        <f t="shared" si="20"/>
        <v>96.861312285331962</v>
      </c>
      <c r="V248" s="174"/>
    </row>
    <row r="249" spans="1:22" s="31" customFormat="1" ht="18" customHeight="1">
      <c r="A249" s="202">
        <v>295</v>
      </c>
      <c r="B249" s="203" t="s">
        <v>227</v>
      </c>
      <c r="C249" s="202" t="s">
        <v>373</v>
      </c>
      <c r="D249" s="204">
        <v>114.25056000000001</v>
      </c>
      <c r="E249" s="205">
        <v>33.040686000000001</v>
      </c>
      <c r="F249" s="204">
        <v>0</v>
      </c>
      <c r="G249" s="204">
        <v>10.062047529999997</v>
      </c>
      <c r="H249" s="206">
        <f t="shared" si="19"/>
        <v>71.147826470000012</v>
      </c>
      <c r="I249" s="206"/>
      <c r="J249" s="204">
        <v>40.972909174398488</v>
      </c>
      <c r="K249" s="207">
        <v>31.442007318429887</v>
      </c>
      <c r="L249" s="204">
        <v>0</v>
      </c>
      <c r="M249" s="204">
        <v>8.6631558000000002</v>
      </c>
      <c r="N249" s="207">
        <f t="shared" si="16"/>
        <v>0.86774605596860077</v>
      </c>
      <c r="O249" s="206">
        <f t="shared" si="17"/>
        <v>-98.780361819858982</v>
      </c>
      <c r="P249" s="175">
        <v>28.471926</v>
      </c>
      <c r="Q249" s="175">
        <v>4.5687600000000002</v>
      </c>
      <c r="R249" s="176">
        <f t="shared" si="18"/>
        <v>33.040686000000001</v>
      </c>
      <c r="S249" s="175">
        <v>26.65318048</v>
      </c>
      <c r="T249" s="175">
        <v>4.7888268384298884</v>
      </c>
      <c r="U249" s="176">
        <f t="shared" si="20"/>
        <v>31.442007318429887</v>
      </c>
      <c r="V249" s="174"/>
    </row>
    <row r="250" spans="1:22" s="31" customFormat="1" ht="18" customHeight="1">
      <c r="A250" s="202">
        <v>296</v>
      </c>
      <c r="B250" s="203" t="s">
        <v>125</v>
      </c>
      <c r="C250" s="202" t="s">
        <v>374</v>
      </c>
      <c r="D250" s="204">
        <v>5143.3040100000007</v>
      </c>
      <c r="E250" s="205">
        <v>3903.5814110000001</v>
      </c>
      <c r="F250" s="204">
        <v>0</v>
      </c>
      <c r="G250" s="204">
        <v>461.00479801999995</v>
      </c>
      <c r="H250" s="206">
        <f t="shared" si="19"/>
        <v>778.71780098000067</v>
      </c>
      <c r="I250" s="206"/>
      <c r="J250" s="204">
        <v>1522.2218752600002</v>
      </c>
      <c r="K250" s="207">
        <v>2012.9280952199999</v>
      </c>
      <c r="L250" s="204">
        <v>0</v>
      </c>
      <c r="M250" s="204">
        <v>459.18994931999998</v>
      </c>
      <c r="N250" s="207">
        <f t="shared" si="16"/>
        <v>-949.89616927999975</v>
      </c>
      <c r="O250" s="206">
        <f t="shared" si="17"/>
        <v>-221.98207978353318</v>
      </c>
      <c r="P250" s="175">
        <v>589.59523100000001</v>
      </c>
      <c r="Q250" s="175">
        <v>3313.9861799999999</v>
      </c>
      <c r="R250" s="176">
        <f t="shared" si="18"/>
        <v>3903.5814110000001</v>
      </c>
      <c r="S250" s="175">
        <v>596.02875921999998</v>
      </c>
      <c r="T250" s="175">
        <v>1416.8993359999999</v>
      </c>
      <c r="U250" s="176">
        <f t="shared" si="20"/>
        <v>2012.9280952199999</v>
      </c>
      <c r="V250" s="174"/>
    </row>
    <row r="251" spans="1:22" s="31" customFormat="1" ht="18" customHeight="1">
      <c r="A251" s="202">
        <v>297</v>
      </c>
      <c r="B251" s="203" t="s">
        <v>135</v>
      </c>
      <c r="C251" s="202" t="s">
        <v>375</v>
      </c>
      <c r="D251" s="204">
        <v>404.59410000000003</v>
      </c>
      <c r="E251" s="205">
        <v>90.452416999999997</v>
      </c>
      <c r="F251" s="204">
        <v>0</v>
      </c>
      <c r="G251" s="204">
        <v>89.871643509999998</v>
      </c>
      <c r="H251" s="206">
        <f t="shared" si="19"/>
        <v>224.27003949000004</v>
      </c>
      <c r="I251" s="206"/>
      <c r="J251" s="204">
        <v>183.40332892367775</v>
      </c>
      <c r="K251" s="207">
        <v>89.502165259291928</v>
      </c>
      <c r="L251" s="204">
        <v>0</v>
      </c>
      <c r="M251" s="204">
        <v>90.735365360000003</v>
      </c>
      <c r="N251" s="207">
        <f t="shared" si="16"/>
        <v>3.1657983043858167</v>
      </c>
      <c r="O251" s="206">
        <f t="shared" si="17"/>
        <v>-98.588398917847002</v>
      </c>
      <c r="P251" s="175">
        <v>67.980136999999999</v>
      </c>
      <c r="Q251" s="175">
        <v>22.472279999999998</v>
      </c>
      <c r="R251" s="176">
        <f t="shared" si="18"/>
        <v>90.452416999999997</v>
      </c>
      <c r="S251" s="175">
        <v>71.888918580000009</v>
      </c>
      <c r="T251" s="175">
        <v>17.613246679291912</v>
      </c>
      <c r="U251" s="176">
        <f t="shared" si="20"/>
        <v>89.502165259291928</v>
      </c>
      <c r="V251" s="174"/>
    </row>
    <row r="252" spans="1:22" s="31" customFormat="1" ht="18" customHeight="1">
      <c r="A252" s="202">
        <v>298</v>
      </c>
      <c r="B252" s="203" t="s">
        <v>125</v>
      </c>
      <c r="C252" s="202" t="s">
        <v>376</v>
      </c>
      <c r="D252" s="204">
        <v>7444.5963149999989</v>
      </c>
      <c r="E252" s="205">
        <v>3745.0656450000006</v>
      </c>
      <c r="F252" s="204">
        <v>0</v>
      </c>
      <c r="G252" s="204">
        <v>0</v>
      </c>
      <c r="H252" s="206">
        <f t="shared" si="19"/>
        <v>3699.5306699999983</v>
      </c>
      <c r="I252" s="206"/>
      <c r="J252" s="204">
        <v>1358.7678542900001</v>
      </c>
      <c r="K252" s="207">
        <v>1242.8283449999999</v>
      </c>
      <c r="L252" s="204">
        <v>0</v>
      </c>
      <c r="M252" s="204">
        <v>0</v>
      </c>
      <c r="N252" s="207">
        <f t="shared" si="16"/>
        <v>115.93950929000016</v>
      </c>
      <c r="O252" s="206">
        <f t="shared" si="17"/>
        <v>-96.866102226691353</v>
      </c>
      <c r="P252" s="175">
        <v>0</v>
      </c>
      <c r="Q252" s="175">
        <v>3745.0656450000006</v>
      </c>
      <c r="R252" s="176">
        <f t="shared" si="18"/>
        <v>3745.0656450000006</v>
      </c>
      <c r="S252" s="175">
        <v>0</v>
      </c>
      <c r="T252" s="175">
        <v>1242.8283449999999</v>
      </c>
      <c r="U252" s="176">
        <f t="shared" si="20"/>
        <v>1242.8283449999999</v>
      </c>
      <c r="V252" s="174"/>
    </row>
    <row r="253" spans="1:22" s="31" customFormat="1" ht="18" customHeight="1">
      <c r="A253" s="202">
        <v>300</v>
      </c>
      <c r="B253" s="203" t="s">
        <v>135</v>
      </c>
      <c r="C253" s="202" t="s">
        <v>377</v>
      </c>
      <c r="D253" s="204">
        <v>88.087994999999992</v>
      </c>
      <c r="E253" s="205">
        <v>59.318461000000006</v>
      </c>
      <c r="F253" s="204">
        <v>0</v>
      </c>
      <c r="G253" s="204">
        <v>32.691537799999999</v>
      </c>
      <c r="H253" s="206">
        <f t="shared" si="19"/>
        <v>-3.922003800000013</v>
      </c>
      <c r="I253" s="206"/>
      <c r="J253" s="204">
        <v>89.54147388525169</v>
      </c>
      <c r="K253" s="207">
        <v>59.804459911031067</v>
      </c>
      <c r="L253" s="204">
        <v>0</v>
      </c>
      <c r="M253" s="204">
        <v>27.981298800000001</v>
      </c>
      <c r="N253" s="207">
        <f t="shared" si="16"/>
        <v>1.7557151742206223</v>
      </c>
      <c r="O253" s="206">
        <f t="shared" si="17"/>
        <v>-144.76576932996895</v>
      </c>
      <c r="P253" s="175">
        <v>49.290826000000003</v>
      </c>
      <c r="Q253" s="175">
        <v>10.027635000000002</v>
      </c>
      <c r="R253" s="176">
        <f t="shared" si="18"/>
        <v>59.318461000000006</v>
      </c>
      <c r="S253" s="175">
        <v>49.290825879999993</v>
      </c>
      <c r="T253" s="175">
        <v>10.513634031031074</v>
      </c>
      <c r="U253" s="176">
        <f t="shared" si="20"/>
        <v>59.804459911031067</v>
      </c>
      <c r="V253" s="174"/>
    </row>
    <row r="254" spans="1:22" s="31" customFormat="1" ht="18" customHeight="1">
      <c r="A254" s="202">
        <v>304</v>
      </c>
      <c r="B254" s="203" t="s">
        <v>135</v>
      </c>
      <c r="C254" s="202" t="s">
        <v>378</v>
      </c>
      <c r="D254" s="204">
        <v>1363.445295</v>
      </c>
      <c r="E254" s="205">
        <v>26.832570000000004</v>
      </c>
      <c r="F254" s="204">
        <v>0</v>
      </c>
      <c r="G254" s="204">
        <v>0</v>
      </c>
      <c r="H254" s="206">
        <f t="shared" si="19"/>
        <v>1336.612725</v>
      </c>
      <c r="I254" s="206"/>
      <c r="J254" s="204">
        <v>0</v>
      </c>
      <c r="K254" s="207">
        <v>0</v>
      </c>
      <c r="L254" s="204">
        <v>0</v>
      </c>
      <c r="M254" s="204">
        <v>0</v>
      </c>
      <c r="N254" s="207">
        <f t="shared" si="16"/>
        <v>0</v>
      </c>
      <c r="O254" s="206" t="str">
        <f t="shared" si="17"/>
        <v>N.A.</v>
      </c>
      <c r="P254" s="175">
        <v>0</v>
      </c>
      <c r="Q254" s="175">
        <v>26.832570000000004</v>
      </c>
      <c r="R254" s="176">
        <f t="shared" si="18"/>
        <v>26.832570000000004</v>
      </c>
      <c r="S254" s="175">
        <v>0</v>
      </c>
      <c r="T254" s="175">
        <v>0</v>
      </c>
      <c r="U254" s="176">
        <f t="shared" si="20"/>
        <v>0</v>
      </c>
      <c r="V254" s="174"/>
    </row>
    <row r="255" spans="1:22" s="31" customFormat="1" ht="18" customHeight="1">
      <c r="A255" s="202">
        <v>305</v>
      </c>
      <c r="B255" s="203" t="s">
        <v>139</v>
      </c>
      <c r="C255" s="202" t="s">
        <v>379</v>
      </c>
      <c r="D255" s="204">
        <v>56.524064999999993</v>
      </c>
      <c r="E255" s="205">
        <v>23.343995000000003</v>
      </c>
      <c r="F255" s="204">
        <v>0</v>
      </c>
      <c r="G255" s="204">
        <v>4.3037182200000004</v>
      </c>
      <c r="H255" s="206">
        <f t="shared" si="19"/>
        <v>28.876351779999986</v>
      </c>
      <c r="I255" s="206"/>
      <c r="J255" s="204">
        <v>28.002973906862199</v>
      </c>
      <c r="K255" s="207">
        <v>23.7758590271198</v>
      </c>
      <c r="L255" s="204">
        <v>0</v>
      </c>
      <c r="M255" s="204">
        <v>3.67803696</v>
      </c>
      <c r="N255" s="207">
        <f t="shared" si="16"/>
        <v>0.54907791974239828</v>
      </c>
      <c r="O255" s="206">
        <f t="shared" si="17"/>
        <v>-98.09852046433825</v>
      </c>
      <c r="P255" s="175">
        <v>12.977</v>
      </c>
      <c r="Q255" s="175">
        <v>10.366995000000003</v>
      </c>
      <c r="R255" s="176">
        <f t="shared" si="18"/>
        <v>23.343995000000003</v>
      </c>
      <c r="S255" s="175">
        <v>12.976615839999999</v>
      </c>
      <c r="T255" s="175">
        <v>10.799243187119799</v>
      </c>
      <c r="U255" s="176">
        <f t="shared" si="20"/>
        <v>23.7758590271198</v>
      </c>
      <c r="V255" s="174"/>
    </row>
    <row r="256" spans="1:22" s="31" customFormat="1" ht="18" customHeight="1">
      <c r="A256" s="202">
        <v>306</v>
      </c>
      <c r="B256" s="203" t="s">
        <v>139</v>
      </c>
      <c r="C256" s="202" t="s">
        <v>380</v>
      </c>
      <c r="D256" s="204">
        <v>373.22496000000001</v>
      </c>
      <c r="E256" s="205">
        <v>104.486048</v>
      </c>
      <c r="F256" s="204">
        <v>0</v>
      </c>
      <c r="G256" s="204">
        <v>52.483121239999988</v>
      </c>
      <c r="H256" s="206">
        <f t="shared" si="19"/>
        <v>216.25579076000002</v>
      </c>
      <c r="I256" s="206"/>
      <c r="J256" s="204">
        <v>167.59915127036555</v>
      </c>
      <c r="K256" s="207">
        <v>109.65019928231916</v>
      </c>
      <c r="L256" s="204">
        <v>0</v>
      </c>
      <c r="M256" s="204">
        <v>55.20118171</v>
      </c>
      <c r="N256" s="207">
        <f t="shared" si="16"/>
        <v>2.7477702780463886</v>
      </c>
      <c r="O256" s="206">
        <f t="shared" si="17"/>
        <v>-98.729388809247723</v>
      </c>
      <c r="P256" s="175">
        <v>65.855828000000002</v>
      </c>
      <c r="Q256" s="175">
        <v>38.630219999999994</v>
      </c>
      <c r="R256" s="176">
        <f t="shared" si="18"/>
        <v>104.486048</v>
      </c>
      <c r="S256" s="175">
        <v>69.372580949999985</v>
      </c>
      <c r="T256" s="175">
        <v>40.277618332319179</v>
      </c>
      <c r="U256" s="176">
        <f t="shared" si="20"/>
        <v>109.65019928231916</v>
      </c>
      <c r="V256" s="174"/>
    </row>
    <row r="257" spans="1:22" s="31" customFormat="1" ht="18" customHeight="1">
      <c r="A257" s="202">
        <v>307</v>
      </c>
      <c r="B257" s="203" t="s">
        <v>227</v>
      </c>
      <c r="C257" s="202" t="s">
        <v>381</v>
      </c>
      <c r="D257" s="204">
        <v>408.02324999999996</v>
      </c>
      <c r="E257" s="205">
        <v>76.331152999999986</v>
      </c>
      <c r="F257" s="204">
        <v>0</v>
      </c>
      <c r="G257" s="204">
        <v>67.471692029999986</v>
      </c>
      <c r="H257" s="206">
        <f t="shared" si="19"/>
        <v>264.22040497</v>
      </c>
      <c r="I257" s="206"/>
      <c r="J257" s="204">
        <v>151.24684930760054</v>
      </c>
      <c r="K257" s="207">
        <v>84.761066381373098</v>
      </c>
      <c r="L257" s="204">
        <v>0</v>
      </c>
      <c r="M257" s="204">
        <v>63.075224249999984</v>
      </c>
      <c r="N257" s="207">
        <f t="shared" si="16"/>
        <v>3.4105586762274598</v>
      </c>
      <c r="O257" s="206">
        <f t="shared" si="17"/>
        <v>-98.70919936080837</v>
      </c>
      <c r="P257" s="175">
        <v>65.354077999999987</v>
      </c>
      <c r="Q257" s="175">
        <v>10.977075000000003</v>
      </c>
      <c r="R257" s="176">
        <f t="shared" si="18"/>
        <v>76.331152999999986</v>
      </c>
      <c r="S257" s="175">
        <v>62.401297700000008</v>
      </c>
      <c r="T257" s="175">
        <v>22.359768681373087</v>
      </c>
      <c r="U257" s="176">
        <f t="shared" si="20"/>
        <v>84.761066381373098</v>
      </c>
      <c r="V257" s="174"/>
    </row>
    <row r="258" spans="1:22" s="31" customFormat="1" ht="18" customHeight="1">
      <c r="A258" s="202">
        <v>308</v>
      </c>
      <c r="B258" s="203" t="s">
        <v>227</v>
      </c>
      <c r="C258" s="202" t="s">
        <v>382</v>
      </c>
      <c r="D258" s="204">
        <v>426.19574999999992</v>
      </c>
      <c r="E258" s="205">
        <v>82.988889</v>
      </c>
      <c r="F258" s="204">
        <v>0</v>
      </c>
      <c r="G258" s="204">
        <v>31.98177286</v>
      </c>
      <c r="H258" s="206">
        <f t="shared" si="19"/>
        <v>311.22508813999991</v>
      </c>
      <c r="I258" s="206"/>
      <c r="J258" s="204">
        <v>114.42637694188139</v>
      </c>
      <c r="K258" s="207">
        <v>84.37082909204058</v>
      </c>
      <c r="L258" s="204">
        <v>0</v>
      </c>
      <c r="M258" s="204">
        <v>27.779522840000002</v>
      </c>
      <c r="N258" s="207">
        <f t="shared" si="16"/>
        <v>2.2760250098408044</v>
      </c>
      <c r="O258" s="206">
        <f t="shared" si="17"/>
        <v>-99.268688452000063</v>
      </c>
      <c r="P258" s="175">
        <v>50.230884000000003</v>
      </c>
      <c r="Q258" s="175">
        <v>32.758004999999997</v>
      </c>
      <c r="R258" s="176">
        <f t="shared" si="18"/>
        <v>82.988889</v>
      </c>
      <c r="S258" s="175">
        <v>50.230885830000013</v>
      </c>
      <c r="T258" s="175">
        <v>34.139943262040568</v>
      </c>
      <c r="U258" s="176">
        <f t="shared" si="20"/>
        <v>84.37082909204058</v>
      </c>
      <c r="V258" s="174"/>
    </row>
    <row r="259" spans="1:22" s="31" customFormat="1" ht="18" customHeight="1">
      <c r="A259" s="202">
        <v>309</v>
      </c>
      <c r="B259" s="203" t="s">
        <v>227</v>
      </c>
      <c r="C259" s="202" t="s">
        <v>383</v>
      </c>
      <c r="D259" s="204">
        <v>94.392645000000016</v>
      </c>
      <c r="E259" s="205">
        <v>44.057173999999996</v>
      </c>
      <c r="F259" s="204">
        <v>0</v>
      </c>
      <c r="G259" s="204">
        <v>49.342740539999994</v>
      </c>
      <c r="H259" s="206">
        <f t="shared" si="19"/>
        <v>0.99273046000002552</v>
      </c>
      <c r="I259" s="206"/>
      <c r="J259" s="204">
        <v>98.999265042099907</v>
      </c>
      <c r="K259" s="207">
        <v>47.551965112450851</v>
      </c>
      <c r="L259" s="204">
        <v>0</v>
      </c>
      <c r="M259" s="204">
        <v>48.602301329999996</v>
      </c>
      <c r="N259" s="207">
        <f t="shared" si="16"/>
        <v>2.8449985996490597</v>
      </c>
      <c r="O259" s="206">
        <f t="shared" si="17"/>
        <v>186.58318791275798</v>
      </c>
      <c r="P259" s="175">
        <v>44.057173999999996</v>
      </c>
      <c r="Q259" s="175">
        <v>0</v>
      </c>
      <c r="R259" s="176">
        <f t="shared" si="18"/>
        <v>44.057173999999996</v>
      </c>
      <c r="S259" s="175">
        <v>38.566763649999999</v>
      </c>
      <c r="T259" s="175">
        <v>8.9852014624508545</v>
      </c>
      <c r="U259" s="176">
        <f t="shared" si="20"/>
        <v>47.551965112450851</v>
      </c>
      <c r="V259" s="174"/>
    </row>
    <row r="260" spans="1:22" s="31" customFormat="1" ht="18" customHeight="1">
      <c r="A260" s="202">
        <v>310</v>
      </c>
      <c r="B260" s="203" t="s">
        <v>227</v>
      </c>
      <c r="C260" s="202" t="s">
        <v>384</v>
      </c>
      <c r="D260" s="204">
        <v>205.74130499999995</v>
      </c>
      <c r="E260" s="205">
        <v>45.50459</v>
      </c>
      <c r="F260" s="204">
        <v>0</v>
      </c>
      <c r="G260" s="204">
        <v>14.470409869999999</v>
      </c>
      <c r="H260" s="206">
        <f t="shared" si="19"/>
        <v>145.76630512999995</v>
      </c>
      <c r="I260" s="206"/>
      <c r="J260" s="204">
        <v>59.789360402149676</v>
      </c>
      <c r="K260" s="207">
        <v>38.23255266726094</v>
      </c>
      <c r="L260" s="204">
        <v>0</v>
      </c>
      <c r="M260" s="204">
        <v>17.351610480000002</v>
      </c>
      <c r="N260" s="207">
        <f t="shared" si="16"/>
        <v>4.2051972548887342</v>
      </c>
      <c r="O260" s="206">
        <f t="shared" si="17"/>
        <v>-97.115110209359855</v>
      </c>
      <c r="P260" s="175">
        <v>14.565290000000001</v>
      </c>
      <c r="Q260" s="175">
        <v>30.939299999999999</v>
      </c>
      <c r="R260" s="176">
        <f t="shared" si="18"/>
        <v>45.50459</v>
      </c>
      <c r="S260" s="175">
        <v>18.594274679999998</v>
      </c>
      <c r="T260" s="175">
        <v>19.638277987260942</v>
      </c>
      <c r="U260" s="176">
        <f t="shared" si="20"/>
        <v>38.23255266726094</v>
      </c>
      <c r="V260" s="174"/>
    </row>
    <row r="261" spans="1:22" s="31" customFormat="1" ht="18" customHeight="1">
      <c r="A261" s="202">
        <v>311</v>
      </c>
      <c r="B261" s="203" t="s">
        <v>204</v>
      </c>
      <c r="C261" s="202" t="s">
        <v>385</v>
      </c>
      <c r="D261" s="204">
        <v>883.8109800000002</v>
      </c>
      <c r="E261" s="205">
        <v>157.20318700000001</v>
      </c>
      <c r="F261" s="204">
        <v>0</v>
      </c>
      <c r="G261" s="204">
        <v>88.069542000000013</v>
      </c>
      <c r="H261" s="206">
        <f t="shared" si="19"/>
        <v>638.53825100000017</v>
      </c>
      <c r="I261" s="206"/>
      <c r="J261" s="204">
        <v>1272.6094178100002</v>
      </c>
      <c r="K261" s="207">
        <v>177.60007657</v>
      </c>
      <c r="L261" s="204">
        <v>0</v>
      </c>
      <c r="M261" s="204">
        <v>99.119680660000014</v>
      </c>
      <c r="N261" s="207">
        <f t="shared" si="16"/>
        <v>995.88966058000017</v>
      </c>
      <c r="O261" s="206">
        <f t="shared" si="17"/>
        <v>55.963978511915315</v>
      </c>
      <c r="P261" s="175">
        <v>157.20318700000001</v>
      </c>
      <c r="Q261" s="175">
        <v>0</v>
      </c>
      <c r="R261" s="176">
        <f t="shared" si="18"/>
        <v>157.20318700000001</v>
      </c>
      <c r="S261" s="175">
        <v>177.60007657</v>
      </c>
      <c r="T261" s="175">
        <v>0</v>
      </c>
      <c r="U261" s="176">
        <f t="shared" si="20"/>
        <v>177.60007657</v>
      </c>
      <c r="V261" s="174"/>
    </row>
    <row r="262" spans="1:22" s="31" customFormat="1" ht="18" customHeight="1">
      <c r="A262" s="202">
        <v>312</v>
      </c>
      <c r="B262" s="203" t="s">
        <v>204</v>
      </c>
      <c r="C262" s="202" t="s">
        <v>386</v>
      </c>
      <c r="D262" s="204">
        <v>1765.1144250000002</v>
      </c>
      <c r="E262" s="205">
        <v>27.746901000000001</v>
      </c>
      <c r="F262" s="204">
        <v>0</v>
      </c>
      <c r="G262" s="204">
        <v>27.000403760000005</v>
      </c>
      <c r="H262" s="206">
        <f t="shared" si="19"/>
        <v>1710.3671202400003</v>
      </c>
      <c r="I262" s="206"/>
      <c r="J262" s="204">
        <v>1408.5300263887311</v>
      </c>
      <c r="K262" s="207">
        <v>28.237332759999997</v>
      </c>
      <c r="L262" s="204">
        <v>0</v>
      </c>
      <c r="M262" s="204">
        <v>25.29309065</v>
      </c>
      <c r="N262" s="207">
        <f t="shared" si="16"/>
        <v>1354.999602978731</v>
      </c>
      <c r="O262" s="206">
        <f t="shared" si="17"/>
        <v>-20.777265480372648</v>
      </c>
      <c r="P262" s="175">
        <v>27.746901000000001</v>
      </c>
      <c r="Q262" s="175">
        <v>0</v>
      </c>
      <c r="R262" s="176">
        <f t="shared" si="18"/>
        <v>27.746901000000001</v>
      </c>
      <c r="S262" s="175">
        <v>28.237332759999997</v>
      </c>
      <c r="T262" s="175">
        <v>0</v>
      </c>
      <c r="U262" s="176">
        <f t="shared" si="20"/>
        <v>28.237332759999997</v>
      </c>
      <c r="V262" s="174"/>
    </row>
    <row r="263" spans="1:22" s="31" customFormat="1" ht="18" customHeight="1">
      <c r="A263" s="202">
        <v>313</v>
      </c>
      <c r="B263" s="203" t="s">
        <v>125</v>
      </c>
      <c r="C263" s="202" t="s">
        <v>387</v>
      </c>
      <c r="D263" s="204">
        <v>618</v>
      </c>
      <c r="E263" s="205">
        <v>0</v>
      </c>
      <c r="F263" s="204">
        <v>0</v>
      </c>
      <c r="G263" s="204">
        <v>0</v>
      </c>
      <c r="H263" s="206">
        <f t="shared" si="19"/>
        <v>618</v>
      </c>
      <c r="I263" s="206"/>
      <c r="J263" s="204">
        <v>145.60131848000003</v>
      </c>
      <c r="K263" s="207">
        <v>293.4105065899999</v>
      </c>
      <c r="L263" s="204">
        <v>0</v>
      </c>
      <c r="M263" s="204">
        <v>404.70278136000002</v>
      </c>
      <c r="N263" s="207">
        <f t="shared" si="16"/>
        <v>-552.51196946999994</v>
      </c>
      <c r="O263" s="206">
        <f t="shared" si="17"/>
        <v>-189.40323130582524</v>
      </c>
      <c r="P263" s="175">
        <v>0</v>
      </c>
      <c r="Q263" s="175">
        <v>0</v>
      </c>
      <c r="R263" s="176">
        <f t="shared" si="18"/>
        <v>0</v>
      </c>
      <c r="S263" s="175">
        <v>293.4105065899999</v>
      </c>
      <c r="T263" s="175">
        <v>0</v>
      </c>
      <c r="U263" s="176">
        <f t="shared" si="20"/>
        <v>293.4105065899999</v>
      </c>
      <c r="V263" s="174"/>
    </row>
    <row r="264" spans="1:22" s="31" customFormat="1" ht="18" customHeight="1">
      <c r="A264" s="202">
        <v>314</v>
      </c>
      <c r="B264" s="203" t="s">
        <v>135</v>
      </c>
      <c r="C264" s="202" t="s">
        <v>388</v>
      </c>
      <c r="D264" s="204">
        <v>204.94561500000003</v>
      </c>
      <c r="E264" s="205">
        <v>139.67166499999999</v>
      </c>
      <c r="F264" s="204">
        <v>0</v>
      </c>
      <c r="G264" s="204">
        <v>90.240590260000019</v>
      </c>
      <c r="H264" s="206">
        <f t="shared" si="19"/>
        <v>-24.966640259999977</v>
      </c>
      <c r="I264" s="206"/>
      <c r="J264" s="204">
        <v>248.2159732162842</v>
      </c>
      <c r="K264" s="207">
        <v>148.34586853929824</v>
      </c>
      <c r="L264" s="204">
        <v>0</v>
      </c>
      <c r="M264" s="204">
        <v>94.786920230000021</v>
      </c>
      <c r="N264" s="207">
        <f t="shared" si="16"/>
        <v>5.0831844469859391</v>
      </c>
      <c r="O264" s="206">
        <f t="shared" si="17"/>
        <v>-120.35990583454637</v>
      </c>
      <c r="P264" s="175">
        <v>65.260249999999999</v>
      </c>
      <c r="Q264" s="175">
        <v>74.411414999999991</v>
      </c>
      <c r="R264" s="176">
        <f t="shared" si="18"/>
        <v>139.67166499999999</v>
      </c>
      <c r="S264" s="175">
        <v>70.806436220000009</v>
      </c>
      <c r="T264" s="175">
        <v>77.539432319298228</v>
      </c>
      <c r="U264" s="176">
        <f t="shared" si="20"/>
        <v>148.34586853929824</v>
      </c>
      <c r="V264" s="174"/>
    </row>
    <row r="265" spans="1:22" s="31" customFormat="1" ht="18" customHeight="1">
      <c r="A265" s="202">
        <v>316</v>
      </c>
      <c r="B265" s="203" t="s">
        <v>139</v>
      </c>
      <c r="C265" s="202" t="s">
        <v>389</v>
      </c>
      <c r="D265" s="204">
        <v>110.56132500000001</v>
      </c>
      <c r="E265" s="205">
        <v>29.622600000000002</v>
      </c>
      <c r="F265" s="204">
        <v>0</v>
      </c>
      <c r="G265" s="204">
        <v>15.739236720000001</v>
      </c>
      <c r="H265" s="206">
        <f t="shared" si="19"/>
        <v>65.199488279999997</v>
      </c>
      <c r="I265" s="206"/>
      <c r="J265" s="204">
        <v>54.240173946023098</v>
      </c>
      <c r="K265" s="207">
        <v>37.550228483552054</v>
      </c>
      <c r="L265" s="204">
        <v>0</v>
      </c>
      <c r="M265" s="204">
        <v>15.790721550000002</v>
      </c>
      <c r="N265" s="207">
        <f t="shared" si="16"/>
        <v>0.89922391247104194</v>
      </c>
      <c r="O265" s="206">
        <f t="shared" si="17"/>
        <v>-98.620811395621217</v>
      </c>
      <c r="P265" s="175">
        <v>15.717480000000002</v>
      </c>
      <c r="Q265" s="175">
        <v>13.90512</v>
      </c>
      <c r="R265" s="176">
        <f t="shared" si="18"/>
        <v>29.622600000000002</v>
      </c>
      <c r="S265" s="175">
        <v>16.753918499999997</v>
      </c>
      <c r="T265" s="175">
        <v>20.796309983552057</v>
      </c>
      <c r="U265" s="176">
        <f t="shared" si="20"/>
        <v>37.550228483552054</v>
      </c>
      <c r="V265" s="174"/>
    </row>
    <row r="266" spans="1:22" s="31" customFormat="1" ht="18" customHeight="1">
      <c r="A266" s="202">
        <v>317</v>
      </c>
      <c r="B266" s="203" t="s">
        <v>227</v>
      </c>
      <c r="C266" s="202" t="s">
        <v>390</v>
      </c>
      <c r="D266" s="204">
        <v>404.27917500000012</v>
      </c>
      <c r="E266" s="205">
        <v>120.17766700000001</v>
      </c>
      <c r="F266" s="204">
        <v>0</v>
      </c>
      <c r="G266" s="204">
        <v>58.210273870000002</v>
      </c>
      <c r="H266" s="206">
        <f t="shared" si="19"/>
        <v>225.89123413000007</v>
      </c>
      <c r="I266" s="206"/>
      <c r="J266" s="204">
        <v>194.50671728896845</v>
      </c>
      <c r="K266" s="207">
        <v>134.49993497722394</v>
      </c>
      <c r="L266" s="204">
        <v>0</v>
      </c>
      <c r="M266" s="204">
        <v>56.6342456</v>
      </c>
      <c r="N266" s="207">
        <f t="shared" si="16"/>
        <v>3.3725367117445018</v>
      </c>
      <c r="O266" s="206">
        <f t="shared" si="17"/>
        <v>-98.507008594320382</v>
      </c>
      <c r="P266" s="175">
        <v>60.518001999999996</v>
      </c>
      <c r="Q266" s="175">
        <v>59.659665000000011</v>
      </c>
      <c r="R266" s="176">
        <f t="shared" si="18"/>
        <v>120.17766700000001</v>
      </c>
      <c r="S266" s="175">
        <v>63.922965789999999</v>
      </c>
      <c r="T266" s="175">
        <v>70.576969187223952</v>
      </c>
      <c r="U266" s="176">
        <f t="shared" si="20"/>
        <v>134.49993497722394</v>
      </c>
      <c r="V266" s="174"/>
    </row>
    <row r="267" spans="1:22" s="31" customFormat="1" ht="18" customHeight="1">
      <c r="A267" s="202">
        <v>318</v>
      </c>
      <c r="B267" s="203" t="s">
        <v>139</v>
      </c>
      <c r="C267" s="202" t="s">
        <v>391</v>
      </c>
      <c r="D267" s="204">
        <v>129.29905500000001</v>
      </c>
      <c r="E267" s="205">
        <v>63.64631</v>
      </c>
      <c r="F267" s="204">
        <v>0</v>
      </c>
      <c r="G267" s="204">
        <v>9.0980164400000021</v>
      </c>
      <c r="H267" s="206">
        <f t="shared" si="19"/>
        <v>56.554728560000008</v>
      </c>
      <c r="I267" s="206"/>
      <c r="J267" s="204">
        <v>55.963812197160067</v>
      </c>
      <c r="K267" s="207">
        <v>47.010483906235351</v>
      </c>
      <c r="L267" s="204">
        <v>0</v>
      </c>
      <c r="M267" s="204">
        <v>7.8366947600000021</v>
      </c>
      <c r="N267" s="207">
        <f t="shared" si="16"/>
        <v>1.1166335309247142</v>
      </c>
      <c r="O267" s="206">
        <f t="shared" si="17"/>
        <v>-98.025569993249889</v>
      </c>
      <c r="P267" s="175">
        <v>42.149315000000001</v>
      </c>
      <c r="Q267" s="175">
        <v>21.496994999999998</v>
      </c>
      <c r="R267" s="176">
        <f t="shared" si="18"/>
        <v>63.64631</v>
      </c>
      <c r="S267" s="175">
        <v>14.103911499999999</v>
      </c>
      <c r="T267" s="175">
        <v>32.906572406235355</v>
      </c>
      <c r="U267" s="176">
        <f t="shared" si="20"/>
        <v>47.010483906235351</v>
      </c>
      <c r="V267" s="174"/>
    </row>
    <row r="268" spans="1:22" s="31" customFormat="1" ht="18" customHeight="1">
      <c r="A268" s="202">
        <v>319</v>
      </c>
      <c r="B268" s="203" t="s">
        <v>227</v>
      </c>
      <c r="C268" s="202" t="s">
        <v>392</v>
      </c>
      <c r="D268" s="204">
        <v>472.89274499999993</v>
      </c>
      <c r="E268" s="205">
        <v>22.039586999999997</v>
      </c>
      <c r="F268" s="204">
        <v>0</v>
      </c>
      <c r="G268" s="204">
        <v>40.47443629</v>
      </c>
      <c r="H268" s="206">
        <f t="shared" si="19"/>
        <v>410.37872170999992</v>
      </c>
      <c r="I268" s="206"/>
      <c r="J268" s="204">
        <v>98.077411858689985</v>
      </c>
      <c r="K268" s="207">
        <v>64.573861951656852</v>
      </c>
      <c r="L268" s="204">
        <v>0</v>
      </c>
      <c r="M268" s="204">
        <v>31.580463399999999</v>
      </c>
      <c r="N268" s="207">
        <f t="shared" si="16"/>
        <v>1.9230865070331333</v>
      </c>
      <c r="O268" s="206">
        <f t="shared" si="17"/>
        <v>-99.531387373346291</v>
      </c>
      <c r="P268" s="175">
        <v>14.103911999999999</v>
      </c>
      <c r="Q268" s="175">
        <v>7.9356749999999998</v>
      </c>
      <c r="R268" s="176">
        <f t="shared" si="18"/>
        <v>22.039586999999997</v>
      </c>
      <c r="S268" s="175">
        <v>42.149315219999998</v>
      </c>
      <c r="T268" s="175">
        <v>22.424546731656857</v>
      </c>
      <c r="U268" s="176">
        <f t="shared" si="20"/>
        <v>64.573861951656852</v>
      </c>
      <c r="V268" s="174"/>
    </row>
    <row r="269" spans="1:22" s="31" customFormat="1" ht="18" customHeight="1">
      <c r="A269" s="202">
        <v>320</v>
      </c>
      <c r="B269" s="203" t="s">
        <v>135</v>
      </c>
      <c r="C269" s="202" t="s">
        <v>393</v>
      </c>
      <c r="D269" s="204">
        <v>309.11196000000001</v>
      </c>
      <c r="E269" s="205">
        <v>72.679176999999996</v>
      </c>
      <c r="F269" s="204">
        <v>0</v>
      </c>
      <c r="G269" s="204">
        <v>49.033390569999995</v>
      </c>
      <c r="H269" s="206">
        <f t="shared" si="19"/>
        <v>187.39939243000003</v>
      </c>
      <c r="I269" s="206"/>
      <c r="J269" s="204">
        <v>133.23112517870277</v>
      </c>
      <c r="K269" s="207">
        <v>76.712947665198797</v>
      </c>
      <c r="L269" s="204">
        <v>0</v>
      </c>
      <c r="M269" s="204">
        <v>54.445934299999998</v>
      </c>
      <c r="N269" s="207">
        <f t="shared" si="16"/>
        <v>2.0722432135039739</v>
      </c>
      <c r="O269" s="206">
        <f t="shared" si="17"/>
        <v>-98.894210281776637</v>
      </c>
      <c r="P269" s="175">
        <v>53.160291999999998</v>
      </c>
      <c r="Q269" s="175">
        <v>19.518885000000001</v>
      </c>
      <c r="R269" s="176">
        <f t="shared" si="18"/>
        <v>72.679176999999996</v>
      </c>
      <c r="S269" s="175">
        <v>56.288521690000003</v>
      </c>
      <c r="T269" s="175">
        <v>20.42442597519879</v>
      </c>
      <c r="U269" s="176">
        <f t="shared" si="20"/>
        <v>76.712947665198797</v>
      </c>
      <c r="V269" s="174"/>
    </row>
    <row r="270" spans="1:22" s="31" customFormat="1" ht="18" customHeight="1">
      <c r="A270" s="202">
        <v>321</v>
      </c>
      <c r="B270" s="203" t="s">
        <v>227</v>
      </c>
      <c r="C270" s="202" t="s">
        <v>394</v>
      </c>
      <c r="D270" s="204">
        <v>121.94353500000003</v>
      </c>
      <c r="E270" s="205">
        <v>72.262619999999998</v>
      </c>
      <c r="F270" s="204">
        <v>0</v>
      </c>
      <c r="G270" s="204">
        <v>23.995093950000005</v>
      </c>
      <c r="H270" s="206">
        <f t="shared" si="19"/>
        <v>25.685821050000023</v>
      </c>
      <c r="I270" s="206"/>
      <c r="J270" s="204">
        <v>76.366366880724513</v>
      </c>
      <c r="K270" s="207">
        <v>47.907125067965197</v>
      </c>
      <c r="L270" s="204">
        <v>0</v>
      </c>
      <c r="M270" s="204">
        <v>26.805210110000004</v>
      </c>
      <c r="N270" s="207">
        <f t="shared" si="16"/>
        <v>1.6540317027593119</v>
      </c>
      <c r="O270" s="206">
        <f t="shared" si="17"/>
        <v>-93.560526254778566</v>
      </c>
      <c r="P270" s="175">
        <v>20.544029999999999</v>
      </c>
      <c r="Q270" s="175">
        <v>51.718589999999999</v>
      </c>
      <c r="R270" s="176">
        <f t="shared" si="18"/>
        <v>72.262619999999998</v>
      </c>
      <c r="S270" s="175">
        <v>29.352912959999998</v>
      </c>
      <c r="T270" s="175">
        <v>18.554212107965199</v>
      </c>
      <c r="U270" s="176">
        <f t="shared" si="20"/>
        <v>47.907125067965197</v>
      </c>
      <c r="V270" s="174"/>
    </row>
    <row r="271" spans="1:22" s="31" customFormat="1" ht="18" customHeight="1">
      <c r="A271" s="202">
        <v>322</v>
      </c>
      <c r="B271" s="203" t="s">
        <v>227</v>
      </c>
      <c r="C271" s="202" t="s">
        <v>395</v>
      </c>
      <c r="D271" s="204">
        <v>1091.7386550000001</v>
      </c>
      <c r="E271" s="205">
        <v>385.96584100000001</v>
      </c>
      <c r="F271" s="204">
        <v>0</v>
      </c>
      <c r="G271" s="204">
        <v>342.96407805999991</v>
      </c>
      <c r="H271" s="206">
        <f t="shared" si="19"/>
        <v>362.80873594000025</v>
      </c>
      <c r="I271" s="206"/>
      <c r="J271" s="204">
        <v>831.42152410351355</v>
      </c>
      <c r="K271" s="207">
        <v>432.38196291795458</v>
      </c>
      <c r="L271" s="204">
        <v>0</v>
      </c>
      <c r="M271" s="204">
        <v>383.71473155000001</v>
      </c>
      <c r="N271" s="207">
        <f t="shared" si="16"/>
        <v>15.324829635558956</v>
      </c>
      <c r="O271" s="206">
        <f t="shared" si="17"/>
        <v>-95.77605825949756</v>
      </c>
      <c r="P271" s="175">
        <v>324.72468099999998</v>
      </c>
      <c r="Q271" s="175">
        <v>61.241160000000022</v>
      </c>
      <c r="R271" s="176">
        <f t="shared" si="18"/>
        <v>385.96584100000001</v>
      </c>
      <c r="S271" s="175">
        <v>358.38889754000002</v>
      </c>
      <c r="T271" s="175">
        <v>73.993065377954551</v>
      </c>
      <c r="U271" s="176">
        <f t="shared" si="20"/>
        <v>432.38196291795458</v>
      </c>
      <c r="V271" s="174"/>
    </row>
    <row r="272" spans="1:22" s="31" customFormat="1" ht="18" customHeight="1">
      <c r="A272" s="202">
        <v>327</v>
      </c>
      <c r="B272" s="203" t="s">
        <v>123</v>
      </c>
      <c r="C272" s="202" t="s">
        <v>396</v>
      </c>
      <c r="D272" s="204">
        <v>164.34357000000003</v>
      </c>
      <c r="E272" s="205">
        <v>0</v>
      </c>
      <c r="F272" s="204">
        <v>0</v>
      </c>
      <c r="G272" s="204">
        <v>0</v>
      </c>
      <c r="H272" s="206">
        <f t="shared" si="19"/>
        <v>164.34357000000003</v>
      </c>
      <c r="I272" s="206"/>
      <c r="J272" s="204">
        <v>125.20417002962176</v>
      </c>
      <c r="K272" s="207">
        <v>36.310530500000006</v>
      </c>
      <c r="L272" s="204">
        <v>0</v>
      </c>
      <c r="M272" s="204">
        <v>36.187694690000001</v>
      </c>
      <c r="N272" s="207">
        <f t="shared" si="16"/>
        <v>52.705944839621765</v>
      </c>
      <c r="O272" s="206">
        <f t="shared" si="17"/>
        <v>-67.929414677056272</v>
      </c>
      <c r="P272" s="175">
        <v>0</v>
      </c>
      <c r="Q272" s="175">
        <v>0</v>
      </c>
      <c r="R272" s="176">
        <f t="shared" si="18"/>
        <v>0</v>
      </c>
      <c r="S272" s="175">
        <v>0</v>
      </c>
      <c r="T272" s="175">
        <v>36.310530500000006</v>
      </c>
      <c r="U272" s="176">
        <f t="shared" si="20"/>
        <v>36.310530500000006</v>
      </c>
      <c r="V272" s="174"/>
    </row>
    <row r="273" spans="1:22" s="31" customFormat="1" ht="18" customHeight="1">
      <c r="A273" s="202">
        <v>328</v>
      </c>
      <c r="B273" s="203" t="s">
        <v>135</v>
      </c>
      <c r="C273" s="202" t="s">
        <v>397</v>
      </c>
      <c r="D273" s="204">
        <v>70.302270000000007</v>
      </c>
      <c r="E273" s="205">
        <v>64.280303000000018</v>
      </c>
      <c r="F273" s="204">
        <v>0</v>
      </c>
      <c r="G273" s="204">
        <v>4.15780101</v>
      </c>
      <c r="H273" s="206">
        <f t="shared" si="19"/>
        <v>1.8641659899999894</v>
      </c>
      <c r="I273" s="206"/>
      <c r="J273" s="204">
        <v>8.2536172551747669</v>
      </c>
      <c r="K273" s="207">
        <v>3.44604101272036</v>
      </c>
      <c r="L273" s="204">
        <v>0</v>
      </c>
      <c r="M273" s="204">
        <v>4.5830042300000002</v>
      </c>
      <c r="N273" s="207">
        <f t="shared" si="16"/>
        <v>0.22457201245440661</v>
      </c>
      <c r="O273" s="206">
        <f t="shared" si="17"/>
        <v>-87.953218025696955</v>
      </c>
      <c r="P273" s="175">
        <v>3.0391430000000001</v>
      </c>
      <c r="Q273" s="175">
        <v>61.241160000000022</v>
      </c>
      <c r="R273" s="176">
        <f t="shared" si="18"/>
        <v>64.280303000000018</v>
      </c>
      <c r="S273" s="175">
        <v>3.1744711300000001</v>
      </c>
      <c r="T273" s="175">
        <v>0.27156988272035987</v>
      </c>
      <c r="U273" s="176">
        <f t="shared" si="20"/>
        <v>3.44604101272036</v>
      </c>
      <c r="V273" s="174"/>
    </row>
    <row r="274" spans="1:22" s="31" customFormat="1" ht="18" customHeight="1">
      <c r="A274" s="202">
        <v>336</v>
      </c>
      <c r="B274" s="203" t="s">
        <v>227</v>
      </c>
      <c r="C274" s="202" t="s">
        <v>398</v>
      </c>
      <c r="D274" s="204">
        <v>674.19256500000006</v>
      </c>
      <c r="E274" s="205">
        <v>70.65740000000001</v>
      </c>
      <c r="F274" s="204">
        <v>0</v>
      </c>
      <c r="G274" s="204">
        <v>53.019888139999999</v>
      </c>
      <c r="H274" s="206">
        <f t="shared" si="19"/>
        <v>550.51527685999997</v>
      </c>
      <c r="I274" s="206"/>
      <c r="J274" s="204">
        <v>163.19539079112576</v>
      </c>
      <c r="K274" s="207">
        <v>94.966736927770341</v>
      </c>
      <c r="L274" s="204">
        <v>0</v>
      </c>
      <c r="M274" s="204">
        <v>64.413339329999999</v>
      </c>
      <c r="N274" s="207">
        <f t="shared" ref="N274:N280" si="21">J274-K274-M274</f>
        <v>3.8153145333554193</v>
      </c>
      <c r="O274" s="206">
        <f t="shared" ref="O274:O280" si="22">IF(OR(H274=0,N274=0),"N.A.",IF((((N274-H274)/H274))*100&gt;=500,"500&lt;",IF((((N274-H274)/H274))*100&lt;=-500,"&lt;-500",(((N274-H274)/H274))*100)))</f>
        <v>-99.306955738791302</v>
      </c>
      <c r="P274" s="175">
        <v>57.086585000000014</v>
      </c>
      <c r="Q274" s="175">
        <v>13.570814999999998</v>
      </c>
      <c r="R274" s="176">
        <f t="shared" ref="R274:R280" si="23">P274+Q274</f>
        <v>70.65740000000001</v>
      </c>
      <c r="S274" s="175">
        <v>63.352019269999978</v>
      </c>
      <c r="T274" s="175">
        <v>31.614717657770367</v>
      </c>
      <c r="U274" s="176">
        <f t="shared" si="20"/>
        <v>94.966736927770341</v>
      </c>
      <c r="V274" s="174"/>
    </row>
    <row r="275" spans="1:22" s="31" customFormat="1" ht="18" customHeight="1">
      <c r="A275" s="202">
        <v>337</v>
      </c>
      <c r="B275" s="203" t="s">
        <v>227</v>
      </c>
      <c r="C275" s="202" t="s">
        <v>399</v>
      </c>
      <c r="D275" s="204">
        <v>827.22535500000004</v>
      </c>
      <c r="E275" s="205">
        <v>70.644407000000001</v>
      </c>
      <c r="F275" s="204">
        <v>0</v>
      </c>
      <c r="G275" s="204">
        <v>53.395438800000001</v>
      </c>
      <c r="H275" s="206">
        <f t="shared" ref="H275:H280" si="24">D275-E275-G275</f>
        <v>703.18550920000007</v>
      </c>
      <c r="I275" s="206"/>
      <c r="J275" s="204">
        <v>162.87904329010351</v>
      </c>
      <c r="K275" s="207">
        <v>89.558139378925006</v>
      </c>
      <c r="L275" s="204">
        <v>0</v>
      </c>
      <c r="M275" s="204">
        <v>69.706493780000002</v>
      </c>
      <c r="N275" s="207">
        <f t="shared" si="21"/>
        <v>3.6144101311785022</v>
      </c>
      <c r="O275" s="206">
        <f t="shared" si="22"/>
        <v>-99.485994793139227</v>
      </c>
      <c r="P275" s="175">
        <v>54.373637000000002</v>
      </c>
      <c r="Q275" s="175">
        <v>16.270769999999999</v>
      </c>
      <c r="R275" s="176">
        <f t="shared" si="23"/>
        <v>70.644407000000001</v>
      </c>
      <c r="S275" s="175">
        <v>79.044857459999974</v>
      </c>
      <c r="T275" s="175">
        <v>10.513281918925037</v>
      </c>
      <c r="U275" s="176">
        <f t="shared" ref="U275:U280" si="25">S275+T275</f>
        <v>89.558139378925006</v>
      </c>
      <c r="V275" s="174"/>
    </row>
    <row r="276" spans="1:22" s="31" customFormat="1" ht="18" customHeight="1">
      <c r="A276" s="202">
        <v>338</v>
      </c>
      <c r="B276" s="203" t="s">
        <v>227</v>
      </c>
      <c r="C276" s="202" t="s">
        <v>400</v>
      </c>
      <c r="D276" s="204">
        <v>198.75767999999999</v>
      </c>
      <c r="E276" s="205">
        <v>25.643491000000001</v>
      </c>
      <c r="F276" s="204">
        <v>0</v>
      </c>
      <c r="G276" s="204">
        <v>23.984473860000001</v>
      </c>
      <c r="H276" s="206">
        <f t="shared" si="24"/>
        <v>149.12971513999997</v>
      </c>
      <c r="I276" s="206"/>
      <c r="J276" s="204">
        <v>59.130551187442833</v>
      </c>
      <c r="K276" s="207">
        <v>34.508348895140024</v>
      </c>
      <c r="L276" s="204">
        <v>0</v>
      </c>
      <c r="M276" s="204">
        <v>23.276582390000002</v>
      </c>
      <c r="N276" s="207">
        <f t="shared" si="21"/>
        <v>1.3456199023028077</v>
      </c>
      <c r="O276" s="206">
        <f t="shared" si="22"/>
        <v>-99.097684924134953</v>
      </c>
      <c r="P276" s="175">
        <v>25.587091000000001</v>
      </c>
      <c r="Q276" s="175">
        <v>5.640000000000002E-2</v>
      </c>
      <c r="R276" s="176">
        <f t="shared" si="23"/>
        <v>25.643491000000001</v>
      </c>
      <c r="S276" s="175">
        <v>26.097723359999996</v>
      </c>
      <c r="T276" s="175">
        <v>8.4106255351400296</v>
      </c>
      <c r="U276" s="176">
        <f t="shared" si="25"/>
        <v>34.508348895140024</v>
      </c>
      <c r="V276" s="174"/>
    </row>
    <row r="277" spans="1:22" s="31" customFormat="1" ht="18" customHeight="1">
      <c r="A277" s="202">
        <v>339</v>
      </c>
      <c r="B277" s="203" t="s">
        <v>227</v>
      </c>
      <c r="C277" s="202" t="s">
        <v>401</v>
      </c>
      <c r="D277" s="204">
        <v>1033.76892</v>
      </c>
      <c r="E277" s="205">
        <v>530.02406299999996</v>
      </c>
      <c r="F277" s="204">
        <v>0</v>
      </c>
      <c r="G277" s="204">
        <v>484.34432925999999</v>
      </c>
      <c r="H277" s="206">
        <f t="shared" si="24"/>
        <v>19.40052774000003</v>
      </c>
      <c r="I277" s="206"/>
      <c r="J277" s="204">
        <v>1056.5293712170951</v>
      </c>
      <c r="K277" s="207">
        <v>531.20346298636741</v>
      </c>
      <c r="L277" s="204">
        <v>0</v>
      </c>
      <c r="M277" s="204">
        <v>498.99015744000002</v>
      </c>
      <c r="N277" s="207">
        <f t="shared" si="21"/>
        <v>26.335750790727673</v>
      </c>
      <c r="O277" s="206">
        <f t="shared" si="22"/>
        <v>35.747599981152021</v>
      </c>
      <c r="P277" s="175">
        <v>408.05420299999997</v>
      </c>
      <c r="Q277" s="175">
        <v>121.96985999999998</v>
      </c>
      <c r="R277" s="176">
        <f t="shared" si="23"/>
        <v>530.02406299999996</v>
      </c>
      <c r="S277" s="175">
        <v>403.46929563999998</v>
      </c>
      <c r="T277" s="175">
        <v>127.73416734636746</v>
      </c>
      <c r="U277" s="176">
        <f t="shared" si="25"/>
        <v>531.20346298636741</v>
      </c>
      <c r="V277" s="174"/>
    </row>
    <row r="278" spans="1:22" s="31" customFormat="1" ht="18" customHeight="1">
      <c r="A278" s="202">
        <v>348</v>
      </c>
      <c r="B278" s="203" t="s">
        <v>139</v>
      </c>
      <c r="C278" s="202" t="s">
        <v>402</v>
      </c>
      <c r="D278" s="204">
        <v>115.62461999999998</v>
      </c>
      <c r="E278" s="205">
        <v>1.1756249999999999</v>
      </c>
      <c r="F278" s="204">
        <v>0</v>
      </c>
      <c r="G278" s="204">
        <v>0</v>
      </c>
      <c r="H278" s="206">
        <f t="shared" si="24"/>
        <v>114.44899499999998</v>
      </c>
      <c r="I278" s="206"/>
      <c r="J278" s="204">
        <v>0</v>
      </c>
      <c r="K278" s="207">
        <v>0</v>
      </c>
      <c r="L278" s="204">
        <v>0</v>
      </c>
      <c r="M278" s="204">
        <v>0</v>
      </c>
      <c r="N278" s="207">
        <f t="shared" si="21"/>
        <v>0</v>
      </c>
      <c r="O278" s="206" t="str">
        <f t="shared" si="22"/>
        <v>N.A.</v>
      </c>
      <c r="P278" s="175">
        <v>0</v>
      </c>
      <c r="Q278" s="175">
        <v>1.1756249999999999</v>
      </c>
      <c r="R278" s="176">
        <f t="shared" si="23"/>
        <v>1.1756249999999999</v>
      </c>
      <c r="S278" s="175">
        <v>0</v>
      </c>
      <c r="T278" s="175">
        <v>0</v>
      </c>
      <c r="U278" s="176">
        <f t="shared" si="25"/>
        <v>0</v>
      </c>
      <c r="V278" s="174"/>
    </row>
    <row r="279" spans="1:22" s="31" customFormat="1" ht="18" customHeight="1">
      <c r="A279" s="202">
        <v>349</v>
      </c>
      <c r="B279" s="203" t="s">
        <v>227</v>
      </c>
      <c r="C279" s="202" t="s">
        <v>403</v>
      </c>
      <c r="D279" s="204">
        <v>92.319824999999994</v>
      </c>
      <c r="E279" s="205">
        <v>11.718019999999999</v>
      </c>
      <c r="F279" s="204">
        <v>0</v>
      </c>
      <c r="G279" s="204">
        <v>5.6787650699999999</v>
      </c>
      <c r="H279" s="206">
        <f t="shared" si="24"/>
        <v>74.923039930000002</v>
      </c>
      <c r="I279" s="206"/>
      <c r="J279" s="204">
        <v>16.687558826561833</v>
      </c>
      <c r="K279" s="207">
        <v>10.226775910746895</v>
      </c>
      <c r="L279" s="204">
        <v>0</v>
      </c>
      <c r="M279" s="204">
        <v>6.0528667800000004</v>
      </c>
      <c r="N279" s="207">
        <f t="shared" si="21"/>
        <v>0.40791613581493813</v>
      </c>
      <c r="O279" s="206">
        <f t="shared" si="22"/>
        <v>-99.455553143337411</v>
      </c>
      <c r="P279" s="175">
        <v>3.9854149999999997</v>
      </c>
      <c r="Q279" s="175">
        <v>7.7326050000000004</v>
      </c>
      <c r="R279" s="176">
        <f t="shared" si="23"/>
        <v>11.718019999999999</v>
      </c>
      <c r="S279" s="175">
        <v>4.2067538799999999</v>
      </c>
      <c r="T279" s="175">
        <v>6.0200220307468939</v>
      </c>
      <c r="U279" s="176">
        <f t="shared" si="25"/>
        <v>10.226775910746895</v>
      </c>
      <c r="V279" s="174"/>
    </row>
    <row r="280" spans="1:22" s="31" customFormat="1" ht="18" customHeight="1" thickBot="1">
      <c r="A280" s="232">
        <v>350</v>
      </c>
      <c r="B280" s="233" t="s">
        <v>227</v>
      </c>
      <c r="C280" s="232" t="s">
        <v>404</v>
      </c>
      <c r="D280" s="234">
        <v>425.14414500000009</v>
      </c>
      <c r="E280" s="235">
        <v>61.739672000000006</v>
      </c>
      <c r="F280" s="234">
        <v>0</v>
      </c>
      <c r="G280" s="234">
        <v>70.386847040000006</v>
      </c>
      <c r="H280" s="236">
        <f t="shared" si="24"/>
        <v>293.01762596000009</v>
      </c>
      <c r="I280" s="236"/>
      <c r="J280" s="234">
        <v>144.86382210327849</v>
      </c>
      <c r="K280" s="236">
        <v>66.044978843214196</v>
      </c>
      <c r="L280" s="234">
        <v>0</v>
      </c>
      <c r="M280" s="234">
        <v>74.983004540000024</v>
      </c>
      <c r="N280" s="236">
        <f t="shared" si="21"/>
        <v>3.8358387200642738</v>
      </c>
      <c r="O280" s="236">
        <f t="shared" si="22"/>
        <v>-98.690918777497743</v>
      </c>
      <c r="P280" s="175">
        <v>49.633067000000004</v>
      </c>
      <c r="Q280" s="175">
        <v>12.106605</v>
      </c>
      <c r="R280" s="176">
        <f t="shared" si="23"/>
        <v>61.739672000000006</v>
      </c>
      <c r="S280" s="175">
        <v>52.362806550000002</v>
      </c>
      <c r="T280" s="175">
        <v>13.682172293214192</v>
      </c>
      <c r="U280" s="176">
        <f t="shared" si="25"/>
        <v>66.044978843214196</v>
      </c>
      <c r="V280" s="174"/>
    </row>
    <row r="281" spans="1:22" s="25" customFormat="1" ht="15" customHeight="1">
      <c r="A281" s="447" t="s">
        <v>891</v>
      </c>
      <c r="B281" s="447"/>
      <c r="C281" s="447"/>
      <c r="D281" s="447"/>
      <c r="E281" s="447"/>
      <c r="F281" s="447"/>
      <c r="G281" s="447"/>
      <c r="H281" s="447"/>
      <c r="I281" s="447"/>
      <c r="J281" s="447"/>
      <c r="K281" s="447"/>
      <c r="L281" s="447"/>
      <c r="M281" s="447"/>
      <c r="N281" s="447"/>
      <c r="O281" s="447"/>
      <c r="P281" s="24"/>
    </row>
    <row r="282" spans="1:22">
      <c r="A282" s="179" t="s">
        <v>895</v>
      </c>
      <c r="B282" s="180"/>
      <c r="C282" s="177"/>
      <c r="D282" s="177"/>
      <c r="E282" s="177"/>
      <c r="F282" s="177"/>
      <c r="G282" s="177"/>
      <c r="H282" s="177"/>
      <c r="I282" s="177"/>
      <c r="J282" s="177"/>
      <c r="K282" s="177"/>
      <c r="L282" s="177"/>
      <c r="M282" s="177"/>
      <c r="N282" s="177"/>
      <c r="O282" s="178"/>
      <c r="P282" s="177"/>
      <c r="Q282" s="177"/>
      <c r="R282" s="177"/>
      <c r="S282" s="177"/>
      <c r="T282" s="177"/>
      <c r="U282" s="177"/>
      <c r="V282" s="177"/>
    </row>
    <row r="283" spans="1:22">
      <c r="A283" s="181" t="s">
        <v>405</v>
      </c>
      <c r="B283" s="182"/>
      <c r="C283" s="177"/>
      <c r="D283" s="177"/>
      <c r="E283" s="177"/>
      <c r="F283" s="177"/>
      <c r="G283" s="177"/>
      <c r="H283" s="177"/>
      <c r="I283" s="177"/>
      <c r="J283" s="177"/>
      <c r="K283" s="177"/>
      <c r="L283" s="177"/>
      <c r="M283" s="177"/>
      <c r="N283" s="177"/>
      <c r="O283" s="178"/>
      <c r="P283" s="177"/>
      <c r="Q283" s="177"/>
      <c r="R283" s="177"/>
      <c r="S283" s="177"/>
      <c r="T283" s="177"/>
      <c r="U283" s="177"/>
      <c r="V283" s="177"/>
    </row>
    <row r="284" spans="1:22">
      <c r="A284" s="183" t="s">
        <v>406</v>
      </c>
      <c r="B284" s="184"/>
      <c r="C284" s="177"/>
      <c r="D284" s="177"/>
      <c r="E284" s="177"/>
      <c r="F284" s="177"/>
      <c r="G284" s="177"/>
      <c r="H284" s="177"/>
      <c r="I284" s="177"/>
      <c r="J284" s="177"/>
      <c r="K284" s="177"/>
      <c r="L284" s="177"/>
      <c r="M284" s="177"/>
      <c r="N284" s="177"/>
      <c r="O284" s="178"/>
      <c r="P284" s="177"/>
      <c r="Q284" s="177"/>
      <c r="R284" s="177"/>
      <c r="S284" s="177"/>
      <c r="T284" s="177"/>
      <c r="U284" s="177"/>
      <c r="V284" s="177"/>
    </row>
    <row r="285" spans="1:22">
      <c r="A285" s="177"/>
      <c r="B285" s="177"/>
      <c r="C285" s="177"/>
      <c r="D285" s="177"/>
      <c r="E285" s="177"/>
      <c r="F285" s="177"/>
      <c r="G285" s="177"/>
      <c r="H285" s="177"/>
      <c r="I285" s="177"/>
      <c r="J285" s="177"/>
      <c r="K285" s="177"/>
      <c r="L285" s="177"/>
      <c r="M285" s="177"/>
      <c r="N285" s="177"/>
      <c r="O285" s="177"/>
      <c r="P285" s="177"/>
      <c r="Q285" s="177"/>
      <c r="R285" s="177"/>
      <c r="S285" s="177"/>
      <c r="T285" s="177"/>
      <c r="U285" s="177"/>
      <c r="V285" s="177"/>
    </row>
  </sheetData>
  <mergeCells count="30">
    <mergeCell ref="N11:N14"/>
    <mergeCell ref="E10:G10"/>
    <mergeCell ref="K10:M10"/>
    <mergeCell ref="D11:D14"/>
    <mergeCell ref="H11:H14"/>
    <mergeCell ref="J11:J14"/>
    <mergeCell ref="S11:S14"/>
    <mergeCell ref="T11:T14"/>
    <mergeCell ref="U11:U14"/>
    <mergeCell ref="P10:R10"/>
    <mergeCell ref="S10:U10"/>
    <mergeCell ref="P11:P14"/>
    <mergeCell ref="Q11:Q14"/>
    <mergeCell ref="R11:R14"/>
    <mergeCell ref="A281:O281"/>
    <mergeCell ref="A1:D1"/>
    <mergeCell ref="E1:O1"/>
    <mergeCell ref="A2:O2"/>
    <mergeCell ref="A3:F3"/>
    <mergeCell ref="G3:L3"/>
    <mergeCell ref="M3:O3"/>
    <mergeCell ref="O11:O14"/>
    <mergeCell ref="A4:M4"/>
    <mergeCell ref="A5:M5"/>
    <mergeCell ref="A6:M6"/>
    <mergeCell ref="A7:M7"/>
    <mergeCell ref="A8:M8"/>
    <mergeCell ref="A9:C15"/>
    <mergeCell ref="D9:H9"/>
    <mergeCell ref="J9:N9"/>
  </mergeCells>
  <conditionalFormatting sqref="A281">
    <cfRule type="duplicateValues" dxfId="0" priority="1"/>
  </conditionalFormatting>
  <printOptions horizontalCentered="1"/>
  <pageMargins left="0.39370078740157483" right="0.39370078740157483" top="0.39370078740157483" bottom="0.39370078740157483" header="0.39370078740157483" footer="0.39370078740157483"/>
  <pageSetup scale="60" orientation="landscape" r:id="rId1"/>
  <ignoredErrors>
    <ignoredError sqref="D15:L15 M15:U15" numberStoredAsText="1"/>
    <ignoredError sqref="O17"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1"/>
  <sheetViews>
    <sheetView showGridLines="0" topLeftCell="B1" zoomScale="90" zoomScaleNormal="90" workbookViewId="0">
      <selection activeCell="C16" sqref="C16"/>
    </sheetView>
  </sheetViews>
  <sheetFormatPr baseColWidth="10" defaultColWidth="11.42578125" defaultRowHeight="14.25"/>
  <cols>
    <col min="1" max="1" width="11.42578125" style="32" hidden="1" customWidth="1"/>
    <col min="2" max="2" width="4.5703125" style="37" customWidth="1"/>
    <col min="3" max="3" width="43.140625" style="37" customWidth="1"/>
    <col min="4" max="4" width="15.7109375" style="37" customWidth="1"/>
    <col min="5" max="5" width="14.140625" style="37" customWidth="1"/>
    <col min="6" max="6" width="14.5703125" style="37" customWidth="1"/>
    <col min="7" max="7" width="17.140625" style="37" bestFit="1" customWidth="1"/>
    <col min="8" max="8" width="1.7109375" style="37" customWidth="1"/>
    <col min="9" max="9" width="15.140625" style="37" customWidth="1"/>
    <col min="10" max="10" width="13.7109375" style="37" customWidth="1"/>
    <col min="11" max="11" width="14.28515625" style="37" customWidth="1"/>
    <col min="12" max="13" width="13.85546875" style="37" customWidth="1"/>
    <col min="14" max="15" width="19.7109375" style="37" bestFit="1" customWidth="1"/>
    <col min="16" max="16384" width="11.42578125" style="32"/>
  </cols>
  <sheetData>
    <row r="1" spans="1:15" s="238" customFormat="1" ht="48" customHeight="1">
      <c r="A1" s="435" t="s">
        <v>883</v>
      </c>
      <c r="B1" s="435"/>
      <c r="C1" s="435"/>
      <c r="D1" s="435"/>
      <c r="E1" s="448" t="s">
        <v>885</v>
      </c>
      <c r="F1" s="448"/>
      <c r="G1" s="448"/>
      <c r="H1" s="448"/>
      <c r="I1" s="448"/>
      <c r="J1" s="448"/>
      <c r="K1" s="448"/>
      <c r="L1" s="448"/>
      <c r="M1" s="448"/>
    </row>
    <row r="2" spans="1:15" s="1" customFormat="1" ht="36" customHeight="1" thickBot="1">
      <c r="A2" s="449" t="s">
        <v>884</v>
      </c>
      <c r="B2" s="449"/>
      <c r="C2" s="449"/>
      <c r="D2" s="449"/>
      <c r="E2" s="449"/>
      <c r="F2" s="449"/>
      <c r="G2" s="449"/>
      <c r="H2" s="449"/>
      <c r="I2" s="449"/>
      <c r="J2" s="449"/>
      <c r="K2" s="449"/>
      <c r="L2" s="449"/>
      <c r="M2" s="449"/>
    </row>
    <row r="3" spans="1:15" customFormat="1" ht="6" customHeight="1">
      <c r="A3" s="433"/>
      <c r="B3" s="433"/>
      <c r="C3" s="433"/>
      <c r="D3" s="433"/>
      <c r="E3" s="433"/>
      <c r="F3" s="433"/>
      <c r="G3" s="433"/>
      <c r="H3" s="433"/>
      <c r="I3" s="433"/>
      <c r="J3" s="433"/>
      <c r="K3" s="433"/>
      <c r="L3" s="433"/>
      <c r="M3" s="239"/>
    </row>
    <row r="4" spans="1:15" ht="18.75">
      <c r="B4" s="240" t="s">
        <v>898</v>
      </c>
      <c r="C4" s="240"/>
      <c r="D4" s="240"/>
      <c r="E4" s="240"/>
      <c r="F4" s="240"/>
      <c r="G4" s="240"/>
      <c r="H4" s="240"/>
      <c r="I4" s="240"/>
      <c r="J4" s="240"/>
      <c r="K4" s="240"/>
      <c r="L4" s="240"/>
      <c r="M4" s="240"/>
    </row>
    <row r="5" spans="1:15" ht="15.75">
      <c r="A5" s="33" t="s">
        <v>408</v>
      </c>
      <c r="B5" s="240" t="s">
        <v>409</v>
      </c>
      <c r="C5" s="240"/>
      <c r="D5" s="240"/>
      <c r="E5" s="240"/>
      <c r="F5" s="240"/>
      <c r="G5" s="240"/>
      <c r="H5" s="240"/>
      <c r="I5" s="240"/>
      <c r="J5" s="240"/>
      <c r="K5" s="240"/>
      <c r="L5" s="240"/>
      <c r="M5" s="240"/>
    </row>
    <row r="6" spans="1:15" ht="15.75">
      <c r="B6" s="240" t="s">
        <v>1</v>
      </c>
      <c r="C6" s="240"/>
      <c r="D6" s="240"/>
      <c r="E6" s="240"/>
      <c r="F6" s="240"/>
      <c r="G6" s="240"/>
      <c r="H6" s="240"/>
      <c r="I6" s="240"/>
      <c r="J6" s="240"/>
      <c r="K6" s="240"/>
      <c r="L6" s="240"/>
      <c r="M6" s="240"/>
      <c r="N6" s="38"/>
    </row>
    <row r="7" spans="1:15" ht="15.75">
      <c r="B7" s="240" t="s">
        <v>896</v>
      </c>
      <c r="C7" s="240"/>
      <c r="D7" s="240"/>
      <c r="E7" s="240"/>
      <c r="F7" s="240"/>
      <c r="G7" s="240"/>
      <c r="H7" s="240"/>
      <c r="I7" s="240"/>
      <c r="J7" s="240"/>
      <c r="K7" s="240"/>
      <c r="L7" s="240"/>
      <c r="M7" s="240"/>
      <c r="N7" s="39"/>
    </row>
    <row r="8" spans="1:15" ht="15.75">
      <c r="B8" s="240" t="s">
        <v>892</v>
      </c>
      <c r="C8" s="240"/>
      <c r="D8" s="240"/>
      <c r="E8" s="240"/>
      <c r="F8" s="240"/>
      <c r="G8" s="240"/>
      <c r="H8" s="240"/>
      <c r="I8" s="240"/>
      <c r="J8" s="240"/>
      <c r="K8" s="240"/>
      <c r="L8" s="240"/>
      <c r="M8" s="240"/>
      <c r="N8" s="39"/>
    </row>
    <row r="9" spans="1:15">
      <c r="B9" s="466" t="s">
        <v>410</v>
      </c>
      <c r="C9" s="466" t="s">
        <v>4</v>
      </c>
      <c r="D9" s="466" t="s">
        <v>411</v>
      </c>
      <c r="E9" s="466"/>
      <c r="F9" s="466"/>
      <c r="G9" s="466"/>
      <c r="H9" s="73"/>
      <c r="I9" s="466" t="s">
        <v>89</v>
      </c>
      <c r="J9" s="466"/>
      <c r="K9" s="466"/>
      <c r="L9" s="466"/>
      <c r="M9" s="40"/>
    </row>
    <row r="10" spans="1:15">
      <c r="B10" s="466"/>
      <c r="C10" s="466"/>
      <c r="D10" s="73"/>
      <c r="E10" s="467" t="s">
        <v>412</v>
      </c>
      <c r="F10" s="467"/>
      <c r="G10" s="73"/>
      <c r="H10" s="73"/>
      <c r="I10" s="73"/>
      <c r="J10" s="467" t="s">
        <v>412</v>
      </c>
      <c r="K10" s="467"/>
      <c r="L10" s="73"/>
      <c r="M10" s="40"/>
    </row>
    <row r="11" spans="1:15">
      <c r="B11" s="466"/>
      <c r="C11" s="466"/>
      <c r="D11" s="465" t="s">
        <v>413</v>
      </c>
      <c r="E11" s="468" t="s">
        <v>414</v>
      </c>
      <c r="F11" s="470" t="s">
        <v>415</v>
      </c>
      <c r="G11" s="471" t="s">
        <v>416</v>
      </c>
      <c r="H11" s="73"/>
      <c r="I11" s="472" t="s">
        <v>94</v>
      </c>
      <c r="J11" s="468" t="s">
        <v>414</v>
      </c>
      <c r="K11" s="470" t="s">
        <v>415</v>
      </c>
      <c r="L11" s="471" t="s">
        <v>417</v>
      </c>
      <c r="M11" s="465" t="s">
        <v>418</v>
      </c>
    </row>
    <row r="12" spans="1:15">
      <c r="B12" s="466"/>
      <c r="C12" s="466"/>
      <c r="D12" s="465"/>
      <c r="E12" s="469"/>
      <c r="F12" s="465"/>
      <c r="G12" s="466"/>
      <c r="H12" s="73"/>
      <c r="I12" s="472"/>
      <c r="J12" s="469"/>
      <c r="K12" s="465"/>
      <c r="L12" s="466"/>
      <c r="M12" s="465"/>
    </row>
    <row r="13" spans="1:15" ht="15" thickBot="1">
      <c r="B13" s="40"/>
      <c r="C13" s="40"/>
      <c r="D13" s="41" t="s">
        <v>13</v>
      </c>
      <c r="E13" s="41" t="s">
        <v>14</v>
      </c>
      <c r="F13" s="41" t="s">
        <v>15</v>
      </c>
      <c r="G13" s="41" t="s">
        <v>419</v>
      </c>
      <c r="H13" s="41"/>
      <c r="I13" s="42" t="s">
        <v>420</v>
      </c>
      <c r="J13" s="41" t="s">
        <v>421</v>
      </c>
      <c r="K13" s="41" t="s">
        <v>422</v>
      </c>
      <c r="L13" s="43" t="s">
        <v>423</v>
      </c>
      <c r="M13" s="41" t="s">
        <v>424</v>
      </c>
    </row>
    <row r="14" spans="1:15" s="241" customFormat="1" ht="5.25" customHeight="1" thickBot="1">
      <c r="B14" s="242"/>
      <c r="C14" s="242"/>
      <c r="D14" s="243"/>
      <c r="E14" s="243"/>
      <c r="F14" s="243"/>
      <c r="G14" s="243"/>
      <c r="H14" s="244"/>
      <c r="I14" s="243"/>
      <c r="J14" s="243"/>
      <c r="K14" s="245"/>
      <c r="L14" s="243"/>
      <c r="M14" s="246"/>
    </row>
    <row r="15" spans="1:15">
      <c r="B15" s="247"/>
      <c r="C15" s="248" t="s">
        <v>471</v>
      </c>
      <c r="D15" s="249">
        <f t="shared" ref="D15:L15" si="0">SUM(D16:D48)</f>
        <v>113339.74360499998</v>
      </c>
      <c r="E15" s="249">
        <f t="shared" si="0"/>
        <v>22961.188455000003</v>
      </c>
      <c r="F15" s="249">
        <f t="shared" si="0"/>
        <v>38669.652723750005</v>
      </c>
      <c r="G15" s="249">
        <f t="shared" si="0"/>
        <v>51708.902426250024</v>
      </c>
      <c r="H15" s="249"/>
      <c r="I15" s="249">
        <f t="shared" si="0"/>
        <v>96757.161267361997</v>
      </c>
      <c r="J15" s="249">
        <f t="shared" si="0"/>
        <v>23949.813627000003</v>
      </c>
      <c r="K15" s="249">
        <f t="shared" si="0"/>
        <v>29451.246624000003</v>
      </c>
      <c r="L15" s="250">
        <f t="shared" si="0"/>
        <v>43356.101016361987</v>
      </c>
      <c r="M15" s="251">
        <f>IF(OR(G15=0,L15=0),"N.A.",IF((((L15-G15)/G15))*100&gt;=ABS(500),"&gt;500",(((L15-G15)/G15))*100))</f>
        <v>-16.153507458026681</v>
      </c>
      <c r="N15" s="44"/>
    </row>
    <row r="16" spans="1:15" s="34" customFormat="1">
      <c r="B16" s="252">
        <v>1</v>
      </c>
      <c r="C16" s="253" t="s">
        <v>425</v>
      </c>
      <c r="D16" s="254">
        <v>557.74068</v>
      </c>
      <c r="E16" s="254">
        <v>438.91648499999997</v>
      </c>
      <c r="F16" s="254">
        <v>113.30201999999998</v>
      </c>
      <c r="G16" s="255">
        <f t="shared" ref="G16:G48" si="1">D16-E16-F16</f>
        <v>5.5221750000000469</v>
      </c>
      <c r="H16" s="255"/>
      <c r="I16" s="254">
        <f>VLOOKUP(B16,'[16]INGRESOS REALES'!$A$5:$V$37,22,FALSE)/1000</f>
        <v>475.04847121</v>
      </c>
      <c r="J16" s="255">
        <v>441.48211900000001</v>
      </c>
      <c r="K16" s="255">
        <v>29.933966999999999</v>
      </c>
      <c r="L16" s="255">
        <f t="shared" ref="L16:L48" si="2">I16-J16-K16</f>
        <v>3.6323852099999918</v>
      </c>
      <c r="M16" s="256">
        <f t="shared" ref="M16:M48" si="3">IF(((L16-G16)/G16)*100&lt;-500,"&lt;-500",IF(((L16-G16)/G16)*100&gt;500,"&gt;500",(((L16-G16)/G16)*100)))</f>
        <v>-34.22183813443143</v>
      </c>
      <c r="N16" s="46"/>
      <c r="O16" s="47"/>
    </row>
    <row r="17" spans="2:15" s="34" customFormat="1">
      <c r="B17" s="257">
        <v>2</v>
      </c>
      <c r="C17" s="253" t="s">
        <v>426</v>
      </c>
      <c r="D17" s="254">
        <v>4416.5987700000032</v>
      </c>
      <c r="E17" s="254">
        <v>511.95917999999995</v>
      </c>
      <c r="F17" s="254">
        <v>1476.6855862499999</v>
      </c>
      <c r="G17" s="255">
        <f t="shared" si="1"/>
        <v>2427.9540037500037</v>
      </c>
      <c r="H17" s="255"/>
      <c r="I17" s="254">
        <f>VLOOKUP(B17,'[16]INGRESOS REALES'!$A$5:$V$37,22,FALSE)/1000</f>
        <v>2949.9510196460001</v>
      </c>
      <c r="J17" s="255">
        <v>573.23031700000001</v>
      </c>
      <c r="K17" s="255">
        <v>939.78863699999999</v>
      </c>
      <c r="L17" s="255">
        <f t="shared" si="2"/>
        <v>1436.932065646</v>
      </c>
      <c r="M17" s="256">
        <f t="shared" si="3"/>
        <v>-40.817162786995084</v>
      </c>
      <c r="N17" s="46"/>
      <c r="O17" s="47"/>
    </row>
    <row r="18" spans="2:15" s="34" customFormat="1">
      <c r="B18" s="257">
        <v>3</v>
      </c>
      <c r="C18" s="253" t="s">
        <v>427</v>
      </c>
      <c r="D18" s="254">
        <v>7278.0630300000003</v>
      </c>
      <c r="E18" s="254">
        <v>263.88176999999996</v>
      </c>
      <c r="F18" s="254">
        <v>1700.6601465000001</v>
      </c>
      <c r="G18" s="255">
        <f t="shared" si="1"/>
        <v>5313.5211135</v>
      </c>
      <c r="H18" s="255"/>
      <c r="I18" s="254">
        <f>VLOOKUP(B18,'[16]INGRESOS REALES'!$A$5:$V$37,22,FALSE)/1000</f>
        <v>4016.1720619960001</v>
      </c>
      <c r="J18" s="255">
        <v>330.35109699999998</v>
      </c>
      <c r="K18" s="255">
        <v>2032.3811760000001</v>
      </c>
      <c r="L18" s="255">
        <f t="shared" si="2"/>
        <v>1653.4397889959998</v>
      </c>
      <c r="M18" s="256">
        <f t="shared" si="3"/>
        <v>-68.882408601047516</v>
      </c>
      <c r="N18" s="46"/>
      <c r="O18" s="47"/>
    </row>
    <row r="19" spans="2:15" s="34" customFormat="1">
      <c r="B19" s="257">
        <v>4</v>
      </c>
      <c r="C19" s="253" t="s">
        <v>428</v>
      </c>
      <c r="D19" s="254">
        <v>1645.6807500000002</v>
      </c>
      <c r="E19" s="254">
        <v>499.01618999999994</v>
      </c>
      <c r="F19" s="254">
        <v>229.30261349999998</v>
      </c>
      <c r="G19" s="255">
        <f t="shared" si="1"/>
        <v>917.36194650000016</v>
      </c>
      <c r="H19" s="255"/>
      <c r="I19" s="254">
        <f>VLOOKUP(B19,'[16]INGRESOS REALES'!$A$5:$V$37,22,FALSE)/1000</f>
        <v>896.14398833900009</v>
      </c>
      <c r="J19" s="255">
        <v>-32.989784999999998</v>
      </c>
      <c r="K19" s="255">
        <v>1127.6111249999999</v>
      </c>
      <c r="L19" s="255">
        <f t="shared" si="2"/>
        <v>-198.47735166099983</v>
      </c>
      <c r="M19" s="256">
        <f t="shared" si="3"/>
        <v>-121.63566435453836</v>
      </c>
      <c r="N19" s="46"/>
      <c r="O19" s="47"/>
    </row>
    <row r="20" spans="2:15" s="34" customFormat="1">
      <c r="B20" s="257">
        <v>5</v>
      </c>
      <c r="C20" s="253" t="s">
        <v>429</v>
      </c>
      <c r="D20" s="254">
        <v>1345.0004100000001</v>
      </c>
      <c r="E20" s="254">
        <v>448.08634500000005</v>
      </c>
      <c r="F20" s="254">
        <v>776.09632799999997</v>
      </c>
      <c r="G20" s="255">
        <f t="shared" si="1"/>
        <v>120.81773700000008</v>
      </c>
      <c r="H20" s="255"/>
      <c r="I20" s="254">
        <f>VLOOKUP(B20,'[16]INGRESOS REALES'!$A$5:$V$37,22,FALSE)/1000</f>
        <v>1406.9307013080002</v>
      </c>
      <c r="J20" s="255">
        <v>535.48311799999999</v>
      </c>
      <c r="K20" s="255">
        <v>320.24013500000001</v>
      </c>
      <c r="L20" s="255">
        <f t="shared" si="2"/>
        <v>551.20744830800015</v>
      </c>
      <c r="M20" s="256">
        <f t="shared" si="3"/>
        <v>356.23056845370297</v>
      </c>
      <c r="N20" s="46"/>
      <c r="O20" s="47"/>
    </row>
    <row r="21" spans="2:15" s="34" customFormat="1">
      <c r="B21" s="257">
        <v>6</v>
      </c>
      <c r="C21" s="253" t="s">
        <v>430</v>
      </c>
      <c r="D21" s="254">
        <v>2451.5998199999999</v>
      </c>
      <c r="E21" s="254">
        <v>530.14894499999991</v>
      </c>
      <c r="F21" s="254">
        <v>515.54616675000011</v>
      </c>
      <c r="G21" s="255">
        <f t="shared" si="1"/>
        <v>1405.9047082499999</v>
      </c>
      <c r="H21" s="255"/>
      <c r="I21" s="254">
        <f>VLOOKUP(B21,'[16]INGRESOS REALES'!$A$5:$V$37,22,FALSE)/1000</f>
        <v>864.14310600600004</v>
      </c>
      <c r="J21" s="255">
        <v>424.52723200000003</v>
      </c>
      <c r="K21" s="255">
        <v>491.62238500000001</v>
      </c>
      <c r="L21" s="255">
        <f t="shared" si="2"/>
        <v>-52.006510993999996</v>
      </c>
      <c r="M21" s="256">
        <f t="shared" si="3"/>
        <v>-103.69914907381845</v>
      </c>
      <c r="N21" s="46"/>
      <c r="O21" s="47"/>
    </row>
    <row r="22" spans="2:15" s="34" customFormat="1">
      <c r="B22" s="257">
        <v>7</v>
      </c>
      <c r="C22" s="253" t="s">
        <v>431</v>
      </c>
      <c r="D22" s="254">
        <v>3779.2304100000001</v>
      </c>
      <c r="E22" s="254">
        <v>297.67272000000003</v>
      </c>
      <c r="F22" s="254">
        <v>1309.63441425</v>
      </c>
      <c r="G22" s="255">
        <f t="shared" si="1"/>
        <v>2171.9232757500004</v>
      </c>
      <c r="H22" s="255"/>
      <c r="I22" s="254">
        <f>VLOOKUP(B22,'[16]INGRESOS REALES'!$A$5:$V$37,22,FALSE)/1000</f>
        <v>1779.6997686989998</v>
      </c>
      <c r="J22" s="255">
        <v>315.08488499999999</v>
      </c>
      <c r="K22" s="255">
        <v>509.86571400000003</v>
      </c>
      <c r="L22" s="255">
        <f t="shared" si="2"/>
        <v>954.74916969899982</v>
      </c>
      <c r="M22" s="256">
        <f t="shared" si="3"/>
        <v>-56.041303099470241</v>
      </c>
      <c r="N22" s="46"/>
      <c r="O22" s="47"/>
    </row>
    <row r="23" spans="2:15" s="34" customFormat="1">
      <c r="B23" s="257">
        <v>8</v>
      </c>
      <c r="C23" s="253" t="s">
        <v>432</v>
      </c>
      <c r="D23" s="254">
        <v>2115.3877200000002</v>
      </c>
      <c r="E23" s="254">
        <v>632.318355</v>
      </c>
      <c r="F23" s="254">
        <v>800.76836475000005</v>
      </c>
      <c r="G23" s="255">
        <f t="shared" si="1"/>
        <v>682.30100025000024</v>
      </c>
      <c r="H23" s="255"/>
      <c r="I23" s="254">
        <f>VLOOKUP(B23,'[16]INGRESOS REALES'!$A$5:$V$37,22,FALSE)/1000</f>
        <v>1514.3777808050002</v>
      </c>
      <c r="J23" s="255">
        <v>699.47117600000001</v>
      </c>
      <c r="K23" s="255">
        <v>285.39106900000002</v>
      </c>
      <c r="L23" s="255">
        <f t="shared" si="2"/>
        <v>529.51553580500013</v>
      </c>
      <c r="M23" s="256">
        <f t="shared" si="3"/>
        <v>-22.392677775500601</v>
      </c>
      <c r="N23" s="46"/>
      <c r="O23" s="47"/>
    </row>
    <row r="24" spans="2:15" s="34" customFormat="1">
      <c r="B24" s="257">
        <v>9</v>
      </c>
      <c r="C24" s="253" t="s">
        <v>433</v>
      </c>
      <c r="D24" s="254">
        <v>3478.4968800000006</v>
      </c>
      <c r="E24" s="254">
        <v>524.56012499999997</v>
      </c>
      <c r="F24" s="254">
        <v>1251.6250620000001</v>
      </c>
      <c r="G24" s="255">
        <f t="shared" si="1"/>
        <v>1702.3116930000006</v>
      </c>
      <c r="H24" s="255"/>
      <c r="I24" s="254">
        <f>VLOOKUP(B24,'[16]INGRESOS REALES'!$A$5:$V$37,22,FALSE)/1000</f>
        <v>3079.594411178</v>
      </c>
      <c r="J24" s="255">
        <v>706.99104499999999</v>
      </c>
      <c r="K24" s="255">
        <v>956.283863</v>
      </c>
      <c r="L24" s="255">
        <f t="shared" si="2"/>
        <v>1416.3195031780001</v>
      </c>
      <c r="M24" s="256">
        <f t="shared" si="3"/>
        <v>-16.800224717836109</v>
      </c>
      <c r="N24" s="46"/>
      <c r="O24" s="47"/>
    </row>
    <row r="25" spans="2:15" s="34" customFormat="1">
      <c r="B25" s="257">
        <v>10</v>
      </c>
      <c r="C25" s="253" t="s">
        <v>434</v>
      </c>
      <c r="D25" s="254">
        <v>2640.7604550000001</v>
      </c>
      <c r="E25" s="254">
        <v>426.03205500000001</v>
      </c>
      <c r="F25" s="254">
        <v>1438.20679275</v>
      </c>
      <c r="G25" s="255">
        <f t="shared" si="1"/>
        <v>776.52160724999999</v>
      </c>
      <c r="H25" s="255"/>
      <c r="I25" s="254">
        <f>VLOOKUP(B25,'[16]INGRESOS REALES'!$A$5:$V$37,22,FALSE)/1000</f>
        <v>2612.1286347219993</v>
      </c>
      <c r="J25" s="255">
        <v>309.13099199999999</v>
      </c>
      <c r="K25" s="255">
        <v>500.888508</v>
      </c>
      <c r="L25" s="255">
        <f t="shared" si="2"/>
        <v>1802.1091347219995</v>
      </c>
      <c r="M25" s="256">
        <f t="shared" si="3"/>
        <v>132.07456404259631</v>
      </c>
      <c r="N25" s="46"/>
      <c r="O25" s="47"/>
    </row>
    <row r="26" spans="2:15" s="34" customFormat="1">
      <c r="B26" s="257">
        <v>11</v>
      </c>
      <c r="C26" s="253" t="s">
        <v>435</v>
      </c>
      <c r="D26" s="254">
        <v>1788.0894450000001</v>
      </c>
      <c r="E26" s="254">
        <v>352.90481999999997</v>
      </c>
      <c r="F26" s="254">
        <v>747.84227175000001</v>
      </c>
      <c r="G26" s="255">
        <f t="shared" si="1"/>
        <v>687.34235325000009</v>
      </c>
      <c r="H26" s="255"/>
      <c r="I26" s="254">
        <f>VLOOKUP(B26,'[16]INGRESOS REALES'!$A$5:$V$37,22,FALSE)/1000</f>
        <v>1072.353253107</v>
      </c>
      <c r="J26" s="255">
        <v>373.49267600000002</v>
      </c>
      <c r="K26" s="255">
        <v>241.52173300000001</v>
      </c>
      <c r="L26" s="255">
        <f t="shared" si="2"/>
        <v>457.33884410699989</v>
      </c>
      <c r="M26" s="256">
        <f t="shared" si="3"/>
        <v>-33.462729025130123</v>
      </c>
      <c r="N26" s="46"/>
      <c r="O26" s="47"/>
    </row>
    <row r="27" spans="2:15" s="34" customFormat="1">
      <c r="B27" s="257">
        <v>12</v>
      </c>
      <c r="C27" s="253" t="s">
        <v>436</v>
      </c>
      <c r="D27" s="254">
        <v>5058.0996000000032</v>
      </c>
      <c r="E27" s="254">
        <v>286.89898499999998</v>
      </c>
      <c r="F27" s="254">
        <v>1634.1653835</v>
      </c>
      <c r="G27" s="255">
        <f t="shared" si="1"/>
        <v>3137.0352315000036</v>
      </c>
      <c r="H27" s="255"/>
      <c r="I27" s="254">
        <f>VLOOKUP(B27,'[16]INGRESOS REALES'!$A$5:$V$37,22,FALSE)/1000</f>
        <v>3696.2498088699999</v>
      </c>
      <c r="J27" s="255">
        <v>344.924441</v>
      </c>
      <c r="K27" s="255">
        <v>1888.2288510000001</v>
      </c>
      <c r="L27" s="255">
        <f t="shared" si="2"/>
        <v>1463.0965168699997</v>
      </c>
      <c r="M27" s="256">
        <f t="shared" si="3"/>
        <v>-53.360532831172378</v>
      </c>
      <c r="N27" s="46"/>
      <c r="O27" s="47"/>
    </row>
    <row r="28" spans="2:15" s="34" customFormat="1">
      <c r="B28" s="257">
        <v>13</v>
      </c>
      <c r="C28" s="253" t="s">
        <v>437</v>
      </c>
      <c r="D28" s="254">
        <v>203.05567499999998</v>
      </c>
      <c r="E28" s="254">
        <v>81.862934999999993</v>
      </c>
      <c r="F28" s="254">
        <v>119.18229000000001</v>
      </c>
      <c r="G28" s="255">
        <f t="shared" si="1"/>
        <v>2.0104499999999774</v>
      </c>
      <c r="H28" s="255"/>
      <c r="I28" s="254">
        <f>VLOOKUP(B28,'[16]INGRESOS REALES'!$A$5:$V$37,22,FALSE)/1000</f>
        <v>993.68000084999994</v>
      </c>
      <c r="J28" s="255">
        <v>0</v>
      </c>
      <c r="K28" s="255">
        <v>0</v>
      </c>
      <c r="L28" s="255">
        <f t="shared" si="2"/>
        <v>993.68000084999994</v>
      </c>
      <c r="M28" s="256" t="str">
        <f t="shared" si="3"/>
        <v>&gt;500</v>
      </c>
      <c r="N28" s="46"/>
      <c r="O28" s="47"/>
    </row>
    <row r="29" spans="2:15" s="34" customFormat="1">
      <c r="B29" s="257">
        <v>15</v>
      </c>
      <c r="C29" s="253" t="s">
        <v>438</v>
      </c>
      <c r="D29" s="254">
        <v>4731.5188200000002</v>
      </c>
      <c r="E29" s="254">
        <v>1930.6733850000001</v>
      </c>
      <c r="F29" s="254">
        <v>2490.6656130000001</v>
      </c>
      <c r="G29" s="255">
        <f t="shared" si="1"/>
        <v>310.17982200000006</v>
      </c>
      <c r="H29" s="255"/>
      <c r="I29" s="254">
        <f>VLOOKUP(B29,'[16]INGRESOS REALES'!$A$5:$V$37,22,FALSE)/1000</f>
        <v>6045.3706355970007</v>
      </c>
      <c r="J29" s="255">
        <v>1608.2574569999999</v>
      </c>
      <c r="K29" s="255">
        <v>1818.407817</v>
      </c>
      <c r="L29" s="255">
        <f t="shared" si="2"/>
        <v>2618.7053615970008</v>
      </c>
      <c r="M29" s="256" t="str">
        <f t="shared" si="3"/>
        <v>&gt;500</v>
      </c>
      <c r="N29" s="46"/>
      <c r="O29" s="47"/>
    </row>
    <row r="30" spans="2:15" s="34" customFormat="1">
      <c r="B30" s="257">
        <v>16</v>
      </c>
      <c r="C30" s="253" t="s">
        <v>439</v>
      </c>
      <c r="D30" s="254">
        <v>1967.790735</v>
      </c>
      <c r="E30" s="254">
        <v>309.93642</v>
      </c>
      <c r="F30" s="254">
        <v>855.94828874999985</v>
      </c>
      <c r="G30" s="255">
        <f t="shared" si="1"/>
        <v>801.9060262500002</v>
      </c>
      <c r="H30" s="255"/>
      <c r="I30" s="254">
        <f>VLOOKUP(B30,'[16]INGRESOS REALES'!$A$5:$V$37,22,FALSE)/1000</f>
        <v>1326.3867876639999</v>
      </c>
      <c r="J30" s="255">
        <v>299.76593600000001</v>
      </c>
      <c r="K30" s="255">
        <v>326.62824499999999</v>
      </c>
      <c r="L30" s="255">
        <f t="shared" si="2"/>
        <v>699.99260666399994</v>
      </c>
      <c r="M30" s="256">
        <f t="shared" si="3"/>
        <v>-12.708898081559994</v>
      </c>
      <c r="N30" s="46"/>
      <c r="O30" s="47"/>
    </row>
    <row r="31" spans="2:15" s="34" customFormat="1">
      <c r="B31" s="257">
        <v>17</v>
      </c>
      <c r="C31" s="253" t="s">
        <v>440</v>
      </c>
      <c r="D31" s="254">
        <v>4181.2945200000004</v>
      </c>
      <c r="E31" s="254">
        <v>1324.2616049999999</v>
      </c>
      <c r="F31" s="254">
        <v>1225.1332305000001</v>
      </c>
      <c r="G31" s="255">
        <f t="shared" si="1"/>
        <v>1631.8996845000006</v>
      </c>
      <c r="H31" s="255"/>
      <c r="I31" s="254">
        <f>VLOOKUP(B31,'[16]INGRESOS REALES'!$A$5:$V$37,22,FALSE)/1000</f>
        <v>3805.2349666209998</v>
      </c>
      <c r="J31" s="255">
        <v>1425.010166</v>
      </c>
      <c r="K31" s="255">
        <v>1039.8531680000001</v>
      </c>
      <c r="L31" s="255">
        <f t="shared" si="2"/>
        <v>1340.3716326209997</v>
      </c>
      <c r="M31" s="256">
        <f t="shared" si="3"/>
        <v>-17.864336554996179</v>
      </c>
      <c r="N31" s="46"/>
      <c r="O31" s="47"/>
    </row>
    <row r="32" spans="2:15" s="34" customFormat="1">
      <c r="B32" s="257">
        <v>18</v>
      </c>
      <c r="C32" s="253" t="s">
        <v>441</v>
      </c>
      <c r="D32" s="254">
        <v>2964.3561450000002</v>
      </c>
      <c r="E32" s="254">
        <v>754.712535</v>
      </c>
      <c r="F32" s="254">
        <v>1188.181122</v>
      </c>
      <c r="G32" s="255">
        <f t="shared" si="1"/>
        <v>1021.4624880000001</v>
      </c>
      <c r="H32" s="255"/>
      <c r="I32" s="254">
        <f>VLOOKUP(B32,'[16]INGRESOS REALES'!$A$5:$V$37,22,FALSE)/1000</f>
        <v>2731.3119961050002</v>
      </c>
      <c r="J32" s="255">
        <v>619.70378100000005</v>
      </c>
      <c r="K32" s="255">
        <v>792.75375899999995</v>
      </c>
      <c r="L32" s="255">
        <f t="shared" si="2"/>
        <v>1318.8544561050001</v>
      </c>
      <c r="M32" s="256">
        <f t="shared" si="3"/>
        <v>29.114330834339942</v>
      </c>
      <c r="N32" s="46"/>
      <c r="O32" s="47"/>
    </row>
    <row r="33" spans="2:15" s="34" customFormat="1">
      <c r="B33" s="257">
        <v>19</v>
      </c>
      <c r="C33" s="253" t="s">
        <v>442</v>
      </c>
      <c r="D33" s="254">
        <v>7011.5431049999997</v>
      </c>
      <c r="E33" s="254">
        <v>2820.0853200000001</v>
      </c>
      <c r="F33" s="254">
        <v>2324.9130479999999</v>
      </c>
      <c r="G33" s="255">
        <f t="shared" si="1"/>
        <v>1866.5447369999997</v>
      </c>
      <c r="H33" s="255"/>
      <c r="I33" s="254">
        <f>VLOOKUP(B33,'[16]INGRESOS REALES'!$A$5:$V$37,22,FALSE)/1000</f>
        <v>8468.9020164800004</v>
      </c>
      <c r="J33" s="255">
        <v>2735.8021309999999</v>
      </c>
      <c r="K33" s="255">
        <v>2100.903847</v>
      </c>
      <c r="L33" s="255">
        <f t="shared" si="2"/>
        <v>3632.19603848</v>
      </c>
      <c r="M33" s="256">
        <f t="shared" si="3"/>
        <v>94.594641450589592</v>
      </c>
      <c r="N33" s="46"/>
      <c r="O33" s="47"/>
    </row>
    <row r="34" spans="2:15" s="34" customFormat="1">
      <c r="B34" s="257">
        <v>20</v>
      </c>
      <c r="C34" s="253" t="s">
        <v>443</v>
      </c>
      <c r="D34" s="254">
        <v>8897.6035200000006</v>
      </c>
      <c r="E34" s="254">
        <v>1818.6109350000002</v>
      </c>
      <c r="F34" s="254">
        <v>1996.2241184999998</v>
      </c>
      <c r="G34" s="255">
        <f t="shared" si="1"/>
        <v>5082.7684664999997</v>
      </c>
      <c r="H34" s="255"/>
      <c r="I34" s="254">
        <f>VLOOKUP(B34,'[16]INGRESOS REALES'!$A$5:$V$37,22,FALSE)/1000</f>
        <v>7723.2459088379992</v>
      </c>
      <c r="J34" s="255">
        <v>2678.924055</v>
      </c>
      <c r="K34" s="255">
        <v>1921.6427349999999</v>
      </c>
      <c r="L34" s="255">
        <f t="shared" si="2"/>
        <v>3122.6791188379989</v>
      </c>
      <c r="M34" s="256">
        <f t="shared" si="3"/>
        <v>-38.563419927166592</v>
      </c>
      <c r="N34" s="46"/>
      <c r="O34" s="47"/>
    </row>
    <row r="35" spans="2:15" s="34" customFormat="1">
      <c r="B35" s="257">
        <v>21</v>
      </c>
      <c r="C35" s="253" t="s">
        <v>444</v>
      </c>
      <c r="D35" s="254">
        <v>10868.296725</v>
      </c>
      <c r="E35" s="254">
        <v>2049.48081</v>
      </c>
      <c r="F35" s="254">
        <v>2619.1198095</v>
      </c>
      <c r="G35" s="255">
        <f t="shared" si="1"/>
        <v>6199.6961054999992</v>
      </c>
      <c r="H35" s="255"/>
      <c r="I35" s="254">
        <f>VLOOKUP(B35,'[16]INGRESOS REALES'!$A$5:$V$37,22,FALSE)/1000</f>
        <v>7972.0610513499996</v>
      </c>
      <c r="J35" s="255">
        <v>2433.3291850000001</v>
      </c>
      <c r="K35" s="255">
        <v>2072.6330429999998</v>
      </c>
      <c r="L35" s="255">
        <f t="shared" si="2"/>
        <v>3466.0988233499993</v>
      </c>
      <c r="M35" s="256">
        <f t="shared" si="3"/>
        <v>-44.092439945966319</v>
      </c>
      <c r="N35" s="46"/>
      <c r="O35" s="47"/>
    </row>
    <row r="36" spans="2:15" s="34" customFormat="1">
      <c r="B36" s="257">
        <v>24</v>
      </c>
      <c r="C36" s="253" t="s">
        <v>445</v>
      </c>
      <c r="D36" s="254">
        <v>3452.04882</v>
      </c>
      <c r="E36" s="254">
        <v>763.63507500000003</v>
      </c>
      <c r="F36" s="254">
        <v>1368.1905562500001</v>
      </c>
      <c r="G36" s="255">
        <f t="shared" si="1"/>
        <v>1320.2231887499997</v>
      </c>
      <c r="H36" s="255"/>
      <c r="I36" s="254">
        <f>VLOOKUP(B36,'[16]INGRESOS REALES'!$A$5:$V$37,22,FALSE)/1000</f>
        <v>2873.9968763470001</v>
      </c>
      <c r="J36" s="255">
        <v>680.29544199999998</v>
      </c>
      <c r="K36" s="255">
        <v>851.56980099999998</v>
      </c>
      <c r="L36" s="255">
        <f t="shared" si="2"/>
        <v>1342.1316333469999</v>
      </c>
      <c r="M36" s="256">
        <f t="shared" si="3"/>
        <v>1.6594500675104282</v>
      </c>
      <c r="N36" s="46"/>
      <c r="O36" s="47"/>
    </row>
    <row r="37" spans="2:15" s="34" customFormat="1">
      <c r="B37" s="257">
        <v>25</v>
      </c>
      <c r="C37" s="253" t="s">
        <v>446</v>
      </c>
      <c r="D37" s="254">
        <v>5055.3413549999996</v>
      </c>
      <c r="E37" s="254">
        <v>861.76048500000002</v>
      </c>
      <c r="F37" s="254">
        <v>1234.3922520000001</v>
      </c>
      <c r="G37" s="255">
        <f t="shared" si="1"/>
        <v>2959.1886179999997</v>
      </c>
      <c r="H37" s="255"/>
      <c r="I37" s="254">
        <f>VLOOKUP(B37,'[16]INGRESOS REALES'!$A$5:$V$37,22,FALSE)/1000</f>
        <v>3731.3565696169999</v>
      </c>
      <c r="J37" s="255">
        <v>871.13773600000002</v>
      </c>
      <c r="K37" s="255">
        <v>963.59141799999998</v>
      </c>
      <c r="L37" s="255">
        <f t="shared" si="2"/>
        <v>1896.6274156169998</v>
      </c>
      <c r="M37" s="256">
        <f t="shared" si="3"/>
        <v>-35.907180634573528</v>
      </c>
      <c r="N37" s="46"/>
      <c r="O37" s="47"/>
    </row>
    <row r="38" spans="2:15" s="34" customFormat="1">
      <c r="B38" s="257">
        <v>26</v>
      </c>
      <c r="C38" s="253" t="s">
        <v>447</v>
      </c>
      <c r="D38" s="254">
        <v>3620.5825049999999</v>
      </c>
      <c r="E38" s="254">
        <v>989.25138000000004</v>
      </c>
      <c r="F38" s="254">
        <v>1502.4110362500001</v>
      </c>
      <c r="G38" s="255">
        <f t="shared" si="1"/>
        <v>1128.9200887499996</v>
      </c>
      <c r="H38" s="255"/>
      <c r="I38" s="254">
        <f>VLOOKUP(B38,'[16]INGRESOS REALES'!$A$5:$V$37,22,FALSE)/1000</f>
        <v>4939.8569565780008</v>
      </c>
      <c r="J38" s="255">
        <v>1128.521301</v>
      </c>
      <c r="K38" s="255">
        <v>1052.4633670000001</v>
      </c>
      <c r="L38" s="255">
        <f t="shared" si="2"/>
        <v>2758.8722885780007</v>
      </c>
      <c r="M38" s="256">
        <f t="shared" si="3"/>
        <v>144.38153914266604</v>
      </c>
      <c r="N38" s="46"/>
      <c r="O38" s="47"/>
    </row>
    <row r="39" spans="2:15" s="34" customFormat="1">
      <c r="B39" s="257">
        <v>28</v>
      </c>
      <c r="C39" s="253" t="s">
        <v>448</v>
      </c>
      <c r="D39" s="254">
        <v>3456.7305599999972</v>
      </c>
      <c r="E39" s="254">
        <v>1005.0229650000001</v>
      </c>
      <c r="F39" s="254">
        <v>1172.2733880000001</v>
      </c>
      <c r="G39" s="255">
        <f t="shared" si="1"/>
        <v>1279.4342069999971</v>
      </c>
      <c r="H39" s="255"/>
      <c r="I39" s="254">
        <f>VLOOKUP(B39,'[16]INGRESOS REALES'!$A$5:$V$37,22,FALSE)/1000</f>
        <v>2619.7969526759998</v>
      </c>
      <c r="J39" s="255">
        <v>1040.6200120000001</v>
      </c>
      <c r="K39" s="255">
        <v>456.89784300000002</v>
      </c>
      <c r="L39" s="255">
        <f t="shared" si="2"/>
        <v>1122.2790976759998</v>
      </c>
      <c r="M39" s="256">
        <f t="shared" si="3"/>
        <v>-12.283172394811363</v>
      </c>
      <c r="N39" s="46"/>
      <c r="O39" s="47"/>
    </row>
    <row r="40" spans="2:15" s="34" customFormat="1">
      <c r="B40" s="257">
        <v>29</v>
      </c>
      <c r="C40" s="253" t="s">
        <v>449</v>
      </c>
      <c r="D40" s="254">
        <v>3667.3869300000028</v>
      </c>
      <c r="E40" s="254">
        <v>1365.71856</v>
      </c>
      <c r="F40" s="254">
        <v>966.58266600000002</v>
      </c>
      <c r="G40" s="255">
        <f t="shared" si="1"/>
        <v>1335.085704000003</v>
      </c>
      <c r="H40" s="255"/>
      <c r="I40" s="254">
        <f>VLOOKUP(B40,'[16]INGRESOS REALES'!$A$5:$V$37,22,FALSE)/1000</f>
        <v>3892.4116827859998</v>
      </c>
      <c r="J40" s="255">
        <v>1513.4262490000001</v>
      </c>
      <c r="K40" s="255">
        <v>1002.67965</v>
      </c>
      <c r="L40" s="255">
        <f t="shared" si="2"/>
        <v>1376.3057837859997</v>
      </c>
      <c r="M40" s="256">
        <f t="shared" si="3"/>
        <v>3.08744821867979</v>
      </c>
      <c r="N40" s="46"/>
      <c r="O40" s="47"/>
    </row>
    <row r="41" spans="2:15" s="34" customFormat="1">
      <c r="B41" s="257">
        <v>31</v>
      </c>
      <c r="C41" s="253" t="s">
        <v>450</v>
      </c>
      <c r="D41" s="254">
        <v>791.15266500000041</v>
      </c>
      <c r="E41" s="254">
        <v>0</v>
      </c>
      <c r="F41" s="254">
        <v>653.75582850000001</v>
      </c>
      <c r="G41" s="255">
        <f t="shared" si="1"/>
        <v>137.3968365000004</v>
      </c>
      <c r="H41" s="255"/>
      <c r="I41" s="254">
        <f>VLOOKUP(B41,'[16]INGRESOS REALES'!$A$5:$V$37,22,FALSE)/1000</f>
        <v>748.30645635899998</v>
      </c>
      <c r="J41" s="255">
        <v>0</v>
      </c>
      <c r="K41" s="255">
        <v>424.58733100000001</v>
      </c>
      <c r="L41" s="255">
        <f t="shared" si="2"/>
        <v>323.71912535899997</v>
      </c>
      <c r="M41" s="256">
        <f t="shared" si="3"/>
        <v>135.60886378850435</v>
      </c>
      <c r="N41" s="46"/>
      <c r="O41" s="47"/>
    </row>
    <row r="42" spans="2:15" s="34" customFormat="1">
      <c r="B42" s="257">
        <v>33</v>
      </c>
      <c r="C42" s="253" t="s">
        <v>451</v>
      </c>
      <c r="D42" s="254">
        <v>366.09874499999978</v>
      </c>
      <c r="E42" s="254">
        <v>0</v>
      </c>
      <c r="F42" s="254">
        <v>317.47162500000002</v>
      </c>
      <c r="G42" s="255">
        <f t="shared" si="1"/>
        <v>48.627119999999763</v>
      </c>
      <c r="H42" s="255"/>
      <c r="I42" s="254">
        <f>VLOOKUP(B42,'[16]INGRESOS REALES'!$A$5:$V$37,22,FALSE)/1000</f>
        <v>807.41717505299994</v>
      </c>
      <c r="J42" s="255">
        <v>0</v>
      </c>
      <c r="K42" s="255">
        <v>313.49115999999998</v>
      </c>
      <c r="L42" s="255">
        <f t="shared" si="2"/>
        <v>493.92601505299996</v>
      </c>
      <c r="M42" s="256" t="str">
        <f t="shared" si="3"/>
        <v>&gt;500</v>
      </c>
      <c r="N42" s="46"/>
      <c r="O42" s="47"/>
    </row>
    <row r="43" spans="2:15" s="34" customFormat="1">
      <c r="B43" s="257">
        <v>34</v>
      </c>
      <c r="C43" s="253" t="s">
        <v>452</v>
      </c>
      <c r="D43" s="254">
        <v>1363.4681700000001</v>
      </c>
      <c r="E43" s="254">
        <v>0</v>
      </c>
      <c r="F43" s="254">
        <v>1016.2277197500001</v>
      </c>
      <c r="G43" s="255">
        <f t="shared" si="1"/>
        <v>347.24045024999998</v>
      </c>
      <c r="H43" s="255"/>
      <c r="I43" s="254">
        <f>VLOOKUP(B43,'[16]INGRESOS REALES'!$A$5:$V$37,22,FALSE)/1000</f>
        <v>1922.2601952519999</v>
      </c>
      <c r="J43" s="255">
        <v>0</v>
      </c>
      <c r="K43" s="255">
        <v>1262.3236320000001</v>
      </c>
      <c r="L43" s="255">
        <f t="shared" si="2"/>
        <v>659.93656325199981</v>
      </c>
      <c r="M43" s="256">
        <f t="shared" si="3"/>
        <v>90.051753122906746</v>
      </c>
      <c r="N43" s="46"/>
      <c r="O43" s="47"/>
    </row>
    <row r="44" spans="2:15" s="34" customFormat="1">
      <c r="B44" s="257">
        <v>36</v>
      </c>
      <c r="C44" s="253" t="s">
        <v>453</v>
      </c>
      <c r="D44" s="254">
        <v>1283.08269</v>
      </c>
      <c r="E44" s="254">
        <v>553.73438999999996</v>
      </c>
      <c r="F44" s="254">
        <v>715.89044175000004</v>
      </c>
      <c r="G44" s="255">
        <f t="shared" si="1"/>
        <v>13.457858249999958</v>
      </c>
      <c r="H44" s="255"/>
      <c r="I44" s="254">
        <f>VLOOKUP(B44,'[16]INGRESOS REALES'!$A$5:$V$37,22,FALSE)/1000</f>
        <v>1746.1588629959999</v>
      </c>
      <c r="J44" s="255">
        <v>367.51296400000001</v>
      </c>
      <c r="K44" s="255">
        <v>393.47687500000001</v>
      </c>
      <c r="L44" s="255">
        <f t="shared" si="2"/>
        <v>985.16902399599985</v>
      </c>
      <c r="M44" s="256" t="str">
        <f t="shared" si="3"/>
        <v>&gt;500</v>
      </c>
      <c r="N44" s="46"/>
      <c r="O44" s="47"/>
    </row>
    <row r="45" spans="2:15" s="34" customFormat="1">
      <c r="B45" s="257">
        <v>38</v>
      </c>
      <c r="C45" s="253" t="s">
        <v>81</v>
      </c>
      <c r="D45" s="254">
        <v>677.16121499999997</v>
      </c>
      <c r="E45" s="254">
        <v>112.73460000000001</v>
      </c>
      <c r="F45" s="254">
        <v>507.06364124999993</v>
      </c>
      <c r="G45" s="255">
        <f t="shared" si="1"/>
        <v>57.362973750000037</v>
      </c>
      <c r="H45" s="255"/>
      <c r="I45" s="254">
        <f>VLOOKUP(B45,'[16]INGRESOS REALES'!$A$5:$V$37,22,FALSE)/1000</f>
        <v>2414.6383740580004</v>
      </c>
      <c r="J45" s="255">
        <v>414.14399300000002</v>
      </c>
      <c r="K45" s="255">
        <v>991.18971599999998</v>
      </c>
      <c r="L45" s="255">
        <f t="shared" si="2"/>
        <v>1009.3046650580003</v>
      </c>
      <c r="M45" s="256" t="str">
        <f t="shared" si="3"/>
        <v>&gt;500</v>
      </c>
      <c r="N45" s="46"/>
      <c r="O45" s="47"/>
    </row>
    <row r="46" spans="2:15" s="34" customFormat="1">
      <c r="B46" s="257">
        <v>40</v>
      </c>
      <c r="C46" s="253" t="s">
        <v>454</v>
      </c>
      <c r="D46" s="254">
        <v>240.82423500000002</v>
      </c>
      <c r="E46" s="254">
        <v>0</v>
      </c>
      <c r="F46" s="254">
        <v>239.37542400000004</v>
      </c>
      <c r="G46" s="255">
        <f t="shared" si="1"/>
        <v>1.4488109999999779</v>
      </c>
      <c r="H46" s="255"/>
      <c r="I46" s="254">
        <f>VLOOKUP(B46,'[16]INGRESOS REALES'!$A$5:$V$37,22,FALSE)/1000</f>
        <v>597.18199243799995</v>
      </c>
      <c r="J46" s="255">
        <v>0</v>
      </c>
      <c r="K46" s="255">
        <v>312.112346</v>
      </c>
      <c r="L46" s="255">
        <f t="shared" si="2"/>
        <v>285.06964643799995</v>
      </c>
      <c r="M46" s="256" t="str">
        <f t="shared" si="3"/>
        <v>&gt;500</v>
      </c>
      <c r="N46" s="46"/>
      <c r="O46" s="47"/>
    </row>
    <row r="47" spans="2:15" s="34" customFormat="1">
      <c r="B47" s="257">
        <v>42</v>
      </c>
      <c r="C47" s="253" t="s">
        <v>455</v>
      </c>
      <c r="D47" s="254">
        <v>6950.3638200000014</v>
      </c>
      <c r="E47" s="254">
        <v>502.09177499999998</v>
      </c>
      <c r="F47" s="254">
        <v>1949.651208</v>
      </c>
      <c r="G47" s="255">
        <f t="shared" si="1"/>
        <v>4498.6208370000013</v>
      </c>
      <c r="H47" s="255"/>
      <c r="I47" s="254">
        <f>VLOOKUP(B47,'[16]INGRESOS REALES'!$A$5:$V$37,22,FALSE)/1000</f>
        <v>3098.0779761540007</v>
      </c>
      <c r="J47" s="255">
        <v>559.14329299999997</v>
      </c>
      <c r="K47" s="255">
        <v>715.48832100000004</v>
      </c>
      <c r="L47" s="255">
        <f t="shared" si="2"/>
        <v>1823.4463621540006</v>
      </c>
      <c r="M47" s="256">
        <f t="shared" si="3"/>
        <v>-59.466547010216495</v>
      </c>
      <c r="N47" s="46"/>
      <c r="O47" s="47"/>
    </row>
    <row r="48" spans="2:15" s="34" customFormat="1" ht="15" thickBot="1">
      <c r="B48" s="258">
        <v>43</v>
      </c>
      <c r="C48" s="259" t="s">
        <v>456</v>
      </c>
      <c r="D48" s="260">
        <v>5035.29468</v>
      </c>
      <c r="E48" s="260">
        <v>505.21930499999996</v>
      </c>
      <c r="F48" s="260">
        <v>2213.16426675</v>
      </c>
      <c r="G48" s="261">
        <f t="shared" si="1"/>
        <v>2316.9111082500003</v>
      </c>
      <c r="H48" s="261"/>
      <c r="I48" s="260">
        <f>VLOOKUP(B48,'[16]INGRESOS REALES'!$A$5:$V$37,22,FALSE)/1000</f>
        <v>3936.7148276569997</v>
      </c>
      <c r="J48" s="261">
        <v>553.04061300000001</v>
      </c>
      <c r="K48" s="261">
        <v>1314.7953869999999</v>
      </c>
      <c r="L48" s="261">
        <f t="shared" si="2"/>
        <v>2068.8788276569994</v>
      </c>
      <c r="M48" s="262">
        <f t="shared" si="3"/>
        <v>-10.70529981533662</v>
      </c>
      <c r="N48" s="46"/>
      <c r="O48" s="47"/>
    </row>
    <row r="49" spans="2:15" s="35" customFormat="1" ht="12">
      <c r="B49" s="36" t="s">
        <v>891</v>
      </c>
      <c r="C49" s="47"/>
      <c r="D49" s="47"/>
      <c r="E49" s="45"/>
      <c r="F49" s="48"/>
      <c r="G49" s="49"/>
      <c r="H49" s="49"/>
      <c r="I49" s="49"/>
      <c r="J49" s="49"/>
      <c r="K49" s="49"/>
      <c r="L49" s="49"/>
      <c r="M49" s="47"/>
      <c r="N49" s="47"/>
      <c r="O49" s="47"/>
    </row>
    <row r="50" spans="2:15" s="35" customFormat="1" ht="12">
      <c r="B50" s="36" t="s">
        <v>897</v>
      </c>
      <c r="C50" s="47"/>
      <c r="D50" s="47"/>
      <c r="E50" s="45"/>
      <c r="F50" s="48"/>
      <c r="G50" s="49"/>
      <c r="H50" s="49"/>
      <c r="I50" s="49"/>
      <c r="J50" s="49"/>
      <c r="K50" s="49"/>
      <c r="L50" s="49"/>
      <c r="M50" s="47"/>
      <c r="N50" s="47"/>
      <c r="O50" s="47"/>
    </row>
    <row r="51" spans="2:15">
      <c r="B51" s="36" t="s">
        <v>86</v>
      </c>
    </row>
  </sheetData>
  <mergeCells count="20">
    <mergeCell ref="I11:I12"/>
    <mergeCell ref="J11:J12"/>
    <mergeCell ref="K11:K12"/>
    <mergeCell ref="L11:L12"/>
    <mergeCell ref="M11:M12"/>
    <mergeCell ref="A1:D1"/>
    <mergeCell ref="A3:F3"/>
    <mergeCell ref="G3:L3"/>
    <mergeCell ref="E1:M1"/>
    <mergeCell ref="A2:M2"/>
    <mergeCell ref="B9:B12"/>
    <mergeCell ref="C9:C12"/>
    <mergeCell ref="D9:G9"/>
    <mergeCell ref="I9:L9"/>
    <mergeCell ref="E10:F10"/>
    <mergeCell ref="J10:K10"/>
    <mergeCell ref="D11:D12"/>
    <mergeCell ref="E11:E12"/>
    <mergeCell ref="F11:F12"/>
    <mergeCell ref="G11:G12"/>
  </mergeCells>
  <pageMargins left="0.7" right="0.7" top="0.75" bottom="0.75" header="0.3" footer="0.3"/>
  <ignoredErrors>
    <ignoredError sqref="I13:M13 D13:G13"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41"/>
  <sheetViews>
    <sheetView showGridLines="0" zoomScale="80" zoomScaleNormal="80" zoomScaleSheetLayoutView="70" workbookViewId="0">
      <selection activeCell="O13" sqref="O13"/>
    </sheetView>
  </sheetViews>
  <sheetFormatPr baseColWidth="10" defaultColWidth="46.42578125" defaultRowHeight="12.75"/>
  <cols>
    <col min="1" max="1" width="8.28515625" style="267" customWidth="1"/>
    <col min="2" max="2" width="67.28515625" style="267" customWidth="1"/>
    <col min="3" max="6" width="13.7109375" style="267" customWidth="1"/>
    <col min="7" max="7" width="3.5703125" style="267" customWidth="1"/>
    <col min="8" max="8" width="10.7109375" style="267" customWidth="1"/>
    <col min="9" max="10" width="13.7109375" style="267" customWidth="1"/>
    <col min="11" max="11" width="1.140625" style="267" customWidth="1"/>
    <col min="12" max="13" width="13.7109375" style="267" customWidth="1"/>
    <col min="14" max="14" width="10" style="267" customWidth="1"/>
    <col min="15" max="15" width="13.85546875" style="267" customWidth="1"/>
    <col min="16" max="16" width="9.42578125" style="267" customWidth="1"/>
    <col min="17" max="17" width="46.42578125" style="267"/>
    <col min="18" max="16384" width="46.42578125" style="60"/>
  </cols>
  <sheetData>
    <row r="1" spans="1:17" s="238" customFormat="1" ht="44.25" customHeight="1">
      <c r="A1" s="435" t="s">
        <v>883</v>
      </c>
      <c r="B1" s="435"/>
      <c r="C1" s="108" t="s">
        <v>885</v>
      </c>
      <c r="D1" s="108"/>
      <c r="E1" s="108"/>
      <c r="F1" s="237"/>
      <c r="G1" s="237"/>
      <c r="H1" s="237"/>
      <c r="I1" s="237"/>
      <c r="J1" s="237"/>
      <c r="K1" s="237"/>
      <c r="L1" s="237"/>
      <c r="M1" s="237"/>
    </row>
    <row r="2" spans="1:17" s="1" customFormat="1" ht="36" customHeight="1" thickBot="1">
      <c r="A2" s="436" t="s">
        <v>884</v>
      </c>
      <c r="B2" s="436"/>
      <c r="C2" s="436"/>
      <c r="D2" s="436"/>
      <c r="E2" s="436"/>
      <c r="F2" s="436"/>
      <c r="G2" s="436"/>
      <c r="H2" s="436"/>
      <c r="I2" s="436"/>
      <c r="J2" s="436"/>
      <c r="K2" s="436"/>
      <c r="L2" s="436"/>
      <c r="M2" s="436"/>
    </row>
    <row r="3" spans="1:17" customFormat="1" ht="6" customHeight="1">
      <c r="A3" s="433"/>
      <c r="B3" s="433"/>
      <c r="C3" s="433"/>
      <c r="D3" s="433"/>
      <c r="E3" s="433"/>
      <c r="F3" s="433"/>
      <c r="G3" s="433"/>
      <c r="H3" s="433"/>
      <c r="I3" s="433"/>
      <c r="J3" s="433"/>
      <c r="K3" s="433"/>
      <c r="L3" s="433"/>
      <c r="M3" s="116"/>
    </row>
    <row r="4" spans="1:17" s="50" customFormat="1" ht="17.649999999999999" customHeight="1">
      <c r="A4" s="283" t="s">
        <v>899</v>
      </c>
      <c r="B4" s="284"/>
      <c r="C4" s="284"/>
      <c r="D4" s="284"/>
      <c r="E4" s="284"/>
      <c r="F4" s="284"/>
      <c r="G4" s="284"/>
      <c r="H4" s="284"/>
      <c r="I4" s="284"/>
      <c r="J4" s="284"/>
      <c r="K4" s="284"/>
      <c r="L4" s="284"/>
      <c r="M4" s="284"/>
      <c r="N4" s="267"/>
      <c r="O4" s="267"/>
      <c r="P4" s="267"/>
      <c r="Q4" s="267"/>
    </row>
    <row r="5" spans="1:17" s="50" customFormat="1" ht="17.649999999999999" customHeight="1">
      <c r="A5" s="283" t="s">
        <v>457</v>
      </c>
      <c r="B5" s="284"/>
      <c r="C5" s="284"/>
      <c r="D5" s="284"/>
      <c r="E5" s="284"/>
      <c r="F5" s="284"/>
      <c r="G5" s="284"/>
      <c r="H5" s="284"/>
      <c r="I5" s="284"/>
      <c r="J5" s="284"/>
      <c r="K5" s="284"/>
      <c r="L5" s="284"/>
      <c r="M5" s="284"/>
      <c r="N5" s="267"/>
      <c r="O5" s="267"/>
      <c r="P5" s="267"/>
      <c r="Q5" s="267"/>
    </row>
    <row r="6" spans="1:17" s="50" customFormat="1" ht="17.649999999999999" customHeight="1">
      <c r="A6" s="283" t="s">
        <v>458</v>
      </c>
      <c r="B6" s="284"/>
      <c r="C6" s="284"/>
      <c r="D6" s="284"/>
      <c r="E6" s="284"/>
      <c r="F6" s="284"/>
      <c r="G6" s="284"/>
      <c r="H6" s="284"/>
      <c r="I6" s="284"/>
      <c r="J6" s="284"/>
      <c r="K6" s="284"/>
      <c r="L6" s="284"/>
      <c r="M6" s="284"/>
      <c r="N6" s="267"/>
      <c r="O6" s="267"/>
      <c r="P6" s="267"/>
      <c r="Q6" s="267"/>
    </row>
    <row r="7" spans="1:17" s="50" customFormat="1" ht="17.649999999999999" customHeight="1">
      <c r="A7" s="283" t="s">
        <v>459</v>
      </c>
      <c r="B7" s="284"/>
      <c r="C7" s="284"/>
      <c r="D7" s="284"/>
      <c r="E7" s="284"/>
      <c r="F7" s="284"/>
      <c r="G7" s="284"/>
      <c r="H7" s="284"/>
      <c r="I7" s="284"/>
      <c r="J7" s="284"/>
      <c r="K7" s="284"/>
      <c r="L7" s="284"/>
      <c r="M7" s="284"/>
      <c r="N7" s="267"/>
      <c r="O7" s="267"/>
      <c r="P7" s="267"/>
      <c r="Q7" s="267"/>
    </row>
    <row r="8" spans="1:17" s="50" customFormat="1" ht="17.649999999999999" customHeight="1">
      <c r="A8" s="283" t="s">
        <v>900</v>
      </c>
      <c r="B8" s="284"/>
      <c r="C8" s="285"/>
      <c r="D8" s="284"/>
      <c r="E8" s="284"/>
      <c r="F8" s="284"/>
      <c r="G8" s="284"/>
      <c r="H8" s="284"/>
      <c r="I8" s="284"/>
      <c r="J8" s="284"/>
      <c r="K8" s="284"/>
      <c r="L8" s="284"/>
      <c r="M8" s="284"/>
      <c r="N8" s="268" t="s">
        <v>460</v>
      </c>
      <c r="O8" s="267"/>
      <c r="P8" s="267"/>
      <c r="Q8" s="267"/>
    </row>
    <row r="9" spans="1:17" s="51" customFormat="1" ht="17.649999999999999" customHeight="1">
      <c r="A9" s="444" t="s">
        <v>410</v>
      </c>
      <c r="B9" s="445" t="s">
        <v>461</v>
      </c>
      <c r="C9" s="439" t="s">
        <v>462</v>
      </c>
      <c r="D9" s="440" t="s">
        <v>463</v>
      </c>
      <c r="E9" s="440"/>
      <c r="F9" s="440"/>
      <c r="G9" s="439"/>
      <c r="H9" s="440" t="s">
        <v>464</v>
      </c>
      <c r="I9" s="440"/>
      <c r="J9" s="440"/>
      <c r="K9" s="138"/>
      <c r="L9" s="440" t="s">
        <v>465</v>
      </c>
      <c r="M9" s="440"/>
      <c r="N9" s="430">
        <v>22.4573</v>
      </c>
      <c r="O9" s="269" t="s">
        <v>466</v>
      </c>
      <c r="P9" s="270"/>
      <c r="Q9" s="270"/>
    </row>
    <row r="10" spans="1:17" s="51" customFormat="1" ht="17.649999999999999" customHeight="1">
      <c r="A10" s="444"/>
      <c r="B10" s="445"/>
      <c r="C10" s="439"/>
      <c r="D10" s="138" t="str">
        <f>'[17]COMP MILLDDLLS'!E7</f>
        <v>Hasta 2019</v>
      </c>
      <c r="E10" s="138" t="str">
        <f>'[17]COMP MILLDDLLS'!F7</f>
        <v>En 2020</v>
      </c>
      <c r="F10" s="138" t="s">
        <v>467</v>
      </c>
      <c r="G10" s="439"/>
      <c r="H10" s="138" t="s">
        <v>468</v>
      </c>
      <c r="I10" s="138" t="s">
        <v>469</v>
      </c>
      <c r="J10" s="138" t="s">
        <v>467</v>
      </c>
      <c r="K10" s="138"/>
      <c r="L10" s="138" t="s">
        <v>470</v>
      </c>
      <c r="M10" s="138" t="s">
        <v>471</v>
      </c>
      <c r="N10" s="270"/>
      <c r="O10" s="270"/>
      <c r="P10" s="270"/>
      <c r="Q10" s="270"/>
    </row>
    <row r="11" spans="1:17" s="52" customFormat="1" ht="17.649999999999999" customHeight="1" thickBot="1">
      <c r="A11" s="444"/>
      <c r="B11" s="445"/>
      <c r="C11" s="271" t="s">
        <v>107</v>
      </c>
      <c r="D11" s="138" t="s">
        <v>14</v>
      </c>
      <c r="E11" s="138" t="s">
        <v>15</v>
      </c>
      <c r="F11" s="138" t="s">
        <v>472</v>
      </c>
      <c r="G11" s="272"/>
      <c r="H11" s="138" t="s">
        <v>420</v>
      </c>
      <c r="I11" s="138" t="s">
        <v>421</v>
      </c>
      <c r="J11" s="138" t="s">
        <v>473</v>
      </c>
      <c r="K11" s="138"/>
      <c r="L11" s="138" t="s">
        <v>474</v>
      </c>
      <c r="M11" s="138" t="s">
        <v>475</v>
      </c>
      <c r="N11" s="273"/>
      <c r="O11" s="270"/>
      <c r="P11" s="270"/>
      <c r="Q11" s="270"/>
    </row>
    <row r="12" spans="1:17" s="52" customFormat="1" ht="5.25" customHeight="1" thickBot="1">
      <c r="A12" s="286"/>
      <c r="B12" s="287"/>
      <c r="C12" s="288"/>
      <c r="D12" s="287"/>
      <c r="E12" s="287"/>
      <c r="F12" s="287"/>
      <c r="G12" s="287"/>
      <c r="H12" s="287"/>
      <c r="I12" s="287"/>
      <c r="J12" s="287"/>
      <c r="K12" s="287"/>
      <c r="L12" s="287"/>
      <c r="M12" s="287"/>
      <c r="N12" s="263"/>
    </row>
    <row r="13" spans="1:17" s="52" customFormat="1" ht="17.649999999999999" customHeight="1">
      <c r="A13" s="289"/>
      <c r="B13" s="290" t="s">
        <v>471</v>
      </c>
      <c r="C13" s="291">
        <f>C14+C243</f>
        <v>506924.3103815522</v>
      </c>
      <c r="D13" s="291">
        <f>D14+D243</f>
        <v>328229.06655179034</v>
      </c>
      <c r="E13" s="291">
        <f>E14+E243</f>
        <v>12547.441436244595</v>
      </c>
      <c r="F13" s="291">
        <f>F14+F243</f>
        <v>340776.50798803521</v>
      </c>
      <c r="G13" s="292"/>
      <c r="H13" s="291">
        <f>H14+H243</f>
        <v>4349.7803773011683</v>
      </c>
      <c r="I13" s="291">
        <f>I14+I243</f>
        <v>16285.36107004724</v>
      </c>
      <c r="J13" s="291">
        <f>J14+J243</f>
        <v>20635.141447348411</v>
      </c>
      <c r="K13" s="292"/>
      <c r="L13" s="291">
        <f>L14+L243</f>
        <v>145512.66094616879</v>
      </c>
      <c r="M13" s="291">
        <f>M14+M243</f>
        <v>166147.80239351722</v>
      </c>
      <c r="N13" s="274"/>
      <c r="O13" s="274"/>
      <c r="P13" s="273"/>
      <c r="Q13" s="270"/>
    </row>
    <row r="14" spans="1:17" s="54" customFormat="1" ht="17.649999999999999" customHeight="1">
      <c r="A14" s="293"/>
      <c r="B14" s="294" t="s">
        <v>476</v>
      </c>
      <c r="C14" s="295">
        <f t="shared" ref="C14:J14" si="0">SUM(C15:C242)</f>
        <v>416225.42328151281</v>
      </c>
      <c r="D14" s="295">
        <f t="shared" si="0"/>
        <v>309192.20469082176</v>
      </c>
      <c r="E14" s="295">
        <f t="shared" si="0"/>
        <v>8078.312095179127</v>
      </c>
      <c r="F14" s="295">
        <f t="shared" si="0"/>
        <v>317270.51678600116</v>
      </c>
      <c r="G14" s="295"/>
      <c r="H14" s="295">
        <f t="shared" si="0"/>
        <v>3273.5760299803546</v>
      </c>
      <c r="I14" s="295">
        <f t="shared" si="0"/>
        <v>10683.335592893445</v>
      </c>
      <c r="J14" s="295">
        <f t="shared" si="0"/>
        <v>13956.911622873802</v>
      </c>
      <c r="K14" s="295"/>
      <c r="L14" s="295">
        <f>SUM(L15:L242)</f>
        <v>84997.994872638083</v>
      </c>
      <c r="M14" s="295">
        <f>SUM(M15:M242)</f>
        <v>98954.906495511925</v>
      </c>
      <c r="N14" s="264"/>
      <c r="O14" s="265"/>
      <c r="P14" s="265"/>
      <c r="Q14" s="265"/>
    </row>
    <row r="15" spans="1:17" s="54" customFormat="1" ht="17.649999999999999" customHeight="1">
      <c r="A15" s="296">
        <v>1</v>
      </c>
      <c r="B15" s="297" t="s">
        <v>477</v>
      </c>
      <c r="C15" s="298">
        <v>2320.6475528000001</v>
      </c>
      <c r="D15" s="298">
        <v>2320.6475528000001</v>
      </c>
      <c r="E15" s="298">
        <v>0</v>
      </c>
      <c r="F15" s="298">
        <f>+D15+E15</f>
        <v>2320.6475528000001</v>
      </c>
      <c r="G15" s="298"/>
      <c r="H15" s="298">
        <v>0</v>
      </c>
      <c r="I15" s="298">
        <v>0</v>
      </c>
      <c r="J15" s="298">
        <f>+H15+I15</f>
        <v>0</v>
      </c>
      <c r="K15" s="298"/>
      <c r="L15" s="298">
        <f>SUM(C15-F15-J15)</f>
        <v>0</v>
      </c>
      <c r="M15" s="298">
        <f>J15+L15</f>
        <v>0</v>
      </c>
      <c r="N15" s="265"/>
      <c r="O15" s="265"/>
      <c r="P15" s="265"/>
      <c r="Q15" s="265"/>
    </row>
    <row r="16" spans="1:17" s="54" customFormat="1" ht="17.649999999999999" customHeight="1">
      <c r="A16" s="296">
        <v>2</v>
      </c>
      <c r="B16" s="297" t="s">
        <v>478</v>
      </c>
      <c r="C16" s="298">
        <v>6228.8907484503652</v>
      </c>
      <c r="D16" s="298">
        <v>6228.890748450367</v>
      </c>
      <c r="E16" s="298">
        <v>0</v>
      </c>
      <c r="F16" s="298">
        <f t="shared" ref="F16:F79" si="1">+D16+E16</f>
        <v>6228.890748450367</v>
      </c>
      <c r="G16" s="298"/>
      <c r="H16" s="298">
        <v>0</v>
      </c>
      <c r="I16" s="298">
        <v>0</v>
      </c>
      <c r="J16" s="298">
        <f t="shared" ref="J16:J79" si="2">+H16+I16</f>
        <v>0</v>
      </c>
      <c r="K16" s="298"/>
      <c r="L16" s="298">
        <f t="shared" ref="L16:L79" si="3">SUM(C16-F16-J16)</f>
        <v>-1.8189894035458565E-12</v>
      </c>
      <c r="M16" s="298">
        <f t="shared" ref="M16:M79" si="4">J16+L16</f>
        <v>-1.8189894035458565E-12</v>
      </c>
      <c r="N16" s="265"/>
      <c r="O16" s="265"/>
      <c r="P16" s="265"/>
      <c r="Q16" s="265"/>
    </row>
    <row r="17" spans="1:17" s="54" customFormat="1" ht="17.649999999999999" customHeight="1">
      <c r="A17" s="296">
        <v>3</v>
      </c>
      <c r="B17" s="297" t="s">
        <v>479</v>
      </c>
      <c r="C17" s="298">
        <v>616.83164532139858</v>
      </c>
      <c r="D17" s="298">
        <v>616.8316453213987</v>
      </c>
      <c r="E17" s="298">
        <v>0</v>
      </c>
      <c r="F17" s="298">
        <f t="shared" si="1"/>
        <v>616.8316453213987</v>
      </c>
      <c r="G17" s="298"/>
      <c r="H17" s="298">
        <v>0</v>
      </c>
      <c r="I17" s="298">
        <v>0</v>
      </c>
      <c r="J17" s="298">
        <f t="shared" si="2"/>
        <v>0</v>
      </c>
      <c r="K17" s="298"/>
      <c r="L17" s="298">
        <f t="shared" si="3"/>
        <v>-1.1368683772161603E-13</v>
      </c>
      <c r="M17" s="298">
        <f t="shared" si="4"/>
        <v>-1.1368683772161603E-13</v>
      </c>
      <c r="N17" s="265"/>
      <c r="O17" s="265"/>
      <c r="P17" s="265"/>
      <c r="Q17" s="265"/>
    </row>
    <row r="18" spans="1:17" s="54" customFormat="1" ht="17.649999999999999" customHeight="1">
      <c r="A18" s="296">
        <v>4</v>
      </c>
      <c r="B18" s="297" t="s">
        <v>480</v>
      </c>
      <c r="C18" s="298">
        <v>6473.1661160158428</v>
      </c>
      <c r="D18" s="298">
        <v>6473.166116015841</v>
      </c>
      <c r="E18" s="298">
        <v>0</v>
      </c>
      <c r="F18" s="298">
        <f t="shared" si="1"/>
        <v>6473.166116015841</v>
      </c>
      <c r="G18" s="298"/>
      <c r="H18" s="298">
        <v>0</v>
      </c>
      <c r="I18" s="298">
        <v>0</v>
      </c>
      <c r="J18" s="298">
        <f t="shared" si="2"/>
        <v>0</v>
      </c>
      <c r="K18" s="298"/>
      <c r="L18" s="298">
        <f t="shared" si="3"/>
        <v>1.8189894035458565E-12</v>
      </c>
      <c r="M18" s="298">
        <f t="shared" si="4"/>
        <v>1.8189894035458565E-12</v>
      </c>
      <c r="N18" s="265"/>
      <c r="O18" s="265"/>
      <c r="P18" s="265"/>
      <c r="Q18" s="265"/>
    </row>
    <row r="19" spans="1:17" s="54" customFormat="1" ht="17.649999999999999" customHeight="1">
      <c r="A19" s="296">
        <v>5</v>
      </c>
      <c r="B19" s="297" t="s">
        <v>481</v>
      </c>
      <c r="C19" s="298">
        <v>1374.5585583450002</v>
      </c>
      <c r="D19" s="298">
        <v>1374.5585583449999</v>
      </c>
      <c r="E19" s="298">
        <v>0</v>
      </c>
      <c r="F19" s="298">
        <f t="shared" si="1"/>
        <v>1374.5585583449999</v>
      </c>
      <c r="G19" s="298"/>
      <c r="H19" s="298">
        <v>0</v>
      </c>
      <c r="I19" s="298">
        <v>0</v>
      </c>
      <c r="J19" s="298">
        <f t="shared" si="2"/>
        <v>0</v>
      </c>
      <c r="K19" s="298"/>
      <c r="L19" s="298">
        <f t="shared" si="3"/>
        <v>2.2737367544323206E-13</v>
      </c>
      <c r="M19" s="298">
        <f t="shared" si="4"/>
        <v>2.2737367544323206E-13</v>
      </c>
      <c r="N19" s="265"/>
      <c r="O19" s="265"/>
      <c r="P19" s="265"/>
      <c r="Q19" s="265"/>
    </row>
    <row r="20" spans="1:17" s="54" customFormat="1" ht="17.649999999999999" customHeight="1">
      <c r="A20" s="296">
        <v>6</v>
      </c>
      <c r="B20" s="297" t="s">
        <v>482</v>
      </c>
      <c r="C20" s="298">
        <v>6913.5552639983043</v>
      </c>
      <c r="D20" s="298">
        <v>6913.5552639983043</v>
      </c>
      <c r="E20" s="298">
        <v>0</v>
      </c>
      <c r="F20" s="298">
        <f t="shared" si="1"/>
        <v>6913.5552639983043</v>
      </c>
      <c r="G20" s="298"/>
      <c r="H20" s="298">
        <v>0</v>
      </c>
      <c r="I20" s="298">
        <v>0</v>
      </c>
      <c r="J20" s="298">
        <f t="shared" si="2"/>
        <v>0</v>
      </c>
      <c r="K20" s="298"/>
      <c r="L20" s="298">
        <f t="shared" si="3"/>
        <v>0</v>
      </c>
      <c r="M20" s="298">
        <f t="shared" si="4"/>
        <v>0</v>
      </c>
      <c r="N20" s="265"/>
      <c r="O20" s="265"/>
      <c r="P20" s="265"/>
      <c r="Q20" s="265"/>
    </row>
    <row r="21" spans="1:17" s="54" customFormat="1" ht="17.649999999999999" customHeight="1">
      <c r="A21" s="296">
        <v>7</v>
      </c>
      <c r="B21" s="297" t="s">
        <v>483</v>
      </c>
      <c r="C21" s="298">
        <v>15747.504668106483</v>
      </c>
      <c r="D21" s="298">
        <v>15747.504668106483</v>
      </c>
      <c r="E21" s="298">
        <v>0</v>
      </c>
      <c r="F21" s="298">
        <f t="shared" si="1"/>
        <v>15747.504668106483</v>
      </c>
      <c r="G21" s="298"/>
      <c r="H21" s="298">
        <v>0</v>
      </c>
      <c r="I21" s="298">
        <v>0</v>
      </c>
      <c r="J21" s="298">
        <f t="shared" si="2"/>
        <v>0</v>
      </c>
      <c r="K21" s="298"/>
      <c r="L21" s="298">
        <f t="shared" si="3"/>
        <v>0</v>
      </c>
      <c r="M21" s="298">
        <f t="shared" si="4"/>
        <v>0</v>
      </c>
      <c r="N21" s="265"/>
      <c r="O21" s="265"/>
      <c r="P21" s="265"/>
      <c r="Q21" s="265"/>
    </row>
    <row r="22" spans="1:17" s="54" customFormat="1" ht="17.649999999999999" customHeight="1">
      <c r="A22" s="296">
        <v>9</v>
      </c>
      <c r="B22" s="297" t="s">
        <v>484</v>
      </c>
      <c r="C22" s="298">
        <v>2246.1549594879002</v>
      </c>
      <c r="D22" s="298">
        <v>2246.1549594879002</v>
      </c>
      <c r="E22" s="298">
        <v>0</v>
      </c>
      <c r="F22" s="298">
        <f t="shared" si="1"/>
        <v>2246.1549594879002</v>
      </c>
      <c r="G22" s="298"/>
      <c r="H22" s="298">
        <v>0</v>
      </c>
      <c r="I22" s="298">
        <v>0</v>
      </c>
      <c r="J22" s="298">
        <f t="shared" si="2"/>
        <v>0</v>
      </c>
      <c r="K22" s="298"/>
      <c r="L22" s="298">
        <f t="shared" si="3"/>
        <v>0</v>
      </c>
      <c r="M22" s="298">
        <f t="shared" si="4"/>
        <v>0</v>
      </c>
      <c r="N22" s="265"/>
      <c r="O22" s="265"/>
      <c r="P22" s="265"/>
      <c r="Q22" s="265"/>
    </row>
    <row r="23" spans="1:17" s="54" customFormat="1" ht="17.649999999999999" customHeight="1">
      <c r="A23" s="296">
        <v>10</v>
      </c>
      <c r="B23" s="297" t="s">
        <v>485</v>
      </c>
      <c r="C23" s="298">
        <v>2946.8469886428643</v>
      </c>
      <c r="D23" s="298">
        <v>2946.8469886428643</v>
      </c>
      <c r="E23" s="298">
        <v>0</v>
      </c>
      <c r="F23" s="298">
        <f t="shared" si="1"/>
        <v>2946.8469886428643</v>
      </c>
      <c r="G23" s="298"/>
      <c r="H23" s="298">
        <v>0</v>
      </c>
      <c r="I23" s="298">
        <v>0</v>
      </c>
      <c r="J23" s="298">
        <f t="shared" si="2"/>
        <v>0</v>
      </c>
      <c r="K23" s="298"/>
      <c r="L23" s="298">
        <f t="shared" si="3"/>
        <v>0</v>
      </c>
      <c r="M23" s="298">
        <f t="shared" si="4"/>
        <v>0</v>
      </c>
      <c r="N23" s="265"/>
      <c r="O23" s="265"/>
      <c r="P23" s="265"/>
      <c r="Q23" s="265"/>
    </row>
    <row r="24" spans="1:17" s="54" customFormat="1" ht="17.649999999999999" customHeight="1">
      <c r="A24" s="296">
        <v>11</v>
      </c>
      <c r="B24" s="297" t="s">
        <v>486</v>
      </c>
      <c r="C24" s="298">
        <v>2389.6710706616132</v>
      </c>
      <c r="D24" s="298">
        <v>2389.6710706616132</v>
      </c>
      <c r="E24" s="298">
        <v>0</v>
      </c>
      <c r="F24" s="298">
        <f t="shared" si="1"/>
        <v>2389.6710706616132</v>
      </c>
      <c r="G24" s="298"/>
      <c r="H24" s="298">
        <v>0</v>
      </c>
      <c r="I24" s="298">
        <v>0</v>
      </c>
      <c r="J24" s="298">
        <f t="shared" si="2"/>
        <v>0</v>
      </c>
      <c r="K24" s="298"/>
      <c r="L24" s="298">
        <f t="shared" si="3"/>
        <v>0</v>
      </c>
      <c r="M24" s="298">
        <f t="shared" si="4"/>
        <v>0</v>
      </c>
      <c r="N24" s="265"/>
      <c r="O24" s="265"/>
      <c r="P24" s="265"/>
      <c r="Q24" s="265"/>
    </row>
    <row r="25" spans="1:17" s="54" customFormat="1" ht="17.649999999999999" customHeight="1">
      <c r="A25" s="296">
        <v>12</v>
      </c>
      <c r="B25" s="297" t="s">
        <v>487</v>
      </c>
      <c r="C25" s="298">
        <v>3934.0264660212488</v>
      </c>
      <c r="D25" s="298">
        <v>3934.0264660212479</v>
      </c>
      <c r="E25" s="298">
        <v>0</v>
      </c>
      <c r="F25" s="298">
        <f t="shared" si="1"/>
        <v>3934.0264660212479</v>
      </c>
      <c r="G25" s="298"/>
      <c r="H25" s="298">
        <v>0</v>
      </c>
      <c r="I25" s="298">
        <v>0</v>
      </c>
      <c r="J25" s="298">
        <f t="shared" si="2"/>
        <v>0</v>
      </c>
      <c r="K25" s="298"/>
      <c r="L25" s="298">
        <f t="shared" si="3"/>
        <v>9.0949470177292824E-13</v>
      </c>
      <c r="M25" s="298">
        <f t="shared" si="4"/>
        <v>9.0949470177292824E-13</v>
      </c>
      <c r="N25" s="265"/>
      <c r="O25" s="265"/>
      <c r="P25" s="265"/>
      <c r="Q25" s="265"/>
    </row>
    <row r="26" spans="1:17" s="54" customFormat="1" ht="17.649999999999999" customHeight="1">
      <c r="A26" s="296">
        <v>13</v>
      </c>
      <c r="B26" s="297" t="s">
        <v>488</v>
      </c>
      <c r="C26" s="298">
        <v>1137.6174024857</v>
      </c>
      <c r="D26" s="298">
        <v>1137.6174024857</v>
      </c>
      <c r="E26" s="298">
        <v>0</v>
      </c>
      <c r="F26" s="298">
        <f t="shared" si="1"/>
        <v>1137.6174024857</v>
      </c>
      <c r="G26" s="298"/>
      <c r="H26" s="298">
        <v>0</v>
      </c>
      <c r="I26" s="298">
        <v>0</v>
      </c>
      <c r="J26" s="298">
        <f t="shared" si="2"/>
        <v>0</v>
      </c>
      <c r="K26" s="298"/>
      <c r="L26" s="298">
        <f t="shared" si="3"/>
        <v>0</v>
      </c>
      <c r="M26" s="298">
        <f t="shared" si="4"/>
        <v>0</v>
      </c>
      <c r="N26" s="265"/>
      <c r="O26" s="265"/>
      <c r="P26" s="265"/>
      <c r="Q26" s="265"/>
    </row>
    <row r="27" spans="1:17" s="54" customFormat="1" ht="17.649999999999999" customHeight="1">
      <c r="A27" s="296">
        <v>14</v>
      </c>
      <c r="B27" s="297" t="s">
        <v>489</v>
      </c>
      <c r="C27" s="298">
        <v>758.16012578488301</v>
      </c>
      <c r="D27" s="298">
        <v>758.16012578488301</v>
      </c>
      <c r="E27" s="298">
        <v>0</v>
      </c>
      <c r="F27" s="298">
        <f t="shared" si="1"/>
        <v>758.16012578488301</v>
      </c>
      <c r="G27" s="298"/>
      <c r="H27" s="298">
        <v>0</v>
      </c>
      <c r="I27" s="298">
        <v>0</v>
      </c>
      <c r="J27" s="298">
        <f t="shared" si="2"/>
        <v>0</v>
      </c>
      <c r="K27" s="298"/>
      <c r="L27" s="298">
        <f t="shared" si="3"/>
        <v>0</v>
      </c>
      <c r="M27" s="298">
        <f t="shared" si="4"/>
        <v>0</v>
      </c>
      <c r="N27" s="265"/>
      <c r="O27" s="265"/>
      <c r="P27" s="265"/>
      <c r="Q27" s="265"/>
    </row>
    <row r="28" spans="1:17" s="54" customFormat="1" ht="17.649999999999999" customHeight="1">
      <c r="A28" s="296">
        <v>15</v>
      </c>
      <c r="B28" s="297" t="s">
        <v>490</v>
      </c>
      <c r="C28" s="298">
        <v>1411.4086520858</v>
      </c>
      <c r="D28" s="298">
        <v>1411.4086520858</v>
      </c>
      <c r="E28" s="298">
        <v>0</v>
      </c>
      <c r="F28" s="298">
        <f t="shared" si="1"/>
        <v>1411.4086520858</v>
      </c>
      <c r="G28" s="298"/>
      <c r="H28" s="298">
        <v>0</v>
      </c>
      <c r="I28" s="298">
        <v>0</v>
      </c>
      <c r="J28" s="298">
        <f t="shared" si="2"/>
        <v>0</v>
      </c>
      <c r="K28" s="298"/>
      <c r="L28" s="298">
        <f t="shared" si="3"/>
        <v>0</v>
      </c>
      <c r="M28" s="298">
        <f t="shared" si="4"/>
        <v>0</v>
      </c>
      <c r="N28" s="265"/>
      <c r="O28" s="265"/>
      <c r="P28" s="265"/>
      <c r="Q28" s="265"/>
    </row>
    <row r="29" spans="1:17" s="54" customFormat="1" ht="17.649999999999999" customHeight="1">
      <c r="A29" s="296">
        <v>16</v>
      </c>
      <c r="B29" s="297" t="s">
        <v>491</v>
      </c>
      <c r="C29" s="298">
        <v>1628.3994033188662</v>
      </c>
      <c r="D29" s="298">
        <v>1628.399403318866</v>
      </c>
      <c r="E29" s="298">
        <v>0</v>
      </c>
      <c r="F29" s="298">
        <f t="shared" si="1"/>
        <v>1628.399403318866</v>
      </c>
      <c r="G29" s="298"/>
      <c r="H29" s="298">
        <v>0</v>
      </c>
      <c r="I29" s="298">
        <v>0</v>
      </c>
      <c r="J29" s="298">
        <f t="shared" si="2"/>
        <v>0</v>
      </c>
      <c r="K29" s="298"/>
      <c r="L29" s="298">
        <f t="shared" si="3"/>
        <v>2.2737367544323206E-13</v>
      </c>
      <c r="M29" s="298">
        <f t="shared" si="4"/>
        <v>2.2737367544323206E-13</v>
      </c>
      <c r="N29" s="265"/>
      <c r="O29" s="265"/>
      <c r="P29" s="265"/>
      <c r="Q29" s="265"/>
    </row>
    <row r="30" spans="1:17" s="54" customFormat="1" ht="17.649999999999999" customHeight="1">
      <c r="A30" s="296">
        <v>17</v>
      </c>
      <c r="B30" s="297" t="s">
        <v>492</v>
      </c>
      <c r="C30" s="298">
        <v>1000.3361620399121</v>
      </c>
      <c r="D30" s="298">
        <v>1000.3361620399121</v>
      </c>
      <c r="E30" s="298">
        <v>0</v>
      </c>
      <c r="F30" s="298">
        <f t="shared" si="1"/>
        <v>1000.3361620399121</v>
      </c>
      <c r="G30" s="298"/>
      <c r="H30" s="298">
        <v>0</v>
      </c>
      <c r="I30" s="298">
        <v>0</v>
      </c>
      <c r="J30" s="298">
        <f t="shared" si="2"/>
        <v>0</v>
      </c>
      <c r="K30" s="298"/>
      <c r="L30" s="298">
        <f t="shared" si="3"/>
        <v>0</v>
      </c>
      <c r="M30" s="298">
        <f t="shared" si="4"/>
        <v>0</v>
      </c>
      <c r="N30" s="265"/>
      <c r="O30" s="265"/>
      <c r="P30" s="265"/>
      <c r="Q30" s="265"/>
    </row>
    <row r="31" spans="1:17" s="54" customFormat="1" ht="17.649999999999999" customHeight="1">
      <c r="A31" s="296">
        <v>18</v>
      </c>
      <c r="B31" s="297" t="s">
        <v>493</v>
      </c>
      <c r="C31" s="298">
        <v>924.26740020786303</v>
      </c>
      <c r="D31" s="298">
        <v>924.26740020786281</v>
      </c>
      <c r="E31" s="298">
        <v>0</v>
      </c>
      <c r="F31" s="298">
        <f t="shared" si="1"/>
        <v>924.26740020786281</v>
      </c>
      <c r="G31" s="298"/>
      <c r="H31" s="298">
        <v>0</v>
      </c>
      <c r="I31" s="298">
        <v>0</v>
      </c>
      <c r="J31" s="298">
        <f t="shared" si="2"/>
        <v>0</v>
      </c>
      <c r="K31" s="298"/>
      <c r="L31" s="298">
        <f t="shared" si="3"/>
        <v>2.2737367544323206E-13</v>
      </c>
      <c r="M31" s="298">
        <f t="shared" si="4"/>
        <v>2.2737367544323206E-13</v>
      </c>
      <c r="N31" s="265"/>
      <c r="O31" s="265"/>
      <c r="P31" s="265"/>
      <c r="Q31" s="265"/>
    </row>
    <row r="32" spans="1:17" s="54" customFormat="1" ht="17.649999999999999" customHeight="1">
      <c r="A32" s="296">
        <v>19</v>
      </c>
      <c r="B32" s="297" t="s">
        <v>494</v>
      </c>
      <c r="C32" s="298">
        <v>621.60720926404497</v>
      </c>
      <c r="D32" s="298">
        <v>621.60720926404497</v>
      </c>
      <c r="E32" s="298">
        <v>0</v>
      </c>
      <c r="F32" s="298">
        <f t="shared" si="1"/>
        <v>621.60720926404497</v>
      </c>
      <c r="G32" s="298"/>
      <c r="H32" s="298">
        <v>0</v>
      </c>
      <c r="I32" s="298">
        <v>0</v>
      </c>
      <c r="J32" s="298">
        <f t="shared" si="2"/>
        <v>0</v>
      </c>
      <c r="K32" s="298"/>
      <c r="L32" s="298">
        <f t="shared" si="3"/>
        <v>0</v>
      </c>
      <c r="M32" s="298">
        <f t="shared" si="4"/>
        <v>0</v>
      </c>
      <c r="N32" s="265"/>
      <c r="O32" s="265"/>
      <c r="P32" s="265"/>
      <c r="Q32" s="265"/>
    </row>
    <row r="33" spans="1:17" s="54" customFormat="1" ht="17.649999999999999" customHeight="1">
      <c r="A33" s="296">
        <v>20</v>
      </c>
      <c r="B33" s="297" t="s">
        <v>495</v>
      </c>
      <c r="C33" s="298">
        <v>633.75425526357787</v>
      </c>
      <c r="D33" s="298">
        <v>633.75425526357799</v>
      </c>
      <c r="E33" s="298">
        <v>0</v>
      </c>
      <c r="F33" s="298">
        <f t="shared" si="1"/>
        <v>633.75425526357799</v>
      </c>
      <c r="G33" s="298"/>
      <c r="H33" s="298">
        <v>0</v>
      </c>
      <c r="I33" s="298">
        <v>0</v>
      </c>
      <c r="J33" s="298">
        <f t="shared" si="2"/>
        <v>0</v>
      </c>
      <c r="K33" s="298"/>
      <c r="L33" s="298">
        <f t="shared" si="3"/>
        <v>-1.1368683772161603E-13</v>
      </c>
      <c r="M33" s="298">
        <f t="shared" si="4"/>
        <v>-1.1368683772161603E-13</v>
      </c>
      <c r="N33" s="265"/>
      <c r="O33" s="265"/>
      <c r="P33" s="265"/>
      <c r="Q33" s="265"/>
    </row>
    <row r="34" spans="1:17" s="54" customFormat="1" ht="17.649999999999999" customHeight="1">
      <c r="A34" s="296">
        <v>21</v>
      </c>
      <c r="B34" s="297" t="s">
        <v>496</v>
      </c>
      <c r="C34" s="298">
        <v>819.21164888720807</v>
      </c>
      <c r="D34" s="298">
        <v>819.21164888720784</v>
      </c>
      <c r="E34" s="298">
        <v>0</v>
      </c>
      <c r="F34" s="298">
        <f t="shared" si="1"/>
        <v>819.21164888720784</v>
      </c>
      <c r="G34" s="298"/>
      <c r="H34" s="298">
        <v>0</v>
      </c>
      <c r="I34" s="298">
        <v>0</v>
      </c>
      <c r="J34" s="298">
        <f t="shared" si="2"/>
        <v>0</v>
      </c>
      <c r="K34" s="298"/>
      <c r="L34" s="298">
        <f t="shared" si="3"/>
        <v>2.2737367544323206E-13</v>
      </c>
      <c r="M34" s="298">
        <f t="shared" si="4"/>
        <v>2.2737367544323206E-13</v>
      </c>
      <c r="N34" s="265"/>
      <c r="O34" s="265"/>
      <c r="P34" s="265"/>
      <c r="Q34" s="265"/>
    </row>
    <row r="35" spans="1:17" s="54" customFormat="1" ht="17.649999999999999" customHeight="1">
      <c r="A35" s="296">
        <v>22</v>
      </c>
      <c r="B35" s="297" t="s">
        <v>497</v>
      </c>
      <c r="C35" s="298">
        <v>1010.3314694754271</v>
      </c>
      <c r="D35" s="298">
        <v>1010.3314694754271</v>
      </c>
      <c r="E35" s="298">
        <v>0</v>
      </c>
      <c r="F35" s="298">
        <f t="shared" si="1"/>
        <v>1010.3314694754271</v>
      </c>
      <c r="G35" s="298"/>
      <c r="H35" s="298">
        <v>0</v>
      </c>
      <c r="I35" s="298">
        <v>0</v>
      </c>
      <c r="J35" s="298">
        <f t="shared" si="2"/>
        <v>0</v>
      </c>
      <c r="K35" s="298"/>
      <c r="L35" s="298">
        <f t="shared" si="3"/>
        <v>0</v>
      </c>
      <c r="M35" s="298">
        <f t="shared" si="4"/>
        <v>0</v>
      </c>
      <c r="N35" s="265"/>
      <c r="O35" s="265"/>
      <c r="P35" s="265"/>
      <c r="Q35" s="265"/>
    </row>
    <row r="36" spans="1:17" s="54" customFormat="1" ht="17.649999999999999" customHeight="1">
      <c r="A36" s="296">
        <v>23</v>
      </c>
      <c r="B36" s="297" t="s">
        <v>498</v>
      </c>
      <c r="C36" s="298">
        <v>546.59427896350701</v>
      </c>
      <c r="D36" s="298">
        <v>546.59427896350689</v>
      </c>
      <c r="E36" s="298">
        <v>0</v>
      </c>
      <c r="F36" s="298">
        <f t="shared" si="1"/>
        <v>546.59427896350689</v>
      </c>
      <c r="G36" s="298"/>
      <c r="H36" s="298">
        <v>0</v>
      </c>
      <c r="I36" s="298">
        <v>0</v>
      </c>
      <c r="J36" s="298">
        <f t="shared" si="2"/>
        <v>0</v>
      </c>
      <c r="K36" s="298"/>
      <c r="L36" s="298">
        <f t="shared" si="3"/>
        <v>1.1368683772161603E-13</v>
      </c>
      <c r="M36" s="298">
        <f t="shared" si="4"/>
        <v>1.1368683772161603E-13</v>
      </c>
      <c r="N36" s="265"/>
      <c r="O36" s="265"/>
      <c r="P36" s="265"/>
      <c r="Q36" s="265"/>
    </row>
    <row r="37" spans="1:17" s="54" customFormat="1" ht="17.649999999999999" customHeight="1">
      <c r="A37" s="296">
        <v>24</v>
      </c>
      <c r="B37" s="297" t="s">
        <v>499</v>
      </c>
      <c r="C37" s="298">
        <v>991.05351433802412</v>
      </c>
      <c r="D37" s="298">
        <v>991.05351433802412</v>
      </c>
      <c r="E37" s="298">
        <v>0</v>
      </c>
      <c r="F37" s="298">
        <f t="shared" si="1"/>
        <v>991.05351433802412</v>
      </c>
      <c r="G37" s="298"/>
      <c r="H37" s="298">
        <v>0</v>
      </c>
      <c r="I37" s="298">
        <v>0</v>
      </c>
      <c r="J37" s="298">
        <f t="shared" si="2"/>
        <v>0</v>
      </c>
      <c r="K37" s="298"/>
      <c r="L37" s="298">
        <f t="shared" si="3"/>
        <v>0</v>
      </c>
      <c r="M37" s="298">
        <f t="shared" si="4"/>
        <v>0</v>
      </c>
      <c r="N37" s="265"/>
      <c r="O37" s="265"/>
      <c r="P37" s="265"/>
      <c r="Q37" s="265"/>
    </row>
    <row r="38" spans="1:17" s="54" customFormat="1" ht="17.649999999999999" customHeight="1">
      <c r="A38" s="296">
        <v>25</v>
      </c>
      <c r="B38" s="297" t="s">
        <v>500</v>
      </c>
      <c r="C38" s="298">
        <v>2951.3665472486073</v>
      </c>
      <c r="D38" s="298">
        <v>2951.3665472486073</v>
      </c>
      <c r="E38" s="298">
        <v>0</v>
      </c>
      <c r="F38" s="298">
        <f t="shared" si="1"/>
        <v>2951.3665472486073</v>
      </c>
      <c r="G38" s="298"/>
      <c r="H38" s="298">
        <v>0</v>
      </c>
      <c r="I38" s="298">
        <v>0</v>
      </c>
      <c r="J38" s="298">
        <f t="shared" si="2"/>
        <v>0</v>
      </c>
      <c r="K38" s="298"/>
      <c r="L38" s="298">
        <f t="shared" si="3"/>
        <v>0</v>
      </c>
      <c r="M38" s="298">
        <f t="shared" si="4"/>
        <v>0</v>
      </c>
      <c r="N38" s="265"/>
      <c r="O38" s="265"/>
      <c r="P38" s="265"/>
      <c r="Q38" s="265"/>
    </row>
    <row r="39" spans="1:17" s="54" customFormat="1" ht="17.649999999999999" customHeight="1">
      <c r="A39" s="296">
        <v>26</v>
      </c>
      <c r="B39" s="297" t="s">
        <v>501</v>
      </c>
      <c r="C39" s="298">
        <v>2578.4527612596576</v>
      </c>
      <c r="D39" s="298">
        <v>2578.4527612596571</v>
      </c>
      <c r="E39" s="298">
        <v>0</v>
      </c>
      <c r="F39" s="298">
        <f t="shared" si="1"/>
        <v>2578.4527612596571</v>
      </c>
      <c r="G39" s="298"/>
      <c r="H39" s="298">
        <v>0</v>
      </c>
      <c r="I39" s="298">
        <v>0</v>
      </c>
      <c r="J39" s="298">
        <f t="shared" si="2"/>
        <v>0</v>
      </c>
      <c r="K39" s="298"/>
      <c r="L39" s="298">
        <f t="shared" si="3"/>
        <v>4.5474735088646412E-13</v>
      </c>
      <c r="M39" s="298">
        <f t="shared" si="4"/>
        <v>4.5474735088646412E-13</v>
      </c>
      <c r="N39" s="265"/>
      <c r="O39" s="265"/>
      <c r="P39" s="265"/>
      <c r="Q39" s="265"/>
    </row>
    <row r="40" spans="1:17" s="54" customFormat="1" ht="17.649999999999999" customHeight="1">
      <c r="A40" s="296">
        <v>27</v>
      </c>
      <c r="B40" s="297" t="s">
        <v>502</v>
      </c>
      <c r="C40" s="298">
        <v>2738.3681993094115</v>
      </c>
      <c r="D40" s="298">
        <v>2738.368199309411</v>
      </c>
      <c r="E40" s="298">
        <v>0</v>
      </c>
      <c r="F40" s="298">
        <f t="shared" si="1"/>
        <v>2738.368199309411</v>
      </c>
      <c r="G40" s="298"/>
      <c r="H40" s="298">
        <v>0</v>
      </c>
      <c r="I40" s="298">
        <v>0</v>
      </c>
      <c r="J40" s="298">
        <f t="shared" si="2"/>
        <v>0</v>
      </c>
      <c r="K40" s="298"/>
      <c r="L40" s="298">
        <f t="shared" si="3"/>
        <v>4.5474735088646412E-13</v>
      </c>
      <c r="M40" s="298">
        <f t="shared" si="4"/>
        <v>4.5474735088646412E-13</v>
      </c>
      <c r="N40" s="265"/>
      <c r="O40" s="265"/>
      <c r="P40" s="265"/>
      <c r="Q40" s="265"/>
    </row>
    <row r="41" spans="1:17" s="54" customFormat="1" ht="17.649999999999999" customHeight="1">
      <c r="A41" s="296">
        <v>28</v>
      </c>
      <c r="B41" s="297" t="s">
        <v>503</v>
      </c>
      <c r="C41" s="298">
        <v>7495.3933917984905</v>
      </c>
      <c r="D41" s="298">
        <v>7495.3933917984923</v>
      </c>
      <c r="E41" s="298">
        <v>0</v>
      </c>
      <c r="F41" s="298">
        <f t="shared" si="1"/>
        <v>7495.3933917984923</v>
      </c>
      <c r="G41" s="298"/>
      <c r="H41" s="298">
        <v>0</v>
      </c>
      <c r="I41" s="298">
        <v>0</v>
      </c>
      <c r="J41" s="298">
        <f t="shared" si="2"/>
        <v>0</v>
      </c>
      <c r="K41" s="298"/>
      <c r="L41" s="298">
        <f t="shared" si="3"/>
        <v>-1.8189894035458565E-12</v>
      </c>
      <c r="M41" s="298">
        <f t="shared" si="4"/>
        <v>-1.8189894035458565E-12</v>
      </c>
      <c r="N41" s="265"/>
      <c r="O41" s="265"/>
      <c r="P41" s="265"/>
      <c r="Q41" s="265"/>
    </row>
    <row r="42" spans="1:17" s="54" customFormat="1" ht="17.649999999999999" customHeight="1">
      <c r="A42" s="296">
        <v>29</v>
      </c>
      <c r="B42" s="297" t="s">
        <v>504</v>
      </c>
      <c r="C42" s="298">
        <v>1002.1843542627499</v>
      </c>
      <c r="D42" s="298">
        <v>1002.1843542627503</v>
      </c>
      <c r="E42" s="298">
        <v>0</v>
      </c>
      <c r="F42" s="298">
        <f t="shared" si="1"/>
        <v>1002.1843542627503</v>
      </c>
      <c r="G42" s="298"/>
      <c r="H42" s="298">
        <v>0</v>
      </c>
      <c r="I42" s="298">
        <v>0</v>
      </c>
      <c r="J42" s="298">
        <f t="shared" si="2"/>
        <v>0</v>
      </c>
      <c r="K42" s="298"/>
      <c r="L42" s="298">
        <f t="shared" si="3"/>
        <v>-3.4106051316484809E-13</v>
      </c>
      <c r="M42" s="298">
        <f t="shared" si="4"/>
        <v>-3.4106051316484809E-13</v>
      </c>
      <c r="N42" s="265"/>
      <c r="O42" s="265"/>
      <c r="P42" s="265"/>
      <c r="Q42" s="265"/>
    </row>
    <row r="43" spans="1:17" s="54" customFormat="1" ht="17.649999999999999" customHeight="1">
      <c r="A43" s="296">
        <v>30</v>
      </c>
      <c r="B43" s="297" t="s">
        <v>505</v>
      </c>
      <c r="C43" s="298">
        <v>2957.4193678425968</v>
      </c>
      <c r="D43" s="298">
        <v>2957.4193678425968</v>
      </c>
      <c r="E43" s="298">
        <v>0</v>
      </c>
      <c r="F43" s="298">
        <f t="shared" si="1"/>
        <v>2957.4193678425968</v>
      </c>
      <c r="G43" s="298"/>
      <c r="H43" s="298">
        <v>0</v>
      </c>
      <c r="I43" s="298">
        <v>0</v>
      </c>
      <c r="J43" s="298">
        <f t="shared" si="2"/>
        <v>0</v>
      </c>
      <c r="K43" s="298"/>
      <c r="L43" s="298">
        <f t="shared" si="3"/>
        <v>0</v>
      </c>
      <c r="M43" s="298">
        <f t="shared" si="4"/>
        <v>0</v>
      </c>
      <c r="N43" s="265"/>
      <c r="O43" s="265"/>
      <c r="P43" s="265"/>
      <c r="Q43" s="265"/>
    </row>
    <row r="44" spans="1:17" s="54" customFormat="1" ht="17.649999999999999" customHeight="1">
      <c r="A44" s="296">
        <v>31</v>
      </c>
      <c r="B44" s="297" t="s">
        <v>506</v>
      </c>
      <c r="C44" s="298">
        <v>6187.6906271094622</v>
      </c>
      <c r="D44" s="298">
        <v>6187.6906271094622</v>
      </c>
      <c r="E44" s="298">
        <v>0</v>
      </c>
      <c r="F44" s="298">
        <f t="shared" si="1"/>
        <v>6187.6906271094622</v>
      </c>
      <c r="G44" s="298"/>
      <c r="H44" s="298">
        <v>0</v>
      </c>
      <c r="I44" s="298">
        <v>0</v>
      </c>
      <c r="J44" s="298">
        <f t="shared" si="2"/>
        <v>0</v>
      </c>
      <c r="K44" s="298"/>
      <c r="L44" s="298">
        <f t="shared" si="3"/>
        <v>0</v>
      </c>
      <c r="M44" s="298">
        <f t="shared" si="4"/>
        <v>0</v>
      </c>
      <c r="N44" s="265"/>
      <c r="O44" s="265"/>
      <c r="P44" s="265"/>
      <c r="Q44" s="265"/>
    </row>
    <row r="45" spans="1:17" s="54" customFormat="1" ht="17.649999999999999" customHeight="1">
      <c r="A45" s="296">
        <v>32</v>
      </c>
      <c r="B45" s="297" t="s">
        <v>507</v>
      </c>
      <c r="C45" s="298">
        <v>1444.003104319575</v>
      </c>
      <c r="D45" s="298">
        <v>1444.003104319575</v>
      </c>
      <c r="E45" s="298">
        <v>0</v>
      </c>
      <c r="F45" s="298">
        <f t="shared" si="1"/>
        <v>1444.003104319575</v>
      </c>
      <c r="G45" s="298"/>
      <c r="H45" s="298">
        <v>0</v>
      </c>
      <c r="I45" s="298">
        <v>0</v>
      </c>
      <c r="J45" s="298">
        <f t="shared" si="2"/>
        <v>0</v>
      </c>
      <c r="K45" s="298"/>
      <c r="L45" s="298">
        <f t="shared" si="3"/>
        <v>0</v>
      </c>
      <c r="M45" s="298">
        <f t="shared" si="4"/>
        <v>0</v>
      </c>
      <c r="N45" s="265"/>
      <c r="O45" s="265"/>
      <c r="P45" s="265"/>
      <c r="Q45" s="265"/>
    </row>
    <row r="46" spans="1:17" s="54" customFormat="1" ht="17.649999999999999" customHeight="1">
      <c r="A46" s="296">
        <v>33</v>
      </c>
      <c r="B46" s="297" t="s">
        <v>508</v>
      </c>
      <c r="C46" s="298">
        <v>1742.5374216985829</v>
      </c>
      <c r="D46" s="298">
        <v>1742.5374216985829</v>
      </c>
      <c r="E46" s="298">
        <v>0</v>
      </c>
      <c r="F46" s="298">
        <f t="shared" si="1"/>
        <v>1742.5374216985829</v>
      </c>
      <c r="G46" s="298"/>
      <c r="H46" s="298">
        <v>0</v>
      </c>
      <c r="I46" s="298">
        <v>0</v>
      </c>
      <c r="J46" s="298">
        <f t="shared" si="2"/>
        <v>0</v>
      </c>
      <c r="K46" s="298"/>
      <c r="L46" s="298">
        <f t="shared" si="3"/>
        <v>0</v>
      </c>
      <c r="M46" s="298">
        <f t="shared" si="4"/>
        <v>0</v>
      </c>
      <c r="N46" s="265"/>
      <c r="O46" s="265"/>
      <c r="P46" s="265"/>
      <c r="Q46" s="265"/>
    </row>
    <row r="47" spans="1:17" s="54" customFormat="1" ht="17.649999999999999" customHeight="1">
      <c r="A47" s="296">
        <v>34</v>
      </c>
      <c r="B47" s="297" t="s">
        <v>509</v>
      </c>
      <c r="C47" s="298">
        <v>1628.0399993845417</v>
      </c>
      <c r="D47" s="298">
        <v>1628.0399993845419</v>
      </c>
      <c r="E47" s="298">
        <v>0</v>
      </c>
      <c r="F47" s="298">
        <f t="shared" si="1"/>
        <v>1628.0399993845419</v>
      </c>
      <c r="G47" s="298"/>
      <c r="H47" s="298">
        <v>0</v>
      </c>
      <c r="I47" s="298">
        <v>0</v>
      </c>
      <c r="J47" s="298">
        <f t="shared" si="2"/>
        <v>0</v>
      </c>
      <c r="K47" s="298"/>
      <c r="L47" s="298">
        <f t="shared" si="3"/>
        <v>-2.2737367544323206E-13</v>
      </c>
      <c r="M47" s="298">
        <f t="shared" si="4"/>
        <v>-2.2737367544323206E-13</v>
      </c>
      <c r="N47" s="265"/>
      <c r="O47" s="265"/>
      <c r="P47" s="265"/>
      <c r="Q47" s="265"/>
    </row>
    <row r="48" spans="1:17" s="54" customFormat="1" ht="17.649999999999999" customHeight="1">
      <c r="A48" s="296">
        <v>35</v>
      </c>
      <c r="B48" s="297" t="s">
        <v>510</v>
      </c>
      <c r="C48" s="298">
        <v>909.46367874934879</v>
      </c>
      <c r="D48" s="298">
        <v>909.46367874934879</v>
      </c>
      <c r="E48" s="298">
        <v>0</v>
      </c>
      <c r="F48" s="298">
        <f t="shared" si="1"/>
        <v>909.46367874934879</v>
      </c>
      <c r="G48" s="298"/>
      <c r="H48" s="298">
        <v>0</v>
      </c>
      <c r="I48" s="298">
        <v>0</v>
      </c>
      <c r="J48" s="298">
        <f t="shared" si="2"/>
        <v>0</v>
      </c>
      <c r="K48" s="298"/>
      <c r="L48" s="298">
        <f t="shared" si="3"/>
        <v>0</v>
      </c>
      <c r="M48" s="298">
        <f t="shared" si="4"/>
        <v>0</v>
      </c>
      <c r="N48" s="265"/>
      <c r="O48" s="265"/>
      <c r="P48" s="265"/>
      <c r="Q48" s="265"/>
    </row>
    <row r="49" spans="1:17" s="54" customFormat="1" ht="17.649999999999999" customHeight="1">
      <c r="A49" s="296">
        <v>36</v>
      </c>
      <c r="B49" s="297" t="s">
        <v>511</v>
      </c>
      <c r="C49" s="298">
        <v>192.87045829985706</v>
      </c>
      <c r="D49" s="298">
        <v>192.87045829985701</v>
      </c>
      <c r="E49" s="298">
        <v>0</v>
      </c>
      <c r="F49" s="298">
        <f t="shared" si="1"/>
        <v>192.87045829985701</v>
      </c>
      <c r="G49" s="298"/>
      <c r="H49" s="298">
        <v>0</v>
      </c>
      <c r="I49" s="298">
        <v>0</v>
      </c>
      <c r="J49" s="298">
        <f t="shared" si="2"/>
        <v>0</v>
      </c>
      <c r="K49" s="298"/>
      <c r="L49" s="298">
        <f t="shared" si="3"/>
        <v>5.6843418860808015E-14</v>
      </c>
      <c r="M49" s="298">
        <f t="shared" si="4"/>
        <v>5.6843418860808015E-14</v>
      </c>
      <c r="N49" s="265"/>
      <c r="O49" s="265"/>
      <c r="P49" s="265"/>
      <c r="Q49" s="265"/>
    </row>
    <row r="50" spans="1:17" s="54" customFormat="1" ht="17.649999999999999" customHeight="1">
      <c r="A50" s="296">
        <v>37</v>
      </c>
      <c r="B50" s="297" t="s">
        <v>512</v>
      </c>
      <c r="C50" s="298">
        <v>3889.0374631897639</v>
      </c>
      <c r="D50" s="298">
        <v>3889.0374631897639</v>
      </c>
      <c r="E50" s="298">
        <v>0</v>
      </c>
      <c r="F50" s="298">
        <f t="shared" si="1"/>
        <v>3889.0374631897639</v>
      </c>
      <c r="G50" s="298"/>
      <c r="H50" s="298">
        <v>0</v>
      </c>
      <c r="I50" s="298">
        <v>0</v>
      </c>
      <c r="J50" s="298">
        <f t="shared" si="2"/>
        <v>0</v>
      </c>
      <c r="K50" s="298"/>
      <c r="L50" s="298">
        <f t="shared" si="3"/>
        <v>0</v>
      </c>
      <c r="M50" s="298">
        <f t="shared" si="4"/>
        <v>0</v>
      </c>
      <c r="N50" s="265"/>
      <c r="O50" s="265"/>
      <c r="P50" s="265"/>
      <c r="Q50" s="265"/>
    </row>
    <row r="51" spans="1:17" s="54" customFormat="1" ht="17.649999999999999" customHeight="1">
      <c r="A51" s="296">
        <v>38</v>
      </c>
      <c r="B51" s="297" t="s">
        <v>513</v>
      </c>
      <c r="C51" s="298">
        <v>2556.0552101342482</v>
      </c>
      <c r="D51" s="298">
        <v>2556.0552101342478</v>
      </c>
      <c r="E51" s="298">
        <v>0</v>
      </c>
      <c r="F51" s="298">
        <f t="shared" si="1"/>
        <v>2556.0552101342478</v>
      </c>
      <c r="G51" s="298"/>
      <c r="H51" s="298">
        <v>0</v>
      </c>
      <c r="I51" s="298">
        <v>0</v>
      </c>
      <c r="J51" s="298">
        <f t="shared" si="2"/>
        <v>0</v>
      </c>
      <c r="K51" s="298"/>
      <c r="L51" s="298">
        <f t="shared" si="3"/>
        <v>4.5474735088646412E-13</v>
      </c>
      <c r="M51" s="298">
        <f t="shared" si="4"/>
        <v>4.5474735088646412E-13</v>
      </c>
      <c r="N51" s="265"/>
      <c r="O51" s="265"/>
      <c r="P51" s="265"/>
      <c r="Q51" s="265"/>
    </row>
    <row r="52" spans="1:17" s="54" customFormat="1" ht="17.649999999999999" customHeight="1">
      <c r="A52" s="296">
        <v>39</v>
      </c>
      <c r="B52" s="297" t="s">
        <v>514</v>
      </c>
      <c r="C52" s="298">
        <v>1474.8276689049678</v>
      </c>
      <c r="D52" s="298">
        <v>1474.8276689049678</v>
      </c>
      <c r="E52" s="298">
        <v>0</v>
      </c>
      <c r="F52" s="298">
        <f t="shared" si="1"/>
        <v>1474.8276689049678</v>
      </c>
      <c r="G52" s="298"/>
      <c r="H52" s="298">
        <v>0</v>
      </c>
      <c r="I52" s="298">
        <v>0</v>
      </c>
      <c r="J52" s="298">
        <f t="shared" si="2"/>
        <v>0</v>
      </c>
      <c r="K52" s="298"/>
      <c r="L52" s="298">
        <f t="shared" si="3"/>
        <v>0</v>
      </c>
      <c r="M52" s="298">
        <f t="shared" si="4"/>
        <v>0</v>
      </c>
      <c r="N52" s="265"/>
      <c r="O52" s="265"/>
      <c r="P52" s="265"/>
      <c r="Q52" s="265"/>
    </row>
    <row r="53" spans="1:17" s="54" customFormat="1" ht="17.649999999999999" customHeight="1">
      <c r="A53" s="296">
        <v>40</v>
      </c>
      <c r="B53" s="297" t="s">
        <v>515</v>
      </c>
      <c r="C53" s="298">
        <v>332.42664733881492</v>
      </c>
      <c r="D53" s="298">
        <v>332.42664733881497</v>
      </c>
      <c r="E53" s="298">
        <v>0</v>
      </c>
      <c r="F53" s="298">
        <f t="shared" si="1"/>
        <v>332.42664733881497</v>
      </c>
      <c r="G53" s="298"/>
      <c r="H53" s="298">
        <v>0</v>
      </c>
      <c r="I53" s="298">
        <v>0</v>
      </c>
      <c r="J53" s="298">
        <f t="shared" si="2"/>
        <v>0</v>
      </c>
      <c r="K53" s="298"/>
      <c r="L53" s="298">
        <f t="shared" si="3"/>
        <v>-5.6843418860808015E-14</v>
      </c>
      <c r="M53" s="298">
        <f t="shared" si="4"/>
        <v>-5.6843418860808015E-14</v>
      </c>
      <c r="N53" s="265"/>
      <c r="O53" s="265"/>
      <c r="P53" s="265"/>
      <c r="Q53" s="265"/>
    </row>
    <row r="54" spans="1:17" s="54" customFormat="1" ht="17.649999999999999" customHeight="1">
      <c r="A54" s="296">
        <v>41</v>
      </c>
      <c r="B54" s="297" t="s">
        <v>516</v>
      </c>
      <c r="C54" s="298">
        <v>5553.7897393633912</v>
      </c>
      <c r="D54" s="298">
        <v>5553.7897393633903</v>
      </c>
      <c r="E54" s="298">
        <v>0</v>
      </c>
      <c r="F54" s="298">
        <f t="shared" si="1"/>
        <v>5553.7897393633903</v>
      </c>
      <c r="G54" s="298"/>
      <c r="H54" s="298">
        <v>0</v>
      </c>
      <c r="I54" s="298">
        <v>0</v>
      </c>
      <c r="J54" s="298">
        <f t="shared" si="2"/>
        <v>0</v>
      </c>
      <c r="K54" s="298"/>
      <c r="L54" s="298">
        <f t="shared" si="3"/>
        <v>9.0949470177292824E-13</v>
      </c>
      <c r="M54" s="298">
        <f t="shared" si="4"/>
        <v>9.0949470177292824E-13</v>
      </c>
      <c r="N54" s="265"/>
      <c r="O54" s="265"/>
      <c r="P54" s="265"/>
      <c r="Q54" s="265"/>
    </row>
    <row r="55" spans="1:17" s="54" customFormat="1" ht="17.649999999999999" customHeight="1">
      <c r="A55" s="296">
        <v>42</v>
      </c>
      <c r="B55" s="297" t="s">
        <v>517</v>
      </c>
      <c r="C55" s="298">
        <v>2411.8590950841171</v>
      </c>
      <c r="D55" s="298">
        <v>2411.8590950841167</v>
      </c>
      <c r="E55" s="298">
        <v>0</v>
      </c>
      <c r="F55" s="298">
        <f t="shared" si="1"/>
        <v>2411.8590950841167</v>
      </c>
      <c r="G55" s="298"/>
      <c r="H55" s="298">
        <v>0</v>
      </c>
      <c r="I55" s="298">
        <v>0</v>
      </c>
      <c r="J55" s="298">
        <f t="shared" si="2"/>
        <v>0</v>
      </c>
      <c r="K55" s="298"/>
      <c r="L55" s="298">
        <f t="shared" si="3"/>
        <v>4.5474735088646412E-13</v>
      </c>
      <c r="M55" s="298">
        <f t="shared" si="4"/>
        <v>4.5474735088646412E-13</v>
      </c>
      <c r="N55" s="265"/>
      <c r="O55" s="265"/>
      <c r="P55" s="265"/>
      <c r="Q55" s="265"/>
    </row>
    <row r="56" spans="1:17" s="54" customFormat="1" ht="17.649999999999999" customHeight="1">
      <c r="A56" s="296">
        <v>43</v>
      </c>
      <c r="B56" s="297" t="s">
        <v>518</v>
      </c>
      <c r="C56" s="298">
        <v>982.50143112590672</v>
      </c>
      <c r="D56" s="298">
        <v>982.50143112590706</v>
      </c>
      <c r="E56" s="298">
        <v>0</v>
      </c>
      <c r="F56" s="298">
        <f t="shared" si="1"/>
        <v>982.50143112590706</v>
      </c>
      <c r="G56" s="298"/>
      <c r="H56" s="298">
        <v>0</v>
      </c>
      <c r="I56" s="298">
        <v>0</v>
      </c>
      <c r="J56" s="298">
        <f t="shared" si="2"/>
        <v>0</v>
      </c>
      <c r="K56" s="298"/>
      <c r="L56" s="298">
        <f t="shared" si="3"/>
        <v>-3.4106051316484809E-13</v>
      </c>
      <c r="M56" s="298">
        <f t="shared" si="4"/>
        <v>-3.4106051316484809E-13</v>
      </c>
      <c r="N56" s="265"/>
      <c r="O56" s="265"/>
      <c r="P56" s="265"/>
      <c r="Q56" s="265"/>
    </row>
    <row r="57" spans="1:17" s="54" customFormat="1" ht="17.649999999999999" customHeight="1">
      <c r="A57" s="296">
        <v>44</v>
      </c>
      <c r="B57" s="297" t="s">
        <v>519</v>
      </c>
      <c r="C57" s="298">
        <v>493.99322810000001</v>
      </c>
      <c r="D57" s="298">
        <v>493.99322810000001</v>
      </c>
      <c r="E57" s="298">
        <v>0</v>
      </c>
      <c r="F57" s="298">
        <f t="shared" si="1"/>
        <v>493.99322810000001</v>
      </c>
      <c r="G57" s="298"/>
      <c r="H57" s="298">
        <v>0</v>
      </c>
      <c r="I57" s="298">
        <v>0</v>
      </c>
      <c r="J57" s="298">
        <f t="shared" si="2"/>
        <v>0</v>
      </c>
      <c r="K57" s="298"/>
      <c r="L57" s="298">
        <f t="shared" si="3"/>
        <v>0</v>
      </c>
      <c r="M57" s="298">
        <f t="shared" si="4"/>
        <v>0</v>
      </c>
      <c r="N57" s="265"/>
      <c r="O57" s="265"/>
      <c r="P57" s="265"/>
      <c r="Q57" s="265"/>
    </row>
    <row r="58" spans="1:17" s="54" customFormat="1" ht="17.649999999999999" customHeight="1">
      <c r="A58" s="296">
        <v>45</v>
      </c>
      <c r="B58" s="297" t="s">
        <v>520</v>
      </c>
      <c r="C58" s="298">
        <v>1286.6586818617652</v>
      </c>
      <c r="D58" s="298">
        <v>1286.6586818617652</v>
      </c>
      <c r="E58" s="298">
        <v>0</v>
      </c>
      <c r="F58" s="298">
        <f t="shared" si="1"/>
        <v>1286.6586818617652</v>
      </c>
      <c r="G58" s="298"/>
      <c r="H58" s="298">
        <v>0</v>
      </c>
      <c r="I58" s="298">
        <v>0</v>
      </c>
      <c r="J58" s="298">
        <f t="shared" si="2"/>
        <v>0</v>
      </c>
      <c r="K58" s="298"/>
      <c r="L58" s="298">
        <f t="shared" si="3"/>
        <v>0</v>
      </c>
      <c r="M58" s="298">
        <f t="shared" si="4"/>
        <v>0</v>
      </c>
      <c r="N58" s="265"/>
      <c r="O58" s="265"/>
      <c r="P58" s="265"/>
      <c r="Q58" s="265"/>
    </row>
    <row r="59" spans="1:17" s="54" customFormat="1" ht="17.649999999999999" customHeight="1">
      <c r="A59" s="296">
        <v>46</v>
      </c>
      <c r="B59" s="297" t="s">
        <v>521</v>
      </c>
      <c r="C59" s="298">
        <v>480.62272546401505</v>
      </c>
      <c r="D59" s="298">
        <v>480.62272546401505</v>
      </c>
      <c r="E59" s="298">
        <v>0</v>
      </c>
      <c r="F59" s="298">
        <f t="shared" si="1"/>
        <v>480.62272546401505</v>
      </c>
      <c r="G59" s="298"/>
      <c r="H59" s="298">
        <v>0</v>
      </c>
      <c r="I59" s="298">
        <v>0</v>
      </c>
      <c r="J59" s="298">
        <f t="shared" si="2"/>
        <v>0</v>
      </c>
      <c r="K59" s="298"/>
      <c r="L59" s="298">
        <f t="shared" si="3"/>
        <v>0</v>
      </c>
      <c r="M59" s="298">
        <f t="shared" si="4"/>
        <v>0</v>
      </c>
      <c r="N59" s="265"/>
      <c r="O59" s="265"/>
      <c r="P59" s="265"/>
      <c r="Q59" s="265"/>
    </row>
    <row r="60" spans="1:17" s="54" customFormat="1" ht="17.649999999999999" customHeight="1">
      <c r="A60" s="296">
        <v>47</v>
      </c>
      <c r="B60" s="297" t="s">
        <v>522</v>
      </c>
      <c r="C60" s="298">
        <v>1006.0672563719468</v>
      </c>
      <c r="D60" s="298">
        <v>1006.0672563719464</v>
      </c>
      <c r="E60" s="298">
        <v>0</v>
      </c>
      <c r="F60" s="298">
        <f t="shared" si="1"/>
        <v>1006.0672563719464</v>
      </c>
      <c r="G60" s="298"/>
      <c r="H60" s="298">
        <v>0</v>
      </c>
      <c r="I60" s="298">
        <v>0</v>
      </c>
      <c r="J60" s="298">
        <f t="shared" si="2"/>
        <v>0</v>
      </c>
      <c r="K60" s="298"/>
      <c r="L60" s="298">
        <f t="shared" si="3"/>
        <v>3.4106051316484809E-13</v>
      </c>
      <c r="M60" s="298">
        <f t="shared" si="4"/>
        <v>3.4106051316484809E-13</v>
      </c>
      <c r="N60" s="265"/>
      <c r="O60" s="265"/>
      <c r="P60" s="265"/>
      <c r="Q60" s="265"/>
    </row>
    <row r="61" spans="1:17" s="54" customFormat="1" ht="17.649999999999999" customHeight="1">
      <c r="A61" s="296">
        <v>48</v>
      </c>
      <c r="B61" s="297" t="s">
        <v>523</v>
      </c>
      <c r="C61" s="298">
        <v>1257.650660438755</v>
      </c>
      <c r="D61" s="298">
        <v>1257.6506604387553</v>
      </c>
      <c r="E61" s="298">
        <v>0</v>
      </c>
      <c r="F61" s="298">
        <f t="shared" si="1"/>
        <v>1257.6506604387553</v>
      </c>
      <c r="G61" s="298"/>
      <c r="H61" s="298">
        <v>0</v>
      </c>
      <c r="I61" s="298">
        <v>0</v>
      </c>
      <c r="J61" s="298">
        <f t="shared" si="2"/>
        <v>0</v>
      </c>
      <c r="K61" s="298"/>
      <c r="L61" s="298">
        <f t="shared" si="3"/>
        <v>-2.2737367544323206E-13</v>
      </c>
      <c r="M61" s="298">
        <f t="shared" si="4"/>
        <v>-2.2737367544323206E-13</v>
      </c>
      <c r="N61" s="265"/>
      <c r="O61" s="265"/>
      <c r="P61" s="265"/>
      <c r="Q61" s="265"/>
    </row>
    <row r="62" spans="1:17" s="54" customFormat="1" ht="17.649999999999999" customHeight="1">
      <c r="A62" s="296">
        <v>49</v>
      </c>
      <c r="B62" s="297" t="s">
        <v>524</v>
      </c>
      <c r="C62" s="298">
        <v>2848.8427827295732</v>
      </c>
      <c r="D62" s="298">
        <v>2848.8427827295732</v>
      </c>
      <c r="E62" s="298">
        <v>0</v>
      </c>
      <c r="F62" s="298">
        <f t="shared" si="1"/>
        <v>2848.8427827295732</v>
      </c>
      <c r="G62" s="298"/>
      <c r="H62" s="298">
        <v>0</v>
      </c>
      <c r="I62" s="298">
        <v>0</v>
      </c>
      <c r="J62" s="298">
        <f t="shared" si="2"/>
        <v>0</v>
      </c>
      <c r="K62" s="298"/>
      <c r="L62" s="298">
        <f t="shared" si="3"/>
        <v>0</v>
      </c>
      <c r="M62" s="298">
        <f t="shared" si="4"/>
        <v>0</v>
      </c>
      <c r="N62" s="265"/>
      <c r="O62" s="265"/>
      <c r="P62" s="265"/>
      <c r="Q62" s="265"/>
    </row>
    <row r="63" spans="1:17" s="54" customFormat="1" ht="17.649999999999999" customHeight="1">
      <c r="A63" s="296">
        <v>50</v>
      </c>
      <c r="B63" s="297" t="s">
        <v>525</v>
      </c>
      <c r="C63" s="298">
        <v>3424.1154332665028</v>
      </c>
      <c r="D63" s="298">
        <v>3424.1154332665028</v>
      </c>
      <c r="E63" s="298">
        <v>0</v>
      </c>
      <c r="F63" s="298">
        <f t="shared" si="1"/>
        <v>3424.1154332665028</v>
      </c>
      <c r="G63" s="298"/>
      <c r="H63" s="298">
        <v>0</v>
      </c>
      <c r="I63" s="298">
        <v>0</v>
      </c>
      <c r="J63" s="298">
        <f t="shared" si="2"/>
        <v>0</v>
      </c>
      <c r="K63" s="298"/>
      <c r="L63" s="298">
        <f t="shared" si="3"/>
        <v>0</v>
      </c>
      <c r="M63" s="298">
        <f t="shared" si="4"/>
        <v>0</v>
      </c>
      <c r="N63" s="265"/>
      <c r="O63" s="265"/>
      <c r="P63" s="265"/>
      <c r="Q63" s="265"/>
    </row>
    <row r="64" spans="1:17" s="54" customFormat="1" ht="17.649999999999999" customHeight="1">
      <c r="A64" s="296">
        <v>51</v>
      </c>
      <c r="B64" s="297" t="s">
        <v>526</v>
      </c>
      <c r="C64" s="298">
        <v>642.82524044367335</v>
      </c>
      <c r="D64" s="298">
        <v>642.82524044367324</v>
      </c>
      <c r="E64" s="298">
        <v>0</v>
      </c>
      <c r="F64" s="298">
        <f t="shared" si="1"/>
        <v>642.82524044367324</v>
      </c>
      <c r="G64" s="298"/>
      <c r="H64" s="298">
        <v>0</v>
      </c>
      <c r="I64" s="298">
        <v>0</v>
      </c>
      <c r="J64" s="298">
        <f t="shared" si="2"/>
        <v>0</v>
      </c>
      <c r="K64" s="298"/>
      <c r="L64" s="298">
        <f t="shared" si="3"/>
        <v>1.1368683772161603E-13</v>
      </c>
      <c r="M64" s="298">
        <f t="shared" si="4"/>
        <v>1.1368683772161603E-13</v>
      </c>
      <c r="N64" s="265"/>
      <c r="O64" s="265"/>
      <c r="P64" s="265"/>
      <c r="Q64" s="265"/>
    </row>
    <row r="65" spans="1:17" s="54" customFormat="1" ht="17.649999999999999" customHeight="1">
      <c r="A65" s="296">
        <v>52</v>
      </c>
      <c r="B65" s="297" t="s">
        <v>527</v>
      </c>
      <c r="C65" s="298">
        <v>617.9378377563487</v>
      </c>
      <c r="D65" s="298">
        <v>617.9378377563487</v>
      </c>
      <c r="E65" s="298">
        <v>0</v>
      </c>
      <c r="F65" s="298">
        <f t="shared" si="1"/>
        <v>617.9378377563487</v>
      </c>
      <c r="G65" s="298"/>
      <c r="H65" s="298">
        <v>0</v>
      </c>
      <c r="I65" s="298">
        <v>0</v>
      </c>
      <c r="J65" s="298">
        <f t="shared" si="2"/>
        <v>0</v>
      </c>
      <c r="K65" s="298"/>
      <c r="L65" s="298">
        <f t="shared" si="3"/>
        <v>0</v>
      </c>
      <c r="M65" s="298">
        <f t="shared" si="4"/>
        <v>0</v>
      </c>
      <c r="N65" s="265"/>
      <c r="O65" s="265"/>
      <c r="P65" s="265"/>
      <c r="Q65" s="265"/>
    </row>
    <row r="66" spans="1:17" s="54" customFormat="1" ht="17.649999999999999" customHeight="1">
      <c r="A66" s="296">
        <v>53</v>
      </c>
      <c r="B66" s="297" t="s">
        <v>528</v>
      </c>
      <c r="C66" s="298">
        <v>374.34865279739057</v>
      </c>
      <c r="D66" s="298">
        <v>374.34865279739068</v>
      </c>
      <c r="E66" s="298">
        <v>0</v>
      </c>
      <c r="F66" s="298">
        <f t="shared" si="1"/>
        <v>374.34865279739068</v>
      </c>
      <c r="G66" s="298"/>
      <c r="H66" s="298">
        <v>0</v>
      </c>
      <c r="I66" s="298">
        <v>0</v>
      </c>
      <c r="J66" s="298">
        <f t="shared" si="2"/>
        <v>0</v>
      </c>
      <c r="K66" s="298"/>
      <c r="L66" s="298">
        <f t="shared" si="3"/>
        <v>-1.1368683772161603E-13</v>
      </c>
      <c r="M66" s="298">
        <f t="shared" si="4"/>
        <v>-1.1368683772161603E-13</v>
      </c>
      <c r="N66" s="265"/>
      <c r="O66" s="265"/>
      <c r="P66" s="265"/>
      <c r="Q66" s="265"/>
    </row>
    <row r="67" spans="1:17" s="54" customFormat="1" ht="17.649999999999999" customHeight="1">
      <c r="A67" s="296">
        <v>54</v>
      </c>
      <c r="B67" s="297" t="s">
        <v>529</v>
      </c>
      <c r="C67" s="298">
        <v>583.63422406234895</v>
      </c>
      <c r="D67" s="298">
        <v>583.63422406234918</v>
      </c>
      <c r="E67" s="298">
        <v>0</v>
      </c>
      <c r="F67" s="298">
        <f t="shared" si="1"/>
        <v>583.63422406234918</v>
      </c>
      <c r="G67" s="298"/>
      <c r="H67" s="298">
        <v>0</v>
      </c>
      <c r="I67" s="298">
        <v>0</v>
      </c>
      <c r="J67" s="298">
        <f t="shared" si="2"/>
        <v>0</v>
      </c>
      <c r="K67" s="298"/>
      <c r="L67" s="298">
        <f t="shared" si="3"/>
        <v>-2.2737367544323206E-13</v>
      </c>
      <c r="M67" s="298">
        <f t="shared" si="4"/>
        <v>-2.2737367544323206E-13</v>
      </c>
      <c r="N67" s="265"/>
      <c r="O67" s="265"/>
      <c r="P67" s="265"/>
      <c r="Q67" s="265"/>
    </row>
    <row r="68" spans="1:17" s="54" customFormat="1" ht="16.5" customHeight="1">
      <c r="A68" s="296">
        <v>55</v>
      </c>
      <c r="B68" s="297" t="s">
        <v>530</v>
      </c>
      <c r="C68" s="298">
        <v>475.61917367327197</v>
      </c>
      <c r="D68" s="298">
        <v>475.61917367327197</v>
      </c>
      <c r="E68" s="298">
        <v>0</v>
      </c>
      <c r="F68" s="298">
        <f t="shared" si="1"/>
        <v>475.61917367327197</v>
      </c>
      <c r="G68" s="298"/>
      <c r="H68" s="298">
        <v>0</v>
      </c>
      <c r="I68" s="298">
        <v>0</v>
      </c>
      <c r="J68" s="298">
        <f t="shared" si="2"/>
        <v>0</v>
      </c>
      <c r="K68" s="298"/>
      <c r="L68" s="298">
        <f t="shared" si="3"/>
        <v>0</v>
      </c>
      <c r="M68" s="298">
        <f t="shared" si="4"/>
        <v>0</v>
      </c>
      <c r="N68" s="265"/>
      <c r="O68" s="265"/>
      <c r="P68" s="265"/>
      <c r="Q68" s="265"/>
    </row>
    <row r="69" spans="1:17" s="54" customFormat="1" ht="16.5" customHeight="1">
      <c r="A69" s="296">
        <v>57</v>
      </c>
      <c r="B69" s="297" t="s">
        <v>531</v>
      </c>
      <c r="C69" s="298">
        <v>308.98117287390284</v>
      </c>
      <c r="D69" s="298">
        <v>308.98117287390295</v>
      </c>
      <c r="E69" s="298">
        <v>0</v>
      </c>
      <c r="F69" s="298">
        <f t="shared" si="1"/>
        <v>308.98117287390295</v>
      </c>
      <c r="G69" s="298"/>
      <c r="H69" s="298">
        <v>0</v>
      </c>
      <c r="I69" s="298">
        <v>0</v>
      </c>
      <c r="J69" s="298">
        <f t="shared" si="2"/>
        <v>0</v>
      </c>
      <c r="K69" s="298"/>
      <c r="L69" s="298">
        <f t="shared" si="3"/>
        <v>-1.1368683772161603E-13</v>
      </c>
      <c r="M69" s="298">
        <f t="shared" si="4"/>
        <v>-1.1368683772161603E-13</v>
      </c>
      <c r="N69" s="265"/>
      <c r="O69" s="265"/>
      <c r="P69" s="265"/>
      <c r="Q69" s="265"/>
    </row>
    <row r="70" spans="1:17" s="54" customFormat="1" ht="17.649999999999999" customHeight="1">
      <c r="A70" s="296">
        <v>58</v>
      </c>
      <c r="B70" s="297" t="s">
        <v>532</v>
      </c>
      <c r="C70" s="298">
        <v>1751.2282883557464</v>
      </c>
      <c r="D70" s="298">
        <v>1751.2282883557464</v>
      </c>
      <c r="E70" s="298">
        <v>0</v>
      </c>
      <c r="F70" s="298">
        <f t="shared" si="1"/>
        <v>1751.2282883557464</v>
      </c>
      <c r="G70" s="298"/>
      <c r="H70" s="298">
        <v>0</v>
      </c>
      <c r="I70" s="298">
        <v>0</v>
      </c>
      <c r="J70" s="298">
        <f t="shared" si="2"/>
        <v>0</v>
      </c>
      <c r="K70" s="298"/>
      <c r="L70" s="298">
        <f t="shared" si="3"/>
        <v>0</v>
      </c>
      <c r="M70" s="298">
        <f t="shared" si="4"/>
        <v>0</v>
      </c>
      <c r="N70" s="265"/>
      <c r="O70" s="265"/>
      <c r="P70" s="265"/>
      <c r="Q70" s="265"/>
    </row>
    <row r="71" spans="1:17" s="54" customFormat="1" ht="17.649999999999999" customHeight="1">
      <c r="A71" s="296">
        <v>59</v>
      </c>
      <c r="B71" s="297" t="s">
        <v>533</v>
      </c>
      <c r="C71" s="298">
        <v>680.29053310995471</v>
      </c>
      <c r="D71" s="298">
        <v>680.29053310995448</v>
      </c>
      <c r="E71" s="298">
        <v>0</v>
      </c>
      <c r="F71" s="298">
        <f t="shared" si="1"/>
        <v>680.29053310995448</v>
      </c>
      <c r="G71" s="298"/>
      <c r="H71" s="298">
        <v>0</v>
      </c>
      <c r="I71" s="298">
        <v>0</v>
      </c>
      <c r="J71" s="298">
        <f t="shared" si="2"/>
        <v>0</v>
      </c>
      <c r="K71" s="298"/>
      <c r="L71" s="298">
        <f t="shared" si="3"/>
        <v>2.2737367544323206E-13</v>
      </c>
      <c r="M71" s="298">
        <f t="shared" si="4"/>
        <v>2.2737367544323206E-13</v>
      </c>
      <c r="N71" s="265"/>
      <c r="O71" s="265"/>
      <c r="P71" s="265"/>
      <c r="Q71" s="265"/>
    </row>
    <row r="72" spans="1:17" s="54" customFormat="1" ht="17.649999999999999" customHeight="1">
      <c r="A72" s="296">
        <v>60</v>
      </c>
      <c r="B72" s="297" t="s">
        <v>534</v>
      </c>
      <c r="C72" s="298">
        <v>2545.7688637465103</v>
      </c>
      <c r="D72" s="298">
        <v>2545.7688637465112</v>
      </c>
      <c r="E72" s="298">
        <v>0</v>
      </c>
      <c r="F72" s="298">
        <f t="shared" si="1"/>
        <v>2545.7688637465112</v>
      </c>
      <c r="G72" s="298"/>
      <c r="H72" s="298">
        <v>0</v>
      </c>
      <c r="I72" s="298">
        <v>0</v>
      </c>
      <c r="J72" s="298">
        <f t="shared" si="2"/>
        <v>0</v>
      </c>
      <c r="K72" s="298"/>
      <c r="L72" s="298">
        <f t="shared" si="3"/>
        <v>-9.0949470177292824E-13</v>
      </c>
      <c r="M72" s="298">
        <f t="shared" si="4"/>
        <v>-9.0949470177292824E-13</v>
      </c>
      <c r="N72" s="265"/>
      <c r="O72" s="265"/>
      <c r="P72" s="265"/>
      <c r="Q72" s="265"/>
    </row>
    <row r="73" spans="1:17" s="54" customFormat="1" ht="17.649999999999999" customHeight="1">
      <c r="A73" s="296">
        <v>61</v>
      </c>
      <c r="B73" s="297" t="s">
        <v>535</v>
      </c>
      <c r="C73" s="298">
        <v>1728.9354036164714</v>
      </c>
      <c r="D73" s="298">
        <v>1728.9354036164707</v>
      </c>
      <c r="E73" s="298">
        <v>0</v>
      </c>
      <c r="F73" s="298">
        <f t="shared" si="1"/>
        <v>1728.9354036164707</v>
      </c>
      <c r="G73" s="298"/>
      <c r="H73" s="298">
        <v>0</v>
      </c>
      <c r="I73" s="298">
        <v>0</v>
      </c>
      <c r="J73" s="298">
        <f t="shared" si="2"/>
        <v>0</v>
      </c>
      <c r="K73" s="298"/>
      <c r="L73" s="298">
        <f t="shared" si="3"/>
        <v>6.8212102632969618E-13</v>
      </c>
      <c r="M73" s="298">
        <f t="shared" si="4"/>
        <v>6.8212102632969618E-13</v>
      </c>
      <c r="N73" s="265"/>
      <c r="O73" s="265"/>
      <c r="P73" s="265"/>
      <c r="Q73" s="265"/>
    </row>
    <row r="74" spans="1:17" s="54" customFormat="1" ht="17.649999999999999" customHeight="1">
      <c r="A74" s="296">
        <v>62</v>
      </c>
      <c r="B74" s="297" t="s">
        <v>536</v>
      </c>
      <c r="C74" s="298">
        <v>14238.512296197576</v>
      </c>
      <c r="D74" s="298">
        <v>13781.782207204169</v>
      </c>
      <c r="E74" s="298">
        <v>336.59141161503817</v>
      </c>
      <c r="F74" s="298">
        <f t="shared" si="1"/>
        <v>14118.373618819207</v>
      </c>
      <c r="G74" s="298"/>
      <c r="H74" s="298">
        <v>30.034669370038145</v>
      </c>
      <c r="I74" s="298">
        <v>60.06933874007629</v>
      </c>
      <c r="J74" s="298">
        <f t="shared" si="2"/>
        <v>90.104008110114435</v>
      </c>
      <c r="K74" s="298"/>
      <c r="L74" s="298">
        <f t="shared" si="3"/>
        <v>30.034669268254376</v>
      </c>
      <c r="M74" s="298">
        <f t="shared" si="4"/>
        <v>120.13867737836881</v>
      </c>
      <c r="N74" s="265"/>
      <c r="O74" s="265"/>
      <c r="P74" s="265"/>
      <c r="Q74" s="265"/>
    </row>
    <row r="75" spans="1:17" s="54" customFormat="1" ht="17.649999999999999" customHeight="1">
      <c r="A75" s="296">
        <v>63</v>
      </c>
      <c r="B75" s="297" t="s">
        <v>537</v>
      </c>
      <c r="C75" s="298">
        <v>18717.807155188919</v>
      </c>
      <c r="D75" s="298">
        <v>8044.7140658048766</v>
      </c>
      <c r="E75" s="298">
        <v>313.91450275030832</v>
      </c>
      <c r="F75" s="298">
        <f t="shared" si="1"/>
        <v>8358.6285685551848</v>
      </c>
      <c r="G75" s="298"/>
      <c r="H75" s="298">
        <v>313.91450275030832</v>
      </c>
      <c r="I75" s="298">
        <v>627.82900550061663</v>
      </c>
      <c r="J75" s="298">
        <f t="shared" si="2"/>
        <v>941.74350825092495</v>
      </c>
      <c r="K75" s="298"/>
      <c r="L75" s="298">
        <f t="shared" si="3"/>
        <v>9417.4350783828086</v>
      </c>
      <c r="M75" s="298">
        <f t="shared" si="4"/>
        <v>10359.178586633734</v>
      </c>
      <c r="N75" s="265"/>
      <c r="O75" s="265"/>
      <c r="P75" s="265"/>
      <c r="Q75" s="265"/>
    </row>
    <row r="76" spans="1:17" s="54" customFormat="1" ht="17.649999999999999" customHeight="1">
      <c r="A76" s="296">
        <v>64</v>
      </c>
      <c r="B76" s="297" t="s">
        <v>538</v>
      </c>
      <c r="C76" s="298">
        <v>150.31623510633798</v>
      </c>
      <c r="D76" s="298">
        <v>150.31623510633796</v>
      </c>
      <c r="E76" s="298">
        <v>0</v>
      </c>
      <c r="F76" s="298">
        <f t="shared" si="1"/>
        <v>150.31623510633796</v>
      </c>
      <c r="G76" s="298"/>
      <c r="H76" s="298">
        <v>0</v>
      </c>
      <c r="I76" s="298">
        <v>0</v>
      </c>
      <c r="J76" s="298">
        <f t="shared" si="2"/>
        <v>0</v>
      </c>
      <c r="K76" s="298"/>
      <c r="L76" s="298">
        <f t="shared" si="3"/>
        <v>2.8421709430404007E-14</v>
      </c>
      <c r="M76" s="298">
        <f t="shared" si="4"/>
        <v>2.8421709430404007E-14</v>
      </c>
      <c r="N76" s="265"/>
      <c r="O76" s="265"/>
      <c r="P76" s="265"/>
      <c r="Q76" s="265"/>
    </row>
    <row r="77" spans="1:17" s="54" customFormat="1" ht="17.649999999999999" customHeight="1">
      <c r="A77" s="296">
        <v>65</v>
      </c>
      <c r="B77" s="297" t="s">
        <v>539</v>
      </c>
      <c r="C77" s="298">
        <v>1534.1821139531016</v>
      </c>
      <c r="D77" s="298">
        <v>1534.1821139531021</v>
      </c>
      <c r="E77" s="298">
        <v>0</v>
      </c>
      <c r="F77" s="298">
        <f t="shared" si="1"/>
        <v>1534.1821139531021</v>
      </c>
      <c r="G77" s="298"/>
      <c r="H77" s="298">
        <v>0</v>
      </c>
      <c r="I77" s="298">
        <v>0</v>
      </c>
      <c r="J77" s="298">
        <f t="shared" si="2"/>
        <v>0</v>
      </c>
      <c r="K77" s="298"/>
      <c r="L77" s="298">
        <f t="shared" si="3"/>
        <v>-4.5474735088646412E-13</v>
      </c>
      <c r="M77" s="298">
        <f t="shared" si="4"/>
        <v>-4.5474735088646412E-13</v>
      </c>
      <c r="N77" s="265"/>
      <c r="O77" s="265"/>
      <c r="P77" s="265"/>
      <c r="Q77" s="265"/>
    </row>
    <row r="78" spans="1:17" s="54" customFormat="1" ht="17.649999999999999" customHeight="1">
      <c r="A78" s="296">
        <v>66</v>
      </c>
      <c r="B78" s="297" t="s">
        <v>540</v>
      </c>
      <c r="C78" s="298">
        <v>1683.6819145386064</v>
      </c>
      <c r="D78" s="298">
        <v>1683.6819145386064</v>
      </c>
      <c r="E78" s="298">
        <v>0</v>
      </c>
      <c r="F78" s="298">
        <f t="shared" si="1"/>
        <v>1683.6819145386064</v>
      </c>
      <c r="G78" s="298"/>
      <c r="H78" s="298">
        <v>0</v>
      </c>
      <c r="I78" s="298">
        <v>0</v>
      </c>
      <c r="J78" s="298">
        <f t="shared" si="2"/>
        <v>0</v>
      </c>
      <c r="K78" s="298"/>
      <c r="L78" s="298">
        <f t="shared" si="3"/>
        <v>0</v>
      </c>
      <c r="M78" s="298">
        <f t="shared" si="4"/>
        <v>0</v>
      </c>
      <c r="N78" s="265"/>
      <c r="O78" s="265"/>
      <c r="P78" s="265"/>
      <c r="Q78" s="265"/>
    </row>
    <row r="79" spans="1:17" s="55" customFormat="1" ht="17.649999999999999" customHeight="1">
      <c r="A79" s="296">
        <v>67</v>
      </c>
      <c r="B79" s="297" t="s">
        <v>541</v>
      </c>
      <c r="C79" s="298">
        <v>459.30763184061254</v>
      </c>
      <c r="D79" s="298">
        <v>459.3076318406126</v>
      </c>
      <c r="E79" s="298">
        <v>0</v>
      </c>
      <c r="F79" s="298">
        <f t="shared" si="1"/>
        <v>459.3076318406126</v>
      </c>
      <c r="G79" s="298"/>
      <c r="H79" s="298">
        <v>0</v>
      </c>
      <c r="I79" s="298">
        <v>0</v>
      </c>
      <c r="J79" s="298">
        <f t="shared" si="2"/>
        <v>0</v>
      </c>
      <c r="K79" s="298"/>
      <c r="L79" s="298">
        <f t="shared" si="3"/>
        <v>-5.6843418860808015E-14</v>
      </c>
      <c r="M79" s="298">
        <f t="shared" si="4"/>
        <v>-5.6843418860808015E-14</v>
      </c>
      <c r="N79" s="265"/>
      <c r="O79" s="265"/>
      <c r="P79" s="265"/>
      <c r="Q79" s="265"/>
    </row>
    <row r="80" spans="1:17" s="54" customFormat="1" ht="17.649999999999999" customHeight="1">
      <c r="A80" s="296">
        <v>68</v>
      </c>
      <c r="B80" s="297" t="s">
        <v>542</v>
      </c>
      <c r="C80" s="298">
        <v>2084.8214833277557</v>
      </c>
      <c r="D80" s="298">
        <v>1791.0111744280366</v>
      </c>
      <c r="E80" s="298">
        <v>29.01689907160435</v>
      </c>
      <c r="F80" s="298">
        <f t="shared" ref="F80:F143" si="5">+D80+E80</f>
        <v>1820.0280734996409</v>
      </c>
      <c r="G80" s="298"/>
      <c r="H80" s="298">
        <v>21.224899846269082</v>
      </c>
      <c r="I80" s="298">
        <v>48.610290324165781</v>
      </c>
      <c r="J80" s="298">
        <f t="shared" ref="J80:J143" si="6">+H80+I80</f>
        <v>69.835190170434856</v>
      </c>
      <c r="K80" s="298"/>
      <c r="L80" s="298">
        <f t="shared" ref="L80:L143" si="7">SUM(C80-F80-J80)</f>
        <v>194.95821965767996</v>
      </c>
      <c r="M80" s="298">
        <f t="shared" ref="M80:M143" si="8">J80+L80</f>
        <v>264.79340982811482</v>
      </c>
      <c r="N80" s="265"/>
      <c r="O80" s="265"/>
      <c r="P80" s="265"/>
      <c r="Q80" s="265"/>
    </row>
    <row r="81" spans="1:17" s="54" customFormat="1" ht="17.649999999999999" customHeight="1">
      <c r="A81" s="296">
        <v>69</v>
      </c>
      <c r="B81" s="297" t="s">
        <v>543</v>
      </c>
      <c r="C81" s="298">
        <v>745.81912799565032</v>
      </c>
      <c r="D81" s="298">
        <v>745.81912799565032</v>
      </c>
      <c r="E81" s="298">
        <v>0</v>
      </c>
      <c r="F81" s="298">
        <f t="shared" si="5"/>
        <v>745.81912799565032</v>
      </c>
      <c r="G81" s="298"/>
      <c r="H81" s="298">
        <v>0</v>
      </c>
      <c r="I81" s="298">
        <v>0</v>
      </c>
      <c r="J81" s="298">
        <f t="shared" si="6"/>
        <v>0</v>
      </c>
      <c r="K81" s="298"/>
      <c r="L81" s="298">
        <f t="shared" si="7"/>
        <v>0</v>
      </c>
      <c r="M81" s="298">
        <f t="shared" si="8"/>
        <v>0</v>
      </c>
      <c r="N81" s="265"/>
      <c r="O81" s="265"/>
      <c r="P81" s="265"/>
      <c r="Q81" s="265"/>
    </row>
    <row r="82" spans="1:17" s="54" customFormat="1" ht="17.649999999999999" customHeight="1">
      <c r="A82" s="296">
        <v>70</v>
      </c>
      <c r="B82" s="297" t="s">
        <v>544</v>
      </c>
      <c r="C82" s="298">
        <v>833.43605216870503</v>
      </c>
      <c r="D82" s="298">
        <v>833.43605216870492</v>
      </c>
      <c r="E82" s="298">
        <v>0</v>
      </c>
      <c r="F82" s="298">
        <f t="shared" si="5"/>
        <v>833.43605216870492</v>
      </c>
      <c r="G82" s="298"/>
      <c r="H82" s="298">
        <v>0</v>
      </c>
      <c r="I82" s="298">
        <v>0</v>
      </c>
      <c r="J82" s="298">
        <f t="shared" si="6"/>
        <v>0</v>
      </c>
      <c r="K82" s="298"/>
      <c r="L82" s="298">
        <f t="shared" si="7"/>
        <v>1.1368683772161603E-13</v>
      </c>
      <c r="M82" s="298">
        <f t="shared" si="8"/>
        <v>1.1368683772161603E-13</v>
      </c>
      <c r="N82" s="265"/>
      <c r="O82" s="265"/>
      <c r="P82" s="265"/>
      <c r="Q82" s="265"/>
    </row>
    <row r="83" spans="1:17" s="54" customFormat="1" ht="17.649999999999999" customHeight="1">
      <c r="A83" s="296">
        <v>71</v>
      </c>
      <c r="B83" s="297" t="s">
        <v>545</v>
      </c>
      <c r="C83" s="298">
        <v>304.86464981391134</v>
      </c>
      <c r="D83" s="298">
        <v>304.86464981391146</v>
      </c>
      <c r="E83" s="298">
        <v>0</v>
      </c>
      <c r="F83" s="298">
        <f t="shared" si="5"/>
        <v>304.86464981391146</v>
      </c>
      <c r="G83" s="298"/>
      <c r="H83" s="298">
        <v>0</v>
      </c>
      <c r="I83" s="298">
        <v>0</v>
      </c>
      <c r="J83" s="298">
        <f t="shared" si="6"/>
        <v>0</v>
      </c>
      <c r="K83" s="298"/>
      <c r="L83" s="298">
        <f t="shared" si="7"/>
        <v>-1.1368683772161603E-13</v>
      </c>
      <c r="M83" s="298">
        <f t="shared" si="8"/>
        <v>-1.1368683772161603E-13</v>
      </c>
      <c r="N83" s="265"/>
      <c r="O83" s="265"/>
      <c r="P83" s="265"/>
      <c r="Q83" s="265"/>
    </row>
    <row r="84" spans="1:17" s="54" customFormat="1" ht="17.649999999999999" customHeight="1">
      <c r="A84" s="296">
        <v>72</v>
      </c>
      <c r="B84" s="297" t="s">
        <v>546</v>
      </c>
      <c r="C84" s="298">
        <v>694.11569450695106</v>
      </c>
      <c r="D84" s="298">
        <v>694.11569450695106</v>
      </c>
      <c r="E84" s="298">
        <v>0</v>
      </c>
      <c r="F84" s="298">
        <f t="shared" si="5"/>
        <v>694.11569450695106</v>
      </c>
      <c r="G84" s="298"/>
      <c r="H84" s="298">
        <v>0</v>
      </c>
      <c r="I84" s="298">
        <v>0</v>
      </c>
      <c r="J84" s="298">
        <f t="shared" si="6"/>
        <v>0</v>
      </c>
      <c r="K84" s="298"/>
      <c r="L84" s="298">
        <f t="shared" si="7"/>
        <v>0</v>
      </c>
      <c r="M84" s="298">
        <f t="shared" si="8"/>
        <v>0</v>
      </c>
      <c r="N84" s="265"/>
      <c r="O84" s="265"/>
      <c r="P84" s="265"/>
      <c r="Q84" s="265"/>
    </row>
    <row r="85" spans="1:17" s="54" customFormat="1" ht="17.649999999999999" customHeight="1">
      <c r="A85" s="296">
        <v>73</v>
      </c>
      <c r="B85" s="297" t="s">
        <v>547</v>
      </c>
      <c r="C85" s="298">
        <v>950.8902978230999</v>
      </c>
      <c r="D85" s="298">
        <v>950.89029782309979</v>
      </c>
      <c r="E85" s="298">
        <v>0</v>
      </c>
      <c r="F85" s="298">
        <f t="shared" si="5"/>
        <v>950.89029782309979</v>
      </c>
      <c r="G85" s="298"/>
      <c r="H85" s="298">
        <v>0</v>
      </c>
      <c r="I85" s="298">
        <v>0</v>
      </c>
      <c r="J85" s="298">
        <f t="shared" si="6"/>
        <v>0</v>
      </c>
      <c r="K85" s="298"/>
      <c r="L85" s="298">
        <f t="shared" si="7"/>
        <v>1.1368683772161603E-13</v>
      </c>
      <c r="M85" s="298">
        <f t="shared" si="8"/>
        <v>1.1368683772161603E-13</v>
      </c>
      <c r="N85" s="265"/>
      <c r="O85" s="265"/>
      <c r="P85" s="265"/>
      <c r="Q85" s="265"/>
    </row>
    <row r="86" spans="1:17" s="54" customFormat="1" ht="17.649999999999999" customHeight="1">
      <c r="A86" s="296">
        <v>74</v>
      </c>
      <c r="B86" s="297" t="s">
        <v>548</v>
      </c>
      <c r="C86" s="298">
        <v>142.55970416771572</v>
      </c>
      <c r="D86" s="298">
        <v>142.55970416771569</v>
      </c>
      <c r="E86" s="298">
        <v>0</v>
      </c>
      <c r="F86" s="298">
        <f t="shared" si="5"/>
        <v>142.55970416771569</v>
      </c>
      <c r="G86" s="298"/>
      <c r="H86" s="298">
        <v>0</v>
      </c>
      <c r="I86" s="298">
        <v>0</v>
      </c>
      <c r="J86" s="298">
        <f t="shared" si="6"/>
        <v>0</v>
      </c>
      <c r="K86" s="298"/>
      <c r="L86" s="298">
        <f t="shared" si="7"/>
        <v>2.8421709430404007E-14</v>
      </c>
      <c r="M86" s="298">
        <f t="shared" si="8"/>
        <v>2.8421709430404007E-14</v>
      </c>
      <c r="N86" s="265"/>
      <c r="O86" s="265"/>
      <c r="P86" s="265"/>
      <c r="Q86" s="265"/>
    </row>
    <row r="87" spans="1:17" s="54" customFormat="1" ht="17.649999999999999" customHeight="1">
      <c r="A87" s="296">
        <v>75</v>
      </c>
      <c r="B87" s="297" t="s">
        <v>549</v>
      </c>
      <c r="C87" s="298">
        <v>259.49577098766122</v>
      </c>
      <c r="D87" s="298">
        <v>259.49577098766122</v>
      </c>
      <c r="E87" s="298">
        <v>0</v>
      </c>
      <c r="F87" s="298">
        <f t="shared" si="5"/>
        <v>259.49577098766122</v>
      </c>
      <c r="G87" s="298"/>
      <c r="H87" s="298">
        <v>0</v>
      </c>
      <c r="I87" s="298">
        <v>0</v>
      </c>
      <c r="J87" s="298">
        <f t="shared" si="6"/>
        <v>0</v>
      </c>
      <c r="K87" s="298"/>
      <c r="L87" s="298">
        <f t="shared" si="7"/>
        <v>0</v>
      </c>
      <c r="M87" s="298">
        <f t="shared" si="8"/>
        <v>0</v>
      </c>
      <c r="N87" s="265"/>
      <c r="O87" s="265"/>
      <c r="P87" s="265"/>
      <c r="Q87" s="265"/>
    </row>
    <row r="88" spans="1:17" s="54" customFormat="1" ht="17.649999999999999" customHeight="1">
      <c r="A88" s="296">
        <v>76</v>
      </c>
      <c r="B88" s="297" t="s">
        <v>550</v>
      </c>
      <c r="C88" s="298">
        <v>421.43369179625017</v>
      </c>
      <c r="D88" s="298">
        <v>421.43369179625017</v>
      </c>
      <c r="E88" s="298">
        <v>0</v>
      </c>
      <c r="F88" s="298">
        <f t="shared" si="5"/>
        <v>421.43369179625017</v>
      </c>
      <c r="G88" s="298"/>
      <c r="H88" s="298">
        <v>0</v>
      </c>
      <c r="I88" s="298">
        <v>0</v>
      </c>
      <c r="J88" s="298">
        <f t="shared" si="6"/>
        <v>0</v>
      </c>
      <c r="K88" s="298"/>
      <c r="L88" s="298">
        <f t="shared" si="7"/>
        <v>0</v>
      </c>
      <c r="M88" s="298">
        <f t="shared" si="8"/>
        <v>0</v>
      </c>
      <c r="N88" s="265"/>
      <c r="O88" s="265"/>
      <c r="P88" s="265"/>
      <c r="Q88" s="265"/>
    </row>
    <row r="89" spans="1:17" s="54" customFormat="1" ht="17.649999999999999" customHeight="1">
      <c r="A89" s="296">
        <v>77</v>
      </c>
      <c r="B89" s="297" t="s">
        <v>551</v>
      </c>
      <c r="C89" s="298">
        <v>323.46650525548267</v>
      </c>
      <c r="D89" s="298">
        <v>323.46650525548267</v>
      </c>
      <c r="E89" s="298">
        <v>0</v>
      </c>
      <c r="F89" s="298">
        <f t="shared" si="5"/>
        <v>323.46650525548267</v>
      </c>
      <c r="G89" s="298"/>
      <c r="H89" s="298">
        <v>0</v>
      </c>
      <c r="I89" s="298">
        <v>0</v>
      </c>
      <c r="J89" s="298">
        <f t="shared" si="6"/>
        <v>0</v>
      </c>
      <c r="K89" s="298"/>
      <c r="L89" s="298">
        <f t="shared" si="7"/>
        <v>0</v>
      </c>
      <c r="M89" s="298">
        <f t="shared" si="8"/>
        <v>0</v>
      </c>
      <c r="N89" s="265"/>
      <c r="O89" s="265"/>
      <c r="P89" s="265"/>
      <c r="Q89" s="265"/>
    </row>
    <row r="90" spans="1:17" s="54" customFormat="1" ht="17.649999999999999" customHeight="1">
      <c r="A90" s="296">
        <v>78</v>
      </c>
      <c r="B90" s="297" t="s">
        <v>552</v>
      </c>
      <c r="C90" s="298">
        <v>5.5389583075373245</v>
      </c>
      <c r="D90" s="298">
        <v>5.5389583075373245</v>
      </c>
      <c r="E90" s="298">
        <v>0</v>
      </c>
      <c r="F90" s="298">
        <f t="shared" si="5"/>
        <v>5.5389583075373245</v>
      </c>
      <c r="G90" s="298"/>
      <c r="H90" s="298">
        <v>0</v>
      </c>
      <c r="I90" s="298">
        <v>0</v>
      </c>
      <c r="J90" s="298">
        <f t="shared" si="6"/>
        <v>0</v>
      </c>
      <c r="K90" s="298"/>
      <c r="L90" s="298">
        <f t="shared" si="7"/>
        <v>0</v>
      </c>
      <c r="M90" s="298">
        <f t="shared" si="8"/>
        <v>0</v>
      </c>
      <c r="N90" s="265"/>
      <c r="O90" s="265"/>
      <c r="P90" s="265"/>
      <c r="Q90" s="265"/>
    </row>
    <row r="91" spans="1:17" s="54" customFormat="1" ht="17.649999999999999" customHeight="1">
      <c r="A91" s="296">
        <v>79</v>
      </c>
      <c r="B91" s="297" t="s">
        <v>553</v>
      </c>
      <c r="C91" s="298">
        <v>2860.7814819435312</v>
      </c>
      <c r="D91" s="298">
        <v>2860.7814819435307</v>
      </c>
      <c r="E91" s="298">
        <v>0</v>
      </c>
      <c r="F91" s="298">
        <f t="shared" si="5"/>
        <v>2860.7814819435307</v>
      </c>
      <c r="G91" s="298"/>
      <c r="H91" s="298">
        <v>0</v>
      </c>
      <c r="I91" s="298">
        <v>0</v>
      </c>
      <c r="J91" s="298">
        <f t="shared" si="6"/>
        <v>0</v>
      </c>
      <c r="K91" s="298"/>
      <c r="L91" s="298">
        <f t="shared" si="7"/>
        <v>4.5474735088646412E-13</v>
      </c>
      <c r="M91" s="298">
        <f t="shared" si="8"/>
        <v>4.5474735088646412E-13</v>
      </c>
      <c r="N91" s="265"/>
      <c r="O91" s="265"/>
      <c r="P91" s="265"/>
      <c r="Q91" s="265"/>
    </row>
    <row r="92" spans="1:17" s="54" customFormat="1" ht="17.649999999999999" customHeight="1">
      <c r="A92" s="296">
        <v>80</v>
      </c>
      <c r="B92" s="297" t="s">
        <v>554</v>
      </c>
      <c r="C92" s="298">
        <v>662.2657769949077</v>
      </c>
      <c r="D92" s="298">
        <v>662.26577699490781</v>
      </c>
      <c r="E92" s="298">
        <v>0</v>
      </c>
      <c r="F92" s="298">
        <f t="shared" si="5"/>
        <v>662.26577699490781</v>
      </c>
      <c r="G92" s="298"/>
      <c r="H92" s="298">
        <v>0</v>
      </c>
      <c r="I92" s="298">
        <v>0</v>
      </c>
      <c r="J92" s="298">
        <f t="shared" si="6"/>
        <v>0</v>
      </c>
      <c r="K92" s="298"/>
      <c r="L92" s="298">
        <f t="shared" si="7"/>
        <v>-1.1368683772161603E-13</v>
      </c>
      <c r="M92" s="298">
        <f t="shared" si="8"/>
        <v>-1.1368683772161603E-13</v>
      </c>
      <c r="N92" s="265"/>
      <c r="O92" s="265"/>
      <c r="P92" s="265"/>
      <c r="Q92" s="265"/>
    </row>
    <row r="93" spans="1:17" s="54" customFormat="1" ht="17.649999999999999" customHeight="1">
      <c r="A93" s="296">
        <v>82</v>
      </c>
      <c r="B93" s="297" t="s">
        <v>555</v>
      </c>
      <c r="C93" s="298">
        <v>13.474335064319595</v>
      </c>
      <c r="D93" s="298">
        <v>13.474335064319593</v>
      </c>
      <c r="E93" s="298">
        <v>0</v>
      </c>
      <c r="F93" s="298">
        <f t="shared" si="5"/>
        <v>13.474335064319593</v>
      </c>
      <c r="G93" s="298"/>
      <c r="H93" s="298">
        <v>0</v>
      </c>
      <c r="I93" s="298">
        <v>0</v>
      </c>
      <c r="J93" s="298">
        <f t="shared" si="6"/>
        <v>0</v>
      </c>
      <c r="K93" s="298"/>
      <c r="L93" s="298">
        <f t="shared" si="7"/>
        <v>1.7763568394002505E-15</v>
      </c>
      <c r="M93" s="298">
        <f t="shared" si="8"/>
        <v>1.7763568394002505E-15</v>
      </c>
      <c r="N93" s="265"/>
      <c r="O93" s="265"/>
      <c r="P93" s="265"/>
      <c r="Q93" s="265"/>
    </row>
    <row r="94" spans="1:17" s="54" customFormat="1" ht="17.649999999999999" customHeight="1">
      <c r="A94" s="296">
        <v>83</v>
      </c>
      <c r="B94" s="297" t="s">
        <v>556</v>
      </c>
      <c r="C94" s="298">
        <v>20.555031048697462</v>
      </c>
      <c r="D94" s="298">
        <v>20.555031048697458</v>
      </c>
      <c r="E94" s="298">
        <v>0</v>
      </c>
      <c r="F94" s="298">
        <f t="shared" si="5"/>
        <v>20.555031048697458</v>
      </c>
      <c r="G94" s="298"/>
      <c r="H94" s="298">
        <v>0</v>
      </c>
      <c r="I94" s="298">
        <v>0</v>
      </c>
      <c r="J94" s="298">
        <f t="shared" si="6"/>
        <v>0</v>
      </c>
      <c r="K94" s="298"/>
      <c r="L94" s="298">
        <f t="shared" si="7"/>
        <v>3.5527136788005009E-15</v>
      </c>
      <c r="M94" s="298">
        <f t="shared" si="8"/>
        <v>3.5527136788005009E-15</v>
      </c>
      <c r="N94" s="265"/>
      <c r="O94" s="265"/>
      <c r="P94" s="265"/>
      <c r="Q94" s="265"/>
    </row>
    <row r="95" spans="1:17" s="54" customFormat="1" ht="17.649999999999999" customHeight="1">
      <c r="A95" s="296">
        <v>84</v>
      </c>
      <c r="B95" s="297" t="s">
        <v>557</v>
      </c>
      <c r="C95" s="298">
        <v>303.37566570000001</v>
      </c>
      <c r="D95" s="298">
        <v>303.37566570000001</v>
      </c>
      <c r="E95" s="298">
        <v>0</v>
      </c>
      <c r="F95" s="298">
        <f t="shared" si="5"/>
        <v>303.37566570000001</v>
      </c>
      <c r="G95" s="298"/>
      <c r="H95" s="298">
        <v>0</v>
      </c>
      <c r="I95" s="298">
        <v>0</v>
      </c>
      <c r="J95" s="298">
        <f t="shared" si="6"/>
        <v>0</v>
      </c>
      <c r="K95" s="298"/>
      <c r="L95" s="298">
        <f t="shared" si="7"/>
        <v>0</v>
      </c>
      <c r="M95" s="298">
        <f t="shared" si="8"/>
        <v>0</v>
      </c>
      <c r="N95" s="265"/>
      <c r="O95" s="265"/>
      <c r="P95" s="265"/>
      <c r="Q95" s="265"/>
    </row>
    <row r="96" spans="1:17" s="54" customFormat="1" ht="17.649999999999999" customHeight="1">
      <c r="A96" s="296">
        <v>87</v>
      </c>
      <c r="B96" s="297" t="s">
        <v>558</v>
      </c>
      <c r="C96" s="298">
        <v>1104.8998434165342</v>
      </c>
      <c r="D96" s="298">
        <v>1104.8998434165344</v>
      </c>
      <c r="E96" s="298">
        <v>0</v>
      </c>
      <c r="F96" s="298">
        <f t="shared" si="5"/>
        <v>1104.8998434165344</v>
      </c>
      <c r="G96" s="298"/>
      <c r="H96" s="298">
        <v>0</v>
      </c>
      <c r="I96" s="298">
        <v>0</v>
      </c>
      <c r="J96" s="298">
        <f t="shared" si="6"/>
        <v>0</v>
      </c>
      <c r="K96" s="298"/>
      <c r="L96" s="298">
        <f t="shared" si="7"/>
        <v>-2.2737367544323206E-13</v>
      </c>
      <c r="M96" s="298">
        <f t="shared" si="8"/>
        <v>-2.2737367544323206E-13</v>
      </c>
      <c r="N96" s="265"/>
      <c r="O96" s="265"/>
      <c r="P96" s="265"/>
      <c r="Q96" s="265"/>
    </row>
    <row r="97" spans="1:19" s="54" customFormat="1" ht="17.649999999999999" customHeight="1">
      <c r="A97" s="296">
        <v>90</v>
      </c>
      <c r="B97" s="297" t="s">
        <v>559</v>
      </c>
      <c r="C97" s="298">
        <v>301.82611199999991</v>
      </c>
      <c r="D97" s="298">
        <v>301.82611199999997</v>
      </c>
      <c r="E97" s="298">
        <v>0</v>
      </c>
      <c r="F97" s="298">
        <f t="shared" si="5"/>
        <v>301.82611199999997</v>
      </c>
      <c r="G97" s="298"/>
      <c r="H97" s="298">
        <v>0</v>
      </c>
      <c r="I97" s="298">
        <v>0</v>
      </c>
      <c r="J97" s="298">
        <f t="shared" si="6"/>
        <v>0</v>
      </c>
      <c r="K97" s="298"/>
      <c r="L97" s="298">
        <f t="shared" si="7"/>
        <v>-5.6843418860808015E-14</v>
      </c>
      <c r="M97" s="298">
        <f t="shared" si="8"/>
        <v>-5.6843418860808015E-14</v>
      </c>
      <c r="N97" s="265"/>
      <c r="O97" s="265"/>
      <c r="P97" s="265"/>
      <c r="Q97" s="265"/>
    </row>
    <row r="98" spans="1:19" s="54" customFormat="1" ht="17.649999999999999" customHeight="1">
      <c r="A98" s="296">
        <v>91</v>
      </c>
      <c r="B98" s="297" t="s">
        <v>560</v>
      </c>
      <c r="C98" s="298">
        <v>258.60791398666458</v>
      </c>
      <c r="D98" s="298">
        <v>258.60791398666464</v>
      </c>
      <c r="E98" s="298">
        <v>0</v>
      </c>
      <c r="F98" s="298">
        <f t="shared" si="5"/>
        <v>258.60791398666464</v>
      </c>
      <c r="G98" s="298"/>
      <c r="H98" s="298">
        <v>0</v>
      </c>
      <c r="I98" s="298">
        <v>0</v>
      </c>
      <c r="J98" s="298">
        <f t="shared" si="6"/>
        <v>0</v>
      </c>
      <c r="K98" s="298"/>
      <c r="L98" s="298">
        <f t="shared" si="7"/>
        <v>-5.6843418860808015E-14</v>
      </c>
      <c r="M98" s="298">
        <f t="shared" si="8"/>
        <v>-5.6843418860808015E-14</v>
      </c>
      <c r="N98" s="265"/>
      <c r="O98" s="265"/>
      <c r="P98" s="265"/>
      <c r="Q98" s="265"/>
    </row>
    <row r="99" spans="1:19" s="54" customFormat="1" ht="17.649999999999999" customHeight="1">
      <c r="A99" s="296">
        <v>92</v>
      </c>
      <c r="B99" s="297" t="s">
        <v>561</v>
      </c>
      <c r="C99" s="298">
        <v>726.5046947942003</v>
      </c>
      <c r="D99" s="298">
        <v>726.50469479420019</v>
      </c>
      <c r="E99" s="298">
        <v>0</v>
      </c>
      <c r="F99" s="298">
        <f t="shared" si="5"/>
        <v>726.50469479420019</v>
      </c>
      <c r="G99" s="298"/>
      <c r="H99" s="298">
        <v>0</v>
      </c>
      <c r="I99" s="298">
        <v>0</v>
      </c>
      <c r="J99" s="298">
        <f t="shared" si="6"/>
        <v>0</v>
      </c>
      <c r="K99" s="298"/>
      <c r="L99" s="298">
        <f t="shared" si="7"/>
        <v>1.1368683772161603E-13</v>
      </c>
      <c r="M99" s="298">
        <f t="shared" si="8"/>
        <v>1.1368683772161603E-13</v>
      </c>
      <c r="N99" s="265"/>
      <c r="O99" s="265"/>
      <c r="P99" s="265"/>
      <c r="Q99" s="265"/>
    </row>
    <row r="100" spans="1:19" s="54" customFormat="1" ht="17.649999999999999" customHeight="1">
      <c r="A100" s="296">
        <v>93</v>
      </c>
      <c r="B100" s="297" t="s">
        <v>562</v>
      </c>
      <c r="C100" s="298">
        <v>390.05807380176321</v>
      </c>
      <c r="D100" s="298">
        <v>390.05807380176321</v>
      </c>
      <c r="E100" s="298">
        <v>0</v>
      </c>
      <c r="F100" s="298">
        <f t="shared" si="5"/>
        <v>390.05807380176321</v>
      </c>
      <c r="G100" s="298"/>
      <c r="H100" s="298">
        <v>0</v>
      </c>
      <c r="I100" s="298">
        <v>0</v>
      </c>
      <c r="J100" s="298">
        <f t="shared" si="6"/>
        <v>0</v>
      </c>
      <c r="K100" s="298"/>
      <c r="L100" s="298">
        <f t="shared" si="7"/>
        <v>0</v>
      </c>
      <c r="M100" s="298">
        <f t="shared" si="8"/>
        <v>0</v>
      </c>
      <c r="N100" s="265"/>
      <c r="O100" s="265"/>
      <c r="P100" s="265"/>
      <c r="Q100" s="265"/>
    </row>
    <row r="101" spans="1:19" s="54" customFormat="1" ht="17.649999999999999" customHeight="1">
      <c r="A101" s="296">
        <v>94</v>
      </c>
      <c r="B101" s="297" t="s">
        <v>563</v>
      </c>
      <c r="C101" s="298">
        <v>130.02776700000001</v>
      </c>
      <c r="D101" s="298">
        <v>130.02776700000001</v>
      </c>
      <c r="E101" s="298">
        <v>0</v>
      </c>
      <c r="F101" s="298">
        <f t="shared" si="5"/>
        <v>130.02776700000001</v>
      </c>
      <c r="G101" s="298"/>
      <c r="H101" s="298">
        <v>0</v>
      </c>
      <c r="I101" s="298">
        <v>0</v>
      </c>
      <c r="J101" s="298">
        <f t="shared" si="6"/>
        <v>0</v>
      </c>
      <c r="K101" s="298"/>
      <c r="L101" s="298">
        <f t="shared" si="7"/>
        <v>0</v>
      </c>
      <c r="M101" s="298">
        <f t="shared" si="8"/>
        <v>0</v>
      </c>
      <c r="N101" s="265"/>
      <c r="O101" s="265"/>
      <c r="P101" s="265"/>
      <c r="Q101" s="265"/>
    </row>
    <row r="102" spans="1:19" s="54" customFormat="1" ht="17.649999999999999" customHeight="1">
      <c r="A102" s="296">
        <v>95</v>
      </c>
      <c r="B102" s="297" t="s">
        <v>564</v>
      </c>
      <c r="C102" s="298">
        <v>173.00856665332478</v>
      </c>
      <c r="D102" s="298">
        <v>173.00856665332475</v>
      </c>
      <c r="E102" s="298">
        <v>0</v>
      </c>
      <c r="F102" s="298">
        <f t="shared" si="5"/>
        <v>173.00856665332475</v>
      </c>
      <c r="G102" s="298"/>
      <c r="H102" s="298">
        <v>0</v>
      </c>
      <c r="I102" s="298">
        <v>0</v>
      </c>
      <c r="J102" s="298">
        <f t="shared" si="6"/>
        <v>0</v>
      </c>
      <c r="K102" s="298"/>
      <c r="L102" s="298">
        <f t="shared" si="7"/>
        <v>2.8421709430404007E-14</v>
      </c>
      <c r="M102" s="298">
        <f t="shared" si="8"/>
        <v>2.8421709430404007E-14</v>
      </c>
      <c r="N102" s="265"/>
      <c r="O102" s="265"/>
      <c r="P102" s="265"/>
      <c r="Q102" s="265"/>
    </row>
    <row r="103" spans="1:19" s="54" customFormat="1" ht="17.649999999999999" customHeight="1">
      <c r="A103" s="296">
        <v>98</v>
      </c>
      <c r="B103" s="297" t="s">
        <v>565</v>
      </c>
      <c r="C103" s="298">
        <v>78.137573434760029</v>
      </c>
      <c r="D103" s="298">
        <v>78.137573434760029</v>
      </c>
      <c r="E103" s="298">
        <v>0</v>
      </c>
      <c r="F103" s="298">
        <f t="shared" si="5"/>
        <v>78.137573434760029</v>
      </c>
      <c r="G103" s="298"/>
      <c r="H103" s="298">
        <v>0</v>
      </c>
      <c r="I103" s="298">
        <v>0</v>
      </c>
      <c r="J103" s="298">
        <f t="shared" si="6"/>
        <v>0</v>
      </c>
      <c r="K103" s="298"/>
      <c r="L103" s="298">
        <f t="shared" si="7"/>
        <v>0</v>
      </c>
      <c r="M103" s="298">
        <f t="shared" si="8"/>
        <v>0</v>
      </c>
      <c r="N103" s="265"/>
      <c r="O103" s="265"/>
      <c r="P103" s="265"/>
      <c r="Q103" s="265"/>
    </row>
    <row r="104" spans="1:19" s="54" customFormat="1" ht="17.649999999999999" customHeight="1">
      <c r="A104" s="296">
        <v>99</v>
      </c>
      <c r="B104" s="297" t="s">
        <v>566</v>
      </c>
      <c r="C104" s="298">
        <v>1006.4235193097093</v>
      </c>
      <c r="D104" s="298">
        <v>1006.4235193097095</v>
      </c>
      <c r="E104" s="298">
        <v>0</v>
      </c>
      <c r="F104" s="298">
        <f t="shared" si="5"/>
        <v>1006.4235193097095</v>
      </c>
      <c r="G104" s="298"/>
      <c r="H104" s="298">
        <v>0</v>
      </c>
      <c r="I104" s="298">
        <v>0</v>
      </c>
      <c r="J104" s="298">
        <f t="shared" si="6"/>
        <v>0</v>
      </c>
      <c r="K104" s="298"/>
      <c r="L104" s="298">
        <f t="shared" si="7"/>
        <v>-2.2737367544323206E-13</v>
      </c>
      <c r="M104" s="298">
        <f t="shared" si="8"/>
        <v>-2.2737367544323206E-13</v>
      </c>
      <c r="N104" s="265"/>
      <c r="O104" s="265"/>
      <c r="P104" s="265"/>
      <c r="Q104" s="265"/>
    </row>
    <row r="105" spans="1:19" s="54" customFormat="1" ht="17.649999999999999" customHeight="1">
      <c r="A105" s="296">
        <v>100</v>
      </c>
      <c r="B105" s="297" t="s">
        <v>567</v>
      </c>
      <c r="C105" s="298">
        <v>1788.0298951927462</v>
      </c>
      <c r="D105" s="298">
        <v>1788.0298951927462</v>
      </c>
      <c r="E105" s="298">
        <v>0</v>
      </c>
      <c r="F105" s="298">
        <f t="shared" si="5"/>
        <v>1788.0298951927462</v>
      </c>
      <c r="G105" s="298"/>
      <c r="H105" s="298">
        <v>0</v>
      </c>
      <c r="I105" s="298">
        <v>0</v>
      </c>
      <c r="J105" s="298">
        <f t="shared" si="6"/>
        <v>0</v>
      </c>
      <c r="K105" s="298"/>
      <c r="L105" s="298">
        <f t="shared" si="7"/>
        <v>0</v>
      </c>
      <c r="M105" s="298">
        <f t="shared" si="8"/>
        <v>0</v>
      </c>
      <c r="N105" s="265"/>
      <c r="O105" s="265"/>
      <c r="P105" s="265"/>
      <c r="Q105" s="265"/>
    </row>
    <row r="106" spans="1:19" s="56" customFormat="1" ht="17.649999999999999" customHeight="1">
      <c r="A106" s="296">
        <v>101</v>
      </c>
      <c r="B106" s="297" t="s">
        <v>568</v>
      </c>
      <c r="C106" s="298">
        <v>626.19183386800205</v>
      </c>
      <c r="D106" s="298">
        <v>626.19183386800228</v>
      </c>
      <c r="E106" s="298">
        <v>0</v>
      </c>
      <c r="F106" s="298">
        <f t="shared" si="5"/>
        <v>626.19183386800228</v>
      </c>
      <c r="G106" s="298"/>
      <c r="H106" s="298">
        <v>0</v>
      </c>
      <c r="I106" s="298">
        <v>0</v>
      </c>
      <c r="J106" s="298">
        <f t="shared" si="6"/>
        <v>0</v>
      </c>
      <c r="K106" s="298"/>
      <c r="L106" s="298">
        <f t="shared" si="7"/>
        <v>-2.2737367544323206E-13</v>
      </c>
      <c r="M106" s="298">
        <f t="shared" si="8"/>
        <v>-2.2737367544323206E-13</v>
      </c>
      <c r="N106" s="265"/>
      <c r="O106" s="265"/>
      <c r="P106" s="265"/>
      <c r="Q106" s="265"/>
      <c r="R106" s="54"/>
      <c r="S106" s="54"/>
    </row>
    <row r="107" spans="1:19" s="54" customFormat="1" ht="17.649999999999999" customHeight="1">
      <c r="A107" s="296">
        <v>102</v>
      </c>
      <c r="B107" s="297" t="s">
        <v>569</v>
      </c>
      <c r="C107" s="298">
        <v>433.18946015184025</v>
      </c>
      <c r="D107" s="298">
        <v>433.18946015184025</v>
      </c>
      <c r="E107" s="298">
        <v>0</v>
      </c>
      <c r="F107" s="298">
        <f t="shared" si="5"/>
        <v>433.18946015184025</v>
      </c>
      <c r="G107" s="298"/>
      <c r="H107" s="298">
        <v>0</v>
      </c>
      <c r="I107" s="298">
        <v>0</v>
      </c>
      <c r="J107" s="298">
        <f t="shared" si="6"/>
        <v>0</v>
      </c>
      <c r="K107" s="298"/>
      <c r="L107" s="298">
        <f t="shared" si="7"/>
        <v>0</v>
      </c>
      <c r="M107" s="298">
        <f t="shared" si="8"/>
        <v>0</v>
      </c>
      <c r="N107" s="265"/>
      <c r="O107" s="265"/>
      <c r="P107" s="265"/>
      <c r="Q107" s="265"/>
    </row>
    <row r="108" spans="1:19" s="54" customFormat="1" ht="17.649999999999999" customHeight="1">
      <c r="A108" s="296">
        <v>103</v>
      </c>
      <c r="B108" s="297" t="s">
        <v>570</v>
      </c>
      <c r="C108" s="298">
        <v>150.26520713249548</v>
      </c>
      <c r="D108" s="298">
        <v>150.26520713249545</v>
      </c>
      <c r="E108" s="298">
        <v>0</v>
      </c>
      <c r="F108" s="298">
        <f t="shared" si="5"/>
        <v>150.26520713249545</v>
      </c>
      <c r="G108" s="298"/>
      <c r="H108" s="298">
        <v>0</v>
      </c>
      <c r="I108" s="298">
        <v>0</v>
      </c>
      <c r="J108" s="298">
        <f t="shared" si="6"/>
        <v>0</v>
      </c>
      <c r="K108" s="298"/>
      <c r="L108" s="298">
        <f t="shared" si="7"/>
        <v>2.8421709430404007E-14</v>
      </c>
      <c r="M108" s="298">
        <f t="shared" si="8"/>
        <v>2.8421709430404007E-14</v>
      </c>
      <c r="N108" s="265"/>
      <c r="O108" s="265"/>
      <c r="P108" s="265"/>
      <c r="Q108" s="265"/>
    </row>
    <row r="109" spans="1:19" s="54" customFormat="1" ht="17.649999999999999" customHeight="1">
      <c r="A109" s="296">
        <v>104</v>
      </c>
      <c r="B109" s="299" t="s">
        <v>571</v>
      </c>
      <c r="C109" s="298">
        <v>4183.4290711927679</v>
      </c>
      <c r="D109" s="298">
        <v>3947.4794310720986</v>
      </c>
      <c r="E109" s="298">
        <v>11.669939599124362</v>
      </c>
      <c r="F109" s="298">
        <f t="shared" si="5"/>
        <v>3959.1493706712231</v>
      </c>
      <c r="G109" s="298"/>
      <c r="H109" s="298">
        <v>0.88308015965536169</v>
      </c>
      <c r="I109" s="298">
        <v>12.553019758779724</v>
      </c>
      <c r="J109" s="298">
        <f t="shared" si="6"/>
        <v>13.436099918435087</v>
      </c>
      <c r="K109" s="298"/>
      <c r="L109" s="298">
        <f t="shared" si="7"/>
        <v>210.84360060310971</v>
      </c>
      <c r="M109" s="298">
        <f t="shared" si="8"/>
        <v>224.27970052154478</v>
      </c>
      <c r="N109" s="265"/>
      <c r="O109" s="265"/>
      <c r="P109" s="265"/>
      <c r="Q109" s="265"/>
    </row>
    <row r="110" spans="1:19" s="54" customFormat="1" ht="17.649999999999999" customHeight="1">
      <c r="A110" s="296">
        <v>105</v>
      </c>
      <c r="B110" s="297" t="s">
        <v>572</v>
      </c>
      <c r="C110" s="298">
        <v>2278.5085285892674</v>
      </c>
      <c r="D110" s="298">
        <v>2278.5085285892674</v>
      </c>
      <c r="E110" s="298">
        <v>0</v>
      </c>
      <c r="F110" s="298">
        <f t="shared" si="5"/>
        <v>2278.5085285892674</v>
      </c>
      <c r="G110" s="298"/>
      <c r="H110" s="298">
        <v>0</v>
      </c>
      <c r="I110" s="298">
        <v>0</v>
      </c>
      <c r="J110" s="298">
        <f t="shared" si="6"/>
        <v>0</v>
      </c>
      <c r="K110" s="298"/>
      <c r="L110" s="298">
        <f t="shared" si="7"/>
        <v>0</v>
      </c>
      <c r="M110" s="298">
        <f t="shared" si="8"/>
        <v>0</v>
      </c>
      <c r="N110" s="265"/>
      <c r="O110" s="265"/>
      <c r="P110" s="265"/>
      <c r="Q110" s="265"/>
    </row>
    <row r="111" spans="1:19" s="54" customFormat="1" ht="17.649999999999999" customHeight="1">
      <c r="A111" s="296">
        <v>106</v>
      </c>
      <c r="B111" s="297" t="s">
        <v>573</v>
      </c>
      <c r="C111" s="298">
        <v>1672.984854244291</v>
      </c>
      <c r="D111" s="298">
        <v>1672.984854244291</v>
      </c>
      <c r="E111" s="298">
        <v>0</v>
      </c>
      <c r="F111" s="298">
        <f t="shared" si="5"/>
        <v>1672.984854244291</v>
      </c>
      <c r="G111" s="298"/>
      <c r="H111" s="298">
        <v>0</v>
      </c>
      <c r="I111" s="298">
        <v>0</v>
      </c>
      <c r="J111" s="298">
        <f t="shared" si="6"/>
        <v>0</v>
      </c>
      <c r="K111" s="298"/>
      <c r="L111" s="298">
        <f t="shared" si="7"/>
        <v>0</v>
      </c>
      <c r="M111" s="298">
        <f t="shared" si="8"/>
        <v>0</v>
      </c>
      <c r="N111" s="265"/>
      <c r="O111" s="265"/>
      <c r="P111" s="265"/>
      <c r="Q111" s="265"/>
    </row>
    <row r="112" spans="1:19" s="54" customFormat="1" ht="17.649999999999999" customHeight="1">
      <c r="A112" s="296">
        <v>107</v>
      </c>
      <c r="B112" s="297" t="s">
        <v>574</v>
      </c>
      <c r="C112" s="298">
        <v>1358.4584034571001</v>
      </c>
      <c r="D112" s="298">
        <v>1358.4584034571001</v>
      </c>
      <c r="E112" s="298">
        <v>0</v>
      </c>
      <c r="F112" s="298">
        <f t="shared" si="5"/>
        <v>1358.4584034571001</v>
      </c>
      <c r="G112" s="298"/>
      <c r="H112" s="298">
        <v>0</v>
      </c>
      <c r="I112" s="298">
        <v>0</v>
      </c>
      <c r="J112" s="298">
        <f t="shared" si="6"/>
        <v>0</v>
      </c>
      <c r="K112" s="298"/>
      <c r="L112" s="298">
        <f t="shared" si="7"/>
        <v>0</v>
      </c>
      <c r="M112" s="298">
        <f t="shared" si="8"/>
        <v>0</v>
      </c>
      <c r="N112" s="265"/>
      <c r="O112" s="265"/>
      <c r="P112" s="265"/>
      <c r="Q112" s="265"/>
    </row>
    <row r="113" spans="1:17" s="54" customFormat="1" ht="17.649999999999999" customHeight="1">
      <c r="A113" s="296">
        <v>108</v>
      </c>
      <c r="B113" s="297" t="s">
        <v>575</v>
      </c>
      <c r="C113" s="298">
        <v>769.42207059138116</v>
      </c>
      <c r="D113" s="298">
        <v>769.42207059138116</v>
      </c>
      <c r="E113" s="298">
        <v>0</v>
      </c>
      <c r="F113" s="298">
        <f t="shared" si="5"/>
        <v>769.42207059138116</v>
      </c>
      <c r="G113" s="298"/>
      <c r="H113" s="298">
        <v>0</v>
      </c>
      <c r="I113" s="298">
        <v>0</v>
      </c>
      <c r="J113" s="298">
        <f t="shared" si="6"/>
        <v>0</v>
      </c>
      <c r="K113" s="298"/>
      <c r="L113" s="298">
        <f t="shared" si="7"/>
        <v>0</v>
      </c>
      <c r="M113" s="298">
        <f t="shared" si="8"/>
        <v>0</v>
      </c>
      <c r="N113" s="265"/>
      <c r="O113" s="265"/>
      <c r="P113" s="265"/>
      <c r="Q113" s="265"/>
    </row>
    <row r="114" spans="1:17" s="55" customFormat="1" ht="17.649999999999999" customHeight="1">
      <c r="A114" s="296">
        <v>110</v>
      </c>
      <c r="B114" s="297" t="s">
        <v>576</v>
      </c>
      <c r="C114" s="298">
        <v>117.92603038106165</v>
      </c>
      <c r="D114" s="298">
        <v>117.92603038106164</v>
      </c>
      <c r="E114" s="298">
        <v>0</v>
      </c>
      <c r="F114" s="298">
        <f t="shared" si="5"/>
        <v>117.92603038106164</v>
      </c>
      <c r="G114" s="298"/>
      <c r="H114" s="298">
        <v>0</v>
      </c>
      <c r="I114" s="298">
        <v>0</v>
      </c>
      <c r="J114" s="298">
        <f t="shared" si="6"/>
        <v>0</v>
      </c>
      <c r="K114" s="298"/>
      <c r="L114" s="298">
        <f t="shared" si="7"/>
        <v>1.4210854715202004E-14</v>
      </c>
      <c r="M114" s="298">
        <f t="shared" si="8"/>
        <v>1.4210854715202004E-14</v>
      </c>
      <c r="N114" s="265"/>
      <c r="O114" s="265"/>
      <c r="P114" s="265"/>
      <c r="Q114" s="265"/>
    </row>
    <row r="115" spans="1:17" s="54" customFormat="1" ht="17.649999999999999" customHeight="1">
      <c r="A115" s="296">
        <v>111</v>
      </c>
      <c r="B115" s="297" t="s">
        <v>577</v>
      </c>
      <c r="C115" s="298">
        <v>706.8117853350999</v>
      </c>
      <c r="D115" s="298">
        <v>706.81178533510001</v>
      </c>
      <c r="E115" s="298">
        <v>0</v>
      </c>
      <c r="F115" s="298">
        <f t="shared" si="5"/>
        <v>706.81178533510001</v>
      </c>
      <c r="G115" s="298"/>
      <c r="H115" s="298">
        <v>0</v>
      </c>
      <c r="I115" s="298">
        <v>0</v>
      </c>
      <c r="J115" s="298">
        <f t="shared" si="6"/>
        <v>0</v>
      </c>
      <c r="K115" s="298"/>
      <c r="L115" s="298">
        <f t="shared" si="7"/>
        <v>-1.1368683772161603E-13</v>
      </c>
      <c r="M115" s="298">
        <f t="shared" si="8"/>
        <v>-1.1368683772161603E-13</v>
      </c>
      <c r="N115" s="265"/>
      <c r="O115" s="265"/>
      <c r="P115" s="265"/>
      <c r="Q115" s="265"/>
    </row>
    <row r="116" spans="1:17" s="54" customFormat="1" ht="17.649999999999999" customHeight="1">
      <c r="A116" s="296">
        <v>112</v>
      </c>
      <c r="B116" s="297" t="s">
        <v>578</v>
      </c>
      <c r="C116" s="298">
        <v>307.43515816786532</v>
      </c>
      <c r="D116" s="298">
        <v>307.43515816786532</v>
      </c>
      <c r="E116" s="298">
        <v>0</v>
      </c>
      <c r="F116" s="298">
        <f t="shared" si="5"/>
        <v>307.43515816786532</v>
      </c>
      <c r="G116" s="298"/>
      <c r="H116" s="298">
        <v>0</v>
      </c>
      <c r="I116" s="298">
        <v>0</v>
      </c>
      <c r="J116" s="298">
        <f t="shared" si="6"/>
        <v>0</v>
      </c>
      <c r="K116" s="298"/>
      <c r="L116" s="298">
        <f t="shared" si="7"/>
        <v>0</v>
      </c>
      <c r="M116" s="298">
        <f t="shared" si="8"/>
        <v>0</v>
      </c>
      <c r="N116" s="265"/>
      <c r="O116" s="265"/>
      <c r="P116" s="265"/>
      <c r="Q116" s="265"/>
    </row>
    <row r="117" spans="1:17" s="54" customFormat="1" ht="17.649999999999999" customHeight="1">
      <c r="A117" s="296">
        <v>113</v>
      </c>
      <c r="B117" s="297" t="s">
        <v>579</v>
      </c>
      <c r="C117" s="298">
        <v>805.06766608634848</v>
      </c>
      <c r="D117" s="298">
        <v>805.06766608634848</v>
      </c>
      <c r="E117" s="298">
        <v>0</v>
      </c>
      <c r="F117" s="298">
        <f t="shared" si="5"/>
        <v>805.06766608634848</v>
      </c>
      <c r="G117" s="298"/>
      <c r="H117" s="298">
        <v>0</v>
      </c>
      <c r="I117" s="298">
        <v>0</v>
      </c>
      <c r="J117" s="298">
        <f t="shared" si="6"/>
        <v>0</v>
      </c>
      <c r="K117" s="298"/>
      <c r="L117" s="298">
        <f t="shared" si="7"/>
        <v>0</v>
      </c>
      <c r="M117" s="298">
        <f t="shared" si="8"/>
        <v>0</v>
      </c>
      <c r="N117" s="265"/>
      <c r="O117" s="265"/>
      <c r="P117" s="265"/>
      <c r="Q117" s="265"/>
    </row>
    <row r="118" spans="1:17" s="54" customFormat="1" ht="17.649999999999999" customHeight="1">
      <c r="A118" s="296">
        <v>114</v>
      </c>
      <c r="B118" s="297" t="s">
        <v>580</v>
      </c>
      <c r="C118" s="298">
        <v>686.07052157169664</v>
      </c>
      <c r="D118" s="298">
        <v>686.07052157169664</v>
      </c>
      <c r="E118" s="298">
        <v>0</v>
      </c>
      <c r="F118" s="298">
        <f t="shared" si="5"/>
        <v>686.07052157169664</v>
      </c>
      <c r="G118" s="298"/>
      <c r="H118" s="298">
        <v>0</v>
      </c>
      <c r="I118" s="298">
        <v>0</v>
      </c>
      <c r="J118" s="298">
        <f t="shared" si="6"/>
        <v>0</v>
      </c>
      <c r="K118" s="298"/>
      <c r="L118" s="298">
        <f t="shared" si="7"/>
        <v>0</v>
      </c>
      <c r="M118" s="298">
        <f t="shared" si="8"/>
        <v>0</v>
      </c>
      <c r="N118" s="265"/>
      <c r="O118" s="265"/>
      <c r="P118" s="265"/>
      <c r="Q118" s="265"/>
    </row>
    <row r="119" spans="1:17" s="54" customFormat="1" ht="17.649999999999999" customHeight="1">
      <c r="A119" s="296">
        <v>117</v>
      </c>
      <c r="B119" s="297" t="s">
        <v>581</v>
      </c>
      <c r="C119" s="298">
        <v>992.61266000000012</v>
      </c>
      <c r="D119" s="298">
        <v>992.61265999999989</v>
      </c>
      <c r="E119" s="298">
        <v>0</v>
      </c>
      <c r="F119" s="298">
        <f t="shared" si="5"/>
        <v>992.61265999999989</v>
      </c>
      <c r="G119" s="298"/>
      <c r="H119" s="298">
        <v>0</v>
      </c>
      <c r="I119" s="298">
        <v>0</v>
      </c>
      <c r="J119" s="298">
        <f t="shared" si="6"/>
        <v>0</v>
      </c>
      <c r="K119" s="298"/>
      <c r="L119" s="298">
        <f t="shared" si="7"/>
        <v>2.2737367544323206E-13</v>
      </c>
      <c r="M119" s="298">
        <f t="shared" si="8"/>
        <v>2.2737367544323206E-13</v>
      </c>
      <c r="N119" s="265"/>
      <c r="O119" s="265"/>
      <c r="P119" s="265"/>
      <c r="Q119" s="265"/>
    </row>
    <row r="120" spans="1:17" s="54" customFormat="1" ht="17.649999999999999" customHeight="1">
      <c r="A120" s="296">
        <v>118</v>
      </c>
      <c r="B120" s="297" t="s">
        <v>582</v>
      </c>
      <c r="C120" s="298">
        <v>463.15788425516746</v>
      </c>
      <c r="D120" s="298">
        <v>463.15788425516752</v>
      </c>
      <c r="E120" s="298">
        <v>0</v>
      </c>
      <c r="F120" s="298">
        <f t="shared" si="5"/>
        <v>463.15788425516752</v>
      </c>
      <c r="G120" s="298"/>
      <c r="H120" s="298">
        <v>0</v>
      </c>
      <c r="I120" s="298">
        <v>0</v>
      </c>
      <c r="J120" s="298">
        <f t="shared" si="6"/>
        <v>0</v>
      </c>
      <c r="K120" s="298"/>
      <c r="L120" s="298">
        <f t="shared" si="7"/>
        <v>-5.6843418860808015E-14</v>
      </c>
      <c r="M120" s="298">
        <f t="shared" si="8"/>
        <v>-5.6843418860808015E-14</v>
      </c>
      <c r="N120" s="265"/>
      <c r="O120" s="265"/>
      <c r="P120" s="265"/>
      <c r="Q120" s="265"/>
    </row>
    <row r="121" spans="1:17" s="54" customFormat="1" ht="17.649999999999999" customHeight="1">
      <c r="A121" s="296">
        <v>122</v>
      </c>
      <c r="B121" s="297" t="s">
        <v>583</v>
      </c>
      <c r="C121" s="298">
        <v>242.6437274600936</v>
      </c>
      <c r="D121" s="298">
        <v>242.64372746009369</v>
      </c>
      <c r="E121" s="298">
        <v>0</v>
      </c>
      <c r="F121" s="298">
        <f t="shared" si="5"/>
        <v>242.64372746009369</v>
      </c>
      <c r="G121" s="298"/>
      <c r="H121" s="298">
        <v>0</v>
      </c>
      <c r="I121" s="298">
        <v>0</v>
      </c>
      <c r="J121" s="298">
        <f t="shared" si="6"/>
        <v>0</v>
      </c>
      <c r="K121" s="298"/>
      <c r="L121" s="298">
        <f t="shared" si="7"/>
        <v>-8.5265128291212022E-14</v>
      </c>
      <c r="M121" s="298">
        <f t="shared" si="8"/>
        <v>-8.5265128291212022E-14</v>
      </c>
      <c r="N121" s="265"/>
      <c r="O121" s="265"/>
      <c r="P121" s="265"/>
      <c r="Q121" s="265"/>
    </row>
    <row r="122" spans="1:17" s="54" customFormat="1" ht="17.649999999999999" customHeight="1">
      <c r="A122" s="296">
        <v>123</v>
      </c>
      <c r="B122" s="297" t="s">
        <v>584</v>
      </c>
      <c r="C122" s="298">
        <v>118.98278033007102</v>
      </c>
      <c r="D122" s="298">
        <v>118.98278033007104</v>
      </c>
      <c r="E122" s="298">
        <v>0</v>
      </c>
      <c r="F122" s="298">
        <f t="shared" si="5"/>
        <v>118.98278033007104</v>
      </c>
      <c r="G122" s="298"/>
      <c r="H122" s="298">
        <v>0</v>
      </c>
      <c r="I122" s="298">
        <v>0</v>
      </c>
      <c r="J122" s="298">
        <f t="shared" si="6"/>
        <v>0</v>
      </c>
      <c r="K122" s="298"/>
      <c r="L122" s="298">
        <f t="shared" si="7"/>
        <v>-1.4210854715202004E-14</v>
      </c>
      <c r="M122" s="298">
        <f t="shared" si="8"/>
        <v>-1.4210854715202004E-14</v>
      </c>
      <c r="N122" s="265"/>
      <c r="O122" s="265"/>
      <c r="P122" s="265"/>
      <c r="Q122" s="265"/>
    </row>
    <row r="123" spans="1:17" s="54" customFormat="1" ht="17.649999999999999" customHeight="1">
      <c r="A123" s="296">
        <v>124</v>
      </c>
      <c r="B123" s="297" t="s">
        <v>585</v>
      </c>
      <c r="C123" s="298">
        <v>1208.2623759730297</v>
      </c>
      <c r="D123" s="298">
        <v>1208.2623759730302</v>
      </c>
      <c r="E123" s="298">
        <v>0</v>
      </c>
      <c r="F123" s="298">
        <f t="shared" si="5"/>
        <v>1208.2623759730302</v>
      </c>
      <c r="G123" s="298"/>
      <c r="H123" s="298">
        <v>0</v>
      </c>
      <c r="I123" s="298">
        <v>0</v>
      </c>
      <c r="J123" s="298">
        <f t="shared" si="6"/>
        <v>0</v>
      </c>
      <c r="K123" s="298"/>
      <c r="L123" s="298">
        <f t="shared" si="7"/>
        <v>-4.5474735088646412E-13</v>
      </c>
      <c r="M123" s="298">
        <f t="shared" si="8"/>
        <v>-4.5474735088646412E-13</v>
      </c>
      <c r="N123" s="265"/>
      <c r="O123" s="265"/>
      <c r="P123" s="265"/>
      <c r="Q123" s="265"/>
    </row>
    <row r="124" spans="1:17" s="54" customFormat="1" ht="17.649999999999999" customHeight="1">
      <c r="A124" s="296">
        <v>126</v>
      </c>
      <c r="B124" s="297" t="s">
        <v>586</v>
      </c>
      <c r="C124" s="298">
        <v>1897.2971674006135</v>
      </c>
      <c r="D124" s="298">
        <v>1897.2971674006137</v>
      </c>
      <c r="E124" s="298">
        <v>0</v>
      </c>
      <c r="F124" s="298">
        <f t="shared" si="5"/>
        <v>1897.2971674006137</v>
      </c>
      <c r="G124" s="298"/>
      <c r="H124" s="298">
        <v>0</v>
      </c>
      <c r="I124" s="298">
        <v>0</v>
      </c>
      <c r="J124" s="298">
        <f t="shared" si="6"/>
        <v>0</v>
      </c>
      <c r="K124" s="298"/>
      <c r="L124" s="298">
        <f t="shared" si="7"/>
        <v>-2.2737367544323206E-13</v>
      </c>
      <c r="M124" s="298">
        <f t="shared" si="8"/>
        <v>-2.2737367544323206E-13</v>
      </c>
      <c r="N124" s="265"/>
      <c r="O124" s="265"/>
      <c r="P124" s="265"/>
      <c r="Q124" s="265"/>
    </row>
    <row r="125" spans="1:17" s="54" customFormat="1" ht="17.649999999999999" customHeight="1">
      <c r="A125" s="296">
        <v>127</v>
      </c>
      <c r="B125" s="297" t="s">
        <v>587</v>
      </c>
      <c r="C125" s="298">
        <v>1600.2190051739665</v>
      </c>
      <c r="D125" s="298">
        <v>1600.2190051739669</v>
      </c>
      <c r="E125" s="298">
        <v>0</v>
      </c>
      <c r="F125" s="298">
        <f t="shared" si="5"/>
        <v>1600.2190051739669</v>
      </c>
      <c r="G125" s="298"/>
      <c r="H125" s="298">
        <v>0</v>
      </c>
      <c r="I125" s="298">
        <v>0</v>
      </c>
      <c r="J125" s="298">
        <f t="shared" si="6"/>
        <v>0</v>
      </c>
      <c r="K125" s="298"/>
      <c r="L125" s="298">
        <f t="shared" si="7"/>
        <v>-4.5474735088646412E-13</v>
      </c>
      <c r="M125" s="298">
        <f t="shared" si="8"/>
        <v>-4.5474735088646412E-13</v>
      </c>
      <c r="N125" s="265"/>
      <c r="O125" s="265"/>
      <c r="P125" s="265"/>
      <c r="Q125" s="265"/>
    </row>
    <row r="126" spans="1:17" s="54" customFormat="1" ht="17.649999999999999" customHeight="1">
      <c r="A126" s="296">
        <v>128</v>
      </c>
      <c r="B126" s="297" t="s">
        <v>588</v>
      </c>
      <c r="C126" s="298">
        <v>1492.3144472947988</v>
      </c>
      <c r="D126" s="298">
        <v>1492.314447294799</v>
      </c>
      <c r="E126" s="298">
        <v>0</v>
      </c>
      <c r="F126" s="298">
        <f t="shared" si="5"/>
        <v>1492.314447294799</v>
      </c>
      <c r="G126" s="298"/>
      <c r="H126" s="298">
        <v>0</v>
      </c>
      <c r="I126" s="298">
        <v>0</v>
      </c>
      <c r="J126" s="298">
        <f t="shared" si="6"/>
        <v>0</v>
      </c>
      <c r="K126" s="298"/>
      <c r="L126" s="298">
        <f t="shared" si="7"/>
        <v>-2.2737367544323206E-13</v>
      </c>
      <c r="M126" s="298">
        <f t="shared" si="8"/>
        <v>-2.2737367544323206E-13</v>
      </c>
      <c r="N126" s="265"/>
      <c r="O126" s="265"/>
      <c r="P126" s="265"/>
      <c r="Q126" s="265"/>
    </row>
    <row r="127" spans="1:17" s="54" customFormat="1" ht="17.649999999999999" customHeight="1">
      <c r="A127" s="296">
        <v>130</v>
      </c>
      <c r="B127" s="297" t="s">
        <v>589</v>
      </c>
      <c r="C127" s="298">
        <v>2060.3252173700234</v>
      </c>
      <c r="D127" s="298">
        <v>1998.9725777772035</v>
      </c>
      <c r="E127" s="298">
        <v>1.5568287190760428</v>
      </c>
      <c r="F127" s="298">
        <f t="shared" si="5"/>
        <v>2000.5294064962795</v>
      </c>
      <c r="G127" s="298"/>
      <c r="H127" s="298">
        <v>0.63014488262777912</v>
      </c>
      <c r="I127" s="298">
        <v>3.2372151208099447</v>
      </c>
      <c r="J127" s="298">
        <f t="shared" si="6"/>
        <v>3.8673600034377236</v>
      </c>
      <c r="K127" s="298"/>
      <c r="L127" s="298">
        <f t="shared" si="7"/>
        <v>55.928450870306179</v>
      </c>
      <c r="M127" s="298">
        <f t="shared" si="8"/>
        <v>59.795810873743903</v>
      </c>
      <c r="N127" s="265"/>
      <c r="O127" s="265"/>
      <c r="P127" s="265"/>
      <c r="Q127" s="265"/>
    </row>
    <row r="128" spans="1:17" s="54" customFormat="1" ht="17.649999999999999" customHeight="1">
      <c r="A128" s="296">
        <v>132</v>
      </c>
      <c r="B128" s="297" t="s">
        <v>590</v>
      </c>
      <c r="C128" s="298">
        <v>2451.6185264000001</v>
      </c>
      <c r="D128" s="298">
        <v>2043.0154388400661</v>
      </c>
      <c r="E128" s="298">
        <v>163.44123510720533</v>
      </c>
      <c r="F128" s="298">
        <f t="shared" si="5"/>
        <v>2206.4566739472712</v>
      </c>
      <c r="G128" s="298"/>
      <c r="H128" s="298">
        <v>0</v>
      </c>
      <c r="I128" s="298">
        <v>163.44123510720533</v>
      </c>
      <c r="J128" s="298">
        <f t="shared" si="6"/>
        <v>163.44123510720533</v>
      </c>
      <c r="K128" s="298"/>
      <c r="L128" s="298">
        <f t="shared" si="7"/>
        <v>81.720617345523578</v>
      </c>
      <c r="M128" s="298">
        <f t="shared" si="8"/>
        <v>245.16185245272891</v>
      </c>
      <c r="N128" s="265"/>
      <c r="O128" s="265"/>
      <c r="P128" s="265"/>
      <c r="Q128" s="265"/>
    </row>
    <row r="129" spans="1:17" s="54" customFormat="1" ht="17.649999999999999" customHeight="1">
      <c r="A129" s="296">
        <v>136</v>
      </c>
      <c r="B129" s="297" t="s">
        <v>591</v>
      </c>
      <c r="C129" s="298">
        <v>152.74809552391855</v>
      </c>
      <c r="D129" s="298">
        <v>152.74809552391858</v>
      </c>
      <c r="E129" s="298">
        <v>0</v>
      </c>
      <c r="F129" s="298">
        <f t="shared" si="5"/>
        <v>152.74809552391858</v>
      </c>
      <c r="G129" s="298"/>
      <c r="H129" s="298">
        <v>0</v>
      </c>
      <c r="I129" s="298">
        <v>0</v>
      </c>
      <c r="J129" s="298">
        <f t="shared" si="6"/>
        <v>0</v>
      </c>
      <c r="K129" s="298"/>
      <c r="L129" s="298">
        <f t="shared" si="7"/>
        <v>-2.8421709430404007E-14</v>
      </c>
      <c r="M129" s="298">
        <f t="shared" si="8"/>
        <v>-2.8421709430404007E-14</v>
      </c>
      <c r="N129" s="265"/>
      <c r="O129" s="265"/>
      <c r="P129" s="265"/>
      <c r="Q129" s="265"/>
    </row>
    <row r="130" spans="1:17" s="54" customFormat="1" ht="17.649999999999999" customHeight="1">
      <c r="A130" s="296">
        <v>138</v>
      </c>
      <c r="B130" s="297" t="s">
        <v>592</v>
      </c>
      <c r="C130" s="298">
        <v>201.16463002155277</v>
      </c>
      <c r="D130" s="298">
        <v>201.16463002155282</v>
      </c>
      <c r="E130" s="298">
        <v>0</v>
      </c>
      <c r="F130" s="298">
        <f t="shared" si="5"/>
        <v>201.16463002155282</v>
      </c>
      <c r="G130" s="298"/>
      <c r="H130" s="298">
        <v>0</v>
      </c>
      <c r="I130" s="298">
        <v>0</v>
      </c>
      <c r="J130" s="298">
        <f t="shared" si="6"/>
        <v>0</v>
      </c>
      <c r="K130" s="298"/>
      <c r="L130" s="298">
        <f t="shared" si="7"/>
        <v>-5.6843418860808015E-14</v>
      </c>
      <c r="M130" s="298">
        <f t="shared" si="8"/>
        <v>-5.6843418860808015E-14</v>
      </c>
      <c r="N130" s="265"/>
      <c r="O130" s="265"/>
      <c r="P130" s="265"/>
      <c r="Q130" s="265"/>
    </row>
    <row r="131" spans="1:17" s="55" customFormat="1" ht="17.649999999999999" customHeight="1">
      <c r="A131" s="296">
        <v>139</v>
      </c>
      <c r="B131" s="297" t="s">
        <v>593</v>
      </c>
      <c r="C131" s="298">
        <v>268.84149030819685</v>
      </c>
      <c r="D131" s="298">
        <v>268.8414903081968</v>
      </c>
      <c r="E131" s="298">
        <v>0</v>
      </c>
      <c r="F131" s="298">
        <f t="shared" si="5"/>
        <v>268.8414903081968</v>
      </c>
      <c r="G131" s="298"/>
      <c r="H131" s="298">
        <v>0</v>
      </c>
      <c r="I131" s="298">
        <v>0</v>
      </c>
      <c r="J131" s="298">
        <f t="shared" si="6"/>
        <v>0</v>
      </c>
      <c r="K131" s="298"/>
      <c r="L131" s="298">
        <f t="shared" si="7"/>
        <v>5.6843418860808015E-14</v>
      </c>
      <c r="M131" s="298">
        <f t="shared" si="8"/>
        <v>5.6843418860808015E-14</v>
      </c>
      <c r="N131" s="265"/>
      <c r="O131" s="265"/>
      <c r="P131" s="265"/>
      <c r="Q131" s="265"/>
    </row>
    <row r="132" spans="1:17" s="54" customFormat="1" ht="17.649999999999999" customHeight="1">
      <c r="A132" s="296">
        <v>140</v>
      </c>
      <c r="B132" s="300" t="s">
        <v>594</v>
      </c>
      <c r="C132" s="298">
        <v>293.67611079970004</v>
      </c>
      <c r="D132" s="298">
        <v>207.65467829946203</v>
      </c>
      <c r="E132" s="298">
        <v>16.756413688185255</v>
      </c>
      <c r="F132" s="298">
        <f t="shared" si="5"/>
        <v>224.4110919876473</v>
      </c>
      <c r="G132" s="298"/>
      <c r="H132" s="298">
        <v>2.6342422107585077E-2</v>
      </c>
      <c r="I132" s="298">
        <v>16.826660122585253</v>
      </c>
      <c r="J132" s="298">
        <f t="shared" si="6"/>
        <v>16.853002544692838</v>
      </c>
      <c r="K132" s="298"/>
      <c r="L132" s="298">
        <f t="shared" si="7"/>
        <v>52.412016267359903</v>
      </c>
      <c r="M132" s="298">
        <f t="shared" si="8"/>
        <v>69.265018812052745</v>
      </c>
      <c r="N132" s="265"/>
      <c r="O132" s="265"/>
      <c r="P132" s="265"/>
      <c r="Q132" s="265"/>
    </row>
    <row r="133" spans="1:17" s="54" customFormat="1" ht="17.649999999999999" customHeight="1">
      <c r="A133" s="296">
        <v>141</v>
      </c>
      <c r="B133" s="297" t="s">
        <v>595</v>
      </c>
      <c r="C133" s="298">
        <v>261.05669076665419</v>
      </c>
      <c r="D133" s="298">
        <v>261.05669076665419</v>
      </c>
      <c r="E133" s="298">
        <v>0</v>
      </c>
      <c r="F133" s="298">
        <f t="shared" si="5"/>
        <v>261.05669076665419</v>
      </c>
      <c r="G133" s="298"/>
      <c r="H133" s="298">
        <v>0</v>
      </c>
      <c r="I133" s="298">
        <v>0</v>
      </c>
      <c r="J133" s="298">
        <f t="shared" si="6"/>
        <v>0</v>
      </c>
      <c r="K133" s="298"/>
      <c r="L133" s="298">
        <f t="shared" si="7"/>
        <v>0</v>
      </c>
      <c r="M133" s="298">
        <f t="shared" si="8"/>
        <v>0</v>
      </c>
      <c r="N133" s="265"/>
      <c r="O133" s="265"/>
      <c r="P133" s="265"/>
      <c r="Q133" s="265"/>
    </row>
    <row r="134" spans="1:17" s="54" customFormat="1" ht="17.649999999999999" customHeight="1">
      <c r="A134" s="296">
        <v>142</v>
      </c>
      <c r="B134" s="297" t="s">
        <v>596</v>
      </c>
      <c r="C134" s="298">
        <v>936.10418056788433</v>
      </c>
      <c r="D134" s="298">
        <v>936.10418056788455</v>
      </c>
      <c r="E134" s="298">
        <v>0</v>
      </c>
      <c r="F134" s="298">
        <f t="shared" si="5"/>
        <v>936.10418056788455</v>
      </c>
      <c r="G134" s="298"/>
      <c r="H134" s="298">
        <v>0</v>
      </c>
      <c r="I134" s="298">
        <v>0</v>
      </c>
      <c r="J134" s="298">
        <f t="shared" si="6"/>
        <v>0</v>
      </c>
      <c r="K134" s="298"/>
      <c r="L134" s="298">
        <f t="shared" si="7"/>
        <v>-2.2737367544323206E-13</v>
      </c>
      <c r="M134" s="298">
        <f t="shared" si="8"/>
        <v>-2.2737367544323206E-13</v>
      </c>
      <c r="N134" s="265"/>
      <c r="O134" s="265"/>
      <c r="P134" s="265"/>
      <c r="Q134" s="265"/>
    </row>
    <row r="135" spans="1:17" s="54" customFormat="1" ht="17.649999999999999" customHeight="1">
      <c r="A135" s="296">
        <v>143</v>
      </c>
      <c r="B135" s="297" t="s">
        <v>597</v>
      </c>
      <c r="C135" s="298">
        <v>1808.6777294129613</v>
      </c>
      <c r="D135" s="298">
        <v>1808.677729412962</v>
      </c>
      <c r="E135" s="298">
        <v>0</v>
      </c>
      <c r="F135" s="298">
        <f t="shared" si="5"/>
        <v>1808.677729412962</v>
      </c>
      <c r="G135" s="298"/>
      <c r="H135" s="298">
        <v>0</v>
      </c>
      <c r="I135" s="298">
        <v>0</v>
      </c>
      <c r="J135" s="298">
        <f t="shared" si="6"/>
        <v>0</v>
      </c>
      <c r="K135" s="298"/>
      <c r="L135" s="298">
        <f t="shared" si="7"/>
        <v>-6.8212102632969618E-13</v>
      </c>
      <c r="M135" s="298">
        <f t="shared" si="8"/>
        <v>-6.8212102632969618E-13</v>
      </c>
      <c r="N135" s="265"/>
      <c r="O135" s="265"/>
      <c r="P135" s="265"/>
      <c r="Q135" s="265"/>
    </row>
    <row r="136" spans="1:17" s="55" customFormat="1" ht="17.649999999999999" customHeight="1">
      <c r="A136" s="296">
        <v>144</v>
      </c>
      <c r="B136" s="297" t="s">
        <v>598</v>
      </c>
      <c r="C136" s="298">
        <v>1242.0657538800597</v>
      </c>
      <c r="D136" s="298">
        <v>1242.0657538800597</v>
      </c>
      <c r="E136" s="298">
        <v>0</v>
      </c>
      <c r="F136" s="298">
        <f t="shared" si="5"/>
        <v>1242.0657538800597</v>
      </c>
      <c r="G136" s="298"/>
      <c r="H136" s="298">
        <v>0</v>
      </c>
      <c r="I136" s="298">
        <v>0</v>
      </c>
      <c r="J136" s="298">
        <f t="shared" si="6"/>
        <v>0</v>
      </c>
      <c r="K136" s="298"/>
      <c r="L136" s="298">
        <f t="shared" si="7"/>
        <v>0</v>
      </c>
      <c r="M136" s="298">
        <f t="shared" si="8"/>
        <v>0</v>
      </c>
      <c r="N136" s="265"/>
      <c r="O136" s="265"/>
      <c r="P136" s="265"/>
      <c r="Q136" s="265"/>
    </row>
    <row r="137" spans="1:17" s="55" customFormat="1" ht="17.649999999999999" customHeight="1">
      <c r="A137" s="296">
        <v>146</v>
      </c>
      <c r="B137" s="297" t="s">
        <v>599</v>
      </c>
      <c r="C137" s="298">
        <v>28071.624947456174</v>
      </c>
      <c r="D137" s="298">
        <v>8274.9358676602424</v>
      </c>
      <c r="E137" s="298">
        <v>993.70349872397492</v>
      </c>
      <c r="F137" s="298">
        <f t="shared" si="5"/>
        <v>9268.6393663842173</v>
      </c>
      <c r="G137" s="298"/>
      <c r="H137" s="298">
        <v>197.54821995137638</v>
      </c>
      <c r="I137" s="298">
        <v>1198.3561427019611</v>
      </c>
      <c r="J137" s="298">
        <f t="shared" si="6"/>
        <v>1395.9043626533376</v>
      </c>
      <c r="K137" s="298"/>
      <c r="L137" s="298">
        <f t="shared" si="7"/>
        <v>17407.081218418618</v>
      </c>
      <c r="M137" s="298">
        <f t="shared" si="8"/>
        <v>18802.985581071956</v>
      </c>
      <c r="N137" s="265"/>
      <c r="O137" s="265"/>
      <c r="P137" s="265"/>
      <c r="Q137" s="265"/>
    </row>
    <row r="138" spans="1:17" s="54" customFormat="1" ht="17.649999999999999" customHeight="1">
      <c r="A138" s="296">
        <v>147</v>
      </c>
      <c r="B138" s="297" t="s">
        <v>600</v>
      </c>
      <c r="C138" s="298">
        <v>3914.3073898092621</v>
      </c>
      <c r="D138" s="298">
        <v>3914.3073898092607</v>
      </c>
      <c r="E138" s="298">
        <v>0</v>
      </c>
      <c r="F138" s="298">
        <f t="shared" si="5"/>
        <v>3914.3073898092607</v>
      </c>
      <c r="G138" s="298"/>
      <c r="H138" s="298">
        <v>0</v>
      </c>
      <c r="I138" s="298">
        <v>0</v>
      </c>
      <c r="J138" s="298">
        <f t="shared" si="6"/>
        <v>0</v>
      </c>
      <c r="K138" s="298"/>
      <c r="L138" s="298">
        <f t="shared" si="7"/>
        <v>1.3642420526593924E-12</v>
      </c>
      <c r="M138" s="298">
        <f t="shared" si="8"/>
        <v>1.3642420526593924E-12</v>
      </c>
      <c r="N138" s="265"/>
      <c r="O138" s="265"/>
      <c r="P138" s="265"/>
      <c r="Q138" s="265"/>
    </row>
    <row r="139" spans="1:17" s="55" customFormat="1" ht="17.649999999999999" customHeight="1">
      <c r="A139" s="296">
        <v>148</v>
      </c>
      <c r="B139" s="297" t="s">
        <v>601</v>
      </c>
      <c r="C139" s="298">
        <v>620.34342496793647</v>
      </c>
      <c r="D139" s="298">
        <v>620.34342496793636</v>
      </c>
      <c r="E139" s="298">
        <v>0</v>
      </c>
      <c r="F139" s="298">
        <f t="shared" si="5"/>
        <v>620.34342496793636</v>
      </c>
      <c r="G139" s="298"/>
      <c r="H139" s="298">
        <v>0</v>
      </c>
      <c r="I139" s="298">
        <v>0</v>
      </c>
      <c r="J139" s="298">
        <f t="shared" si="6"/>
        <v>0</v>
      </c>
      <c r="K139" s="298"/>
      <c r="L139" s="298">
        <f t="shared" si="7"/>
        <v>1.1368683772161603E-13</v>
      </c>
      <c r="M139" s="298">
        <f t="shared" si="8"/>
        <v>1.1368683772161603E-13</v>
      </c>
      <c r="N139" s="265"/>
      <c r="O139" s="265"/>
      <c r="P139" s="265"/>
      <c r="Q139" s="265"/>
    </row>
    <row r="140" spans="1:17" s="54" customFormat="1" ht="17.649999999999999" customHeight="1">
      <c r="A140" s="296">
        <v>149</v>
      </c>
      <c r="B140" s="297" t="s">
        <v>602</v>
      </c>
      <c r="C140" s="298">
        <v>1005.464256184221</v>
      </c>
      <c r="D140" s="298">
        <v>1005.464256184221</v>
      </c>
      <c r="E140" s="298">
        <v>0</v>
      </c>
      <c r="F140" s="298">
        <f t="shared" si="5"/>
        <v>1005.464256184221</v>
      </c>
      <c r="G140" s="298"/>
      <c r="H140" s="298">
        <v>0</v>
      </c>
      <c r="I140" s="298">
        <v>0</v>
      </c>
      <c r="J140" s="298">
        <f t="shared" si="6"/>
        <v>0</v>
      </c>
      <c r="K140" s="298"/>
      <c r="L140" s="298">
        <f t="shared" si="7"/>
        <v>0</v>
      </c>
      <c r="M140" s="298">
        <f t="shared" si="8"/>
        <v>0</v>
      </c>
      <c r="N140" s="265"/>
      <c r="O140" s="265"/>
      <c r="P140" s="265"/>
      <c r="Q140" s="265"/>
    </row>
    <row r="141" spans="1:17" s="54" customFormat="1" ht="17.649999999999999" customHeight="1">
      <c r="A141" s="296">
        <v>150</v>
      </c>
      <c r="B141" s="297" t="s">
        <v>603</v>
      </c>
      <c r="C141" s="298">
        <v>1064.640806502221</v>
      </c>
      <c r="D141" s="298">
        <v>1059.2012615716596</v>
      </c>
      <c r="E141" s="298">
        <v>0.13802893934462179</v>
      </c>
      <c r="F141" s="298">
        <f t="shared" si="5"/>
        <v>1059.3392905110043</v>
      </c>
      <c r="G141" s="298"/>
      <c r="H141" s="298">
        <v>5.5868852051960932E-2</v>
      </c>
      <c r="I141" s="298">
        <v>0.28701256917334583</v>
      </c>
      <c r="J141" s="298">
        <f t="shared" si="6"/>
        <v>0.34288142122530674</v>
      </c>
      <c r="K141" s="298"/>
      <c r="L141" s="298">
        <f t="shared" si="7"/>
        <v>4.9586345699914682</v>
      </c>
      <c r="M141" s="298">
        <f t="shared" si="8"/>
        <v>5.3015159912167746</v>
      </c>
      <c r="N141" s="265"/>
      <c r="O141" s="265"/>
      <c r="P141" s="265"/>
      <c r="Q141" s="265"/>
    </row>
    <row r="142" spans="1:17" s="54" customFormat="1" ht="17.649999999999999" customHeight="1">
      <c r="A142" s="296">
        <v>151</v>
      </c>
      <c r="B142" s="297" t="s">
        <v>604</v>
      </c>
      <c r="C142" s="298">
        <v>348.20719191702096</v>
      </c>
      <c r="D142" s="298">
        <v>268.84736049849704</v>
      </c>
      <c r="E142" s="298">
        <v>21.256342729542158</v>
      </c>
      <c r="F142" s="298">
        <f t="shared" si="5"/>
        <v>290.10370322803919</v>
      </c>
      <c r="G142" s="298"/>
      <c r="H142" s="298">
        <v>13.564376475769745</v>
      </c>
      <c r="I142" s="298">
        <v>30.974736059799746</v>
      </c>
      <c r="J142" s="298">
        <f t="shared" si="6"/>
        <v>44.539112535569487</v>
      </c>
      <c r="K142" s="298"/>
      <c r="L142" s="298">
        <f t="shared" si="7"/>
        <v>13.564376153412283</v>
      </c>
      <c r="M142" s="298">
        <f t="shared" si="8"/>
        <v>58.10348868898177</v>
      </c>
      <c r="N142" s="265"/>
      <c r="O142" s="265"/>
      <c r="P142" s="265"/>
      <c r="Q142" s="265"/>
    </row>
    <row r="143" spans="1:17" s="54" customFormat="1" ht="17.649999999999999" customHeight="1">
      <c r="A143" s="296">
        <v>152</v>
      </c>
      <c r="B143" s="297" t="s">
        <v>605</v>
      </c>
      <c r="C143" s="298">
        <v>1362.9548681020929</v>
      </c>
      <c r="D143" s="298">
        <v>1216.1772100059547</v>
      </c>
      <c r="E143" s="298">
        <v>25.428978272532152</v>
      </c>
      <c r="F143" s="298">
        <f t="shared" si="5"/>
        <v>1241.6061882784868</v>
      </c>
      <c r="G143" s="298"/>
      <c r="H143" s="298">
        <v>0.23094710177345826</v>
      </c>
      <c r="I143" s="298">
        <v>26.044837241619934</v>
      </c>
      <c r="J143" s="298">
        <f t="shared" si="6"/>
        <v>26.275784343393394</v>
      </c>
      <c r="K143" s="298"/>
      <c r="L143" s="298">
        <f t="shared" si="7"/>
        <v>95.072895480212665</v>
      </c>
      <c r="M143" s="298">
        <f t="shared" si="8"/>
        <v>121.34867982360606</v>
      </c>
      <c r="N143" s="265"/>
      <c r="O143" s="265"/>
      <c r="P143" s="265"/>
      <c r="Q143" s="265"/>
    </row>
    <row r="144" spans="1:17" s="54" customFormat="1" ht="17.649999999999999" customHeight="1">
      <c r="A144" s="296">
        <v>156</v>
      </c>
      <c r="B144" s="297" t="s">
        <v>606</v>
      </c>
      <c r="C144" s="298">
        <v>379.50651545921096</v>
      </c>
      <c r="D144" s="298">
        <v>370.43782444539511</v>
      </c>
      <c r="E144" s="298">
        <v>4.6647042321922036</v>
      </c>
      <c r="F144" s="298">
        <f t="shared" ref="F144:F207" si="9">+D144+E144</f>
        <v>375.10252867758732</v>
      </c>
      <c r="G144" s="298"/>
      <c r="H144" s="298">
        <v>4.6410427441082404E-2</v>
      </c>
      <c r="I144" s="298">
        <v>0.23842223920360806</v>
      </c>
      <c r="J144" s="298">
        <f t="shared" ref="J144:J207" si="10">+H144+I144</f>
        <v>0.28483266664469048</v>
      </c>
      <c r="K144" s="298"/>
      <c r="L144" s="298">
        <f t="shared" ref="L144:L207" si="11">SUM(C144-F144-J144)</f>
        <v>4.1191541149789535</v>
      </c>
      <c r="M144" s="298">
        <f t="shared" ref="M144:M207" si="12">J144+L144</f>
        <v>4.4039867816236438</v>
      </c>
      <c r="N144" s="265"/>
      <c r="O144" s="265"/>
      <c r="P144" s="265"/>
      <c r="Q144" s="265"/>
    </row>
    <row r="145" spans="1:17" s="54" customFormat="1" ht="17.649999999999999" customHeight="1">
      <c r="A145" s="296">
        <v>157</v>
      </c>
      <c r="B145" s="297" t="s">
        <v>607</v>
      </c>
      <c r="C145" s="298">
        <v>3417.1999914957628</v>
      </c>
      <c r="D145" s="298">
        <v>3334.0317337570796</v>
      </c>
      <c r="E145" s="298">
        <v>2.1104018511121412</v>
      </c>
      <c r="F145" s="298">
        <f t="shared" si="9"/>
        <v>3336.1421356081919</v>
      </c>
      <c r="G145" s="298"/>
      <c r="H145" s="298">
        <v>0.85421026623703766</v>
      </c>
      <c r="I145" s="298">
        <v>4.3882959541298066</v>
      </c>
      <c r="J145" s="298">
        <f t="shared" si="10"/>
        <v>5.2425062203668444</v>
      </c>
      <c r="K145" s="298"/>
      <c r="L145" s="298">
        <f t="shared" si="11"/>
        <v>75.815349667204046</v>
      </c>
      <c r="M145" s="298">
        <f t="shared" si="12"/>
        <v>81.057855887570895</v>
      </c>
      <c r="N145" s="265"/>
      <c r="O145" s="265"/>
      <c r="P145" s="265"/>
      <c r="Q145" s="265"/>
    </row>
    <row r="146" spans="1:17" s="55" customFormat="1" ht="17.649999999999999" customHeight="1">
      <c r="A146" s="296">
        <v>158</v>
      </c>
      <c r="B146" s="297" t="s">
        <v>608</v>
      </c>
      <c r="C146" s="298">
        <v>296.09950257457734</v>
      </c>
      <c r="D146" s="298">
        <v>296.09950257457729</v>
      </c>
      <c r="E146" s="298">
        <v>0</v>
      </c>
      <c r="F146" s="298">
        <f t="shared" si="9"/>
        <v>296.09950257457729</v>
      </c>
      <c r="G146" s="298"/>
      <c r="H146" s="298">
        <v>0</v>
      </c>
      <c r="I146" s="298">
        <v>0</v>
      </c>
      <c r="J146" s="298">
        <f t="shared" si="10"/>
        <v>0</v>
      </c>
      <c r="K146" s="298"/>
      <c r="L146" s="298">
        <f t="shared" si="11"/>
        <v>5.6843418860808015E-14</v>
      </c>
      <c r="M146" s="298">
        <f t="shared" si="12"/>
        <v>5.6843418860808015E-14</v>
      </c>
      <c r="N146" s="265"/>
      <c r="O146" s="265"/>
      <c r="P146" s="265"/>
      <c r="Q146" s="265"/>
    </row>
    <row r="147" spans="1:17" s="54" customFormat="1" ht="17.649999999999999" customHeight="1">
      <c r="A147" s="296">
        <v>159</v>
      </c>
      <c r="B147" s="297" t="s">
        <v>609</v>
      </c>
      <c r="C147" s="298">
        <v>100.97365017224273</v>
      </c>
      <c r="D147" s="298">
        <v>100.97365017224273</v>
      </c>
      <c r="E147" s="298">
        <v>0</v>
      </c>
      <c r="F147" s="298">
        <f t="shared" si="9"/>
        <v>100.97365017224273</v>
      </c>
      <c r="G147" s="298"/>
      <c r="H147" s="298">
        <v>0</v>
      </c>
      <c r="I147" s="298">
        <v>0</v>
      </c>
      <c r="J147" s="298">
        <f t="shared" si="10"/>
        <v>0</v>
      </c>
      <c r="K147" s="298"/>
      <c r="L147" s="298">
        <f t="shared" si="11"/>
        <v>0</v>
      </c>
      <c r="M147" s="298">
        <f t="shared" si="12"/>
        <v>0</v>
      </c>
      <c r="N147" s="265"/>
      <c r="O147" s="265"/>
      <c r="P147" s="265"/>
      <c r="Q147" s="265"/>
    </row>
    <row r="148" spans="1:17" s="54" customFormat="1" ht="17.649999999999999" customHeight="1">
      <c r="A148" s="296">
        <v>160</v>
      </c>
      <c r="B148" s="297" t="s">
        <v>610</v>
      </c>
      <c r="C148" s="298">
        <v>24.366170749525555</v>
      </c>
      <c r="D148" s="298">
        <v>24.366170749525555</v>
      </c>
      <c r="E148" s="298">
        <v>0</v>
      </c>
      <c r="F148" s="298">
        <f t="shared" si="9"/>
        <v>24.366170749525555</v>
      </c>
      <c r="G148" s="298"/>
      <c r="H148" s="298">
        <v>0</v>
      </c>
      <c r="I148" s="298">
        <v>0</v>
      </c>
      <c r="J148" s="298">
        <f t="shared" si="10"/>
        <v>0</v>
      </c>
      <c r="K148" s="298"/>
      <c r="L148" s="298">
        <f t="shared" si="11"/>
        <v>0</v>
      </c>
      <c r="M148" s="298">
        <f t="shared" si="12"/>
        <v>0</v>
      </c>
      <c r="N148" s="265"/>
      <c r="O148" s="265"/>
      <c r="P148" s="265"/>
      <c r="Q148" s="265"/>
    </row>
    <row r="149" spans="1:17" s="54" customFormat="1" ht="17.649999999999999" customHeight="1">
      <c r="A149" s="296">
        <v>161</v>
      </c>
      <c r="B149" s="297" t="s">
        <v>611</v>
      </c>
      <c r="C149" s="298">
        <v>94.88209249999997</v>
      </c>
      <c r="D149" s="298">
        <v>94.882092499999999</v>
      </c>
      <c r="E149" s="298">
        <v>0</v>
      </c>
      <c r="F149" s="298">
        <f t="shared" si="9"/>
        <v>94.882092499999999</v>
      </c>
      <c r="G149" s="298"/>
      <c r="H149" s="298">
        <v>0</v>
      </c>
      <c r="I149" s="298">
        <v>0</v>
      </c>
      <c r="J149" s="298">
        <f t="shared" si="10"/>
        <v>0</v>
      </c>
      <c r="K149" s="298"/>
      <c r="L149" s="298">
        <f t="shared" si="11"/>
        <v>-2.8421709430404007E-14</v>
      </c>
      <c r="M149" s="298">
        <f t="shared" si="12"/>
        <v>-2.8421709430404007E-14</v>
      </c>
      <c r="N149" s="265"/>
      <c r="O149" s="265"/>
      <c r="P149" s="265"/>
      <c r="Q149" s="265"/>
    </row>
    <row r="150" spans="1:17" s="54" customFormat="1" ht="17.649999999999999" customHeight="1">
      <c r="A150" s="296">
        <v>162</v>
      </c>
      <c r="B150" s="297" t="s">
        <v>612</v>
      </c>
      <c r="C150" s="298">
        <v>42.556583499999995</v>
      </c>
      <c r="D150" s="298">
        <v>42.556583499999995</v>
      </c>
      <c r="E150" s="298">
        <v>0</v>
      </c>
      <c r="F150" s="298">
        <f t="shared" si="9"/>
        <v>42.556583499999995</v>
      </c>
      <c r="G150" s="298"/>
      <c r="H150" s="298">
        <v>0</v>
      </c>
      <c r="I150" s="298">
        <v>0</v>
      </c>
      <c r="J150" s="298">
        <f t="shared" si="10"/>
        <v>0</v>
      </c>
      <c r="K150" s="298"/>
      <c r="L150" s="298">
        <f t="shared" si="11"/>
        <v>0</v>
      </c>
      <c r="M150" s="298">
        <f t="shared" si="12"/>
        <v>0</v>
      </c>
      <c r="N150" s="265"/>
      <c r="O150" s="265"/>
      <c r="P150" s="265"/>
      <c r="Q150" s="265"/>
    </row>
    <row r="151" spans="1:17" s="54" customFormat="1" ht="17.649999999999999" customHeight="1">
      <c r="A151" s="296">
        <v>163</v>
      </c>
      <c r="B151" s="297" t="s">
        <v>613</v>
      </c>
      <c r="C151" s="298">
        <v>351.30142557863002</v>
      </c>
      <c r="D151" s="298">
        <v>351.30142557863002</v>
      </c>
      <c r="E151" s="298">
        <v>0</v>
      </c>
      <c r="F151" s="298">
        <f t="shared" si="9"/>
        <v>351.30142557863002</v>
      </c>
      <c r="G151" s="298"/>
      <c r="H151" s="298">
        <v>0</v>
      </c>
      <c r="I151" s="298">
        <v>0</v>
      </c>
      <c r="J151" s="298">
        <f t="shared" si="10"/>
        <v>0</v>
      </c>
      <c r="K151" s="298"/>
      <c r="L151" s="298">
        <f t="shared" si="11"/>
        <v>0</v>
      </c>
      <c r="M151" s="298">
        <f t="shared" si="12"/>
        <v>0</v>
      </c>
      <c r="N151" s="265"/>
      <c r="O151" s="265"/>
      <c r="P151" s="265"/>
      <c r="Q151" s="265"/>
    </row>
    <row r="152" spans="1:17" s="54" customFormat="1" ht="17.649999999999999" customHeight="1">
      <c r="A152" s="296">
        <v>164</v>
      </c>
      <c r="B152" s="297" t="s">
        <v>614</v>
      </c>
      <c r="C152" s="298">
        <v>876.74429962432259</v>
      </c>
      <c r="D152" s="298">
        <v>773.01342972000464</v>
      </c>
      <c r="E152" s="298">
        <v>47.935406452976949</v>
      </c>
      <c r="F152" s="298">
        <f t="shared" si="9"/>
        <v>820.9488361729816</v>
      </c>
      <c r="G152" s="298"/>
      <c r="H152" s="298">
        <v>13.948865832340308</v>
      </c>
      <c r="I152" s="298">
        <v>27.897731664680609</v>
      </c>
      <c r="J152" s="298">
        <f t="shared" si="10"/>
        <v>41.846597497020916</v>
      </c>
      <c r="K152" s="298"/>
      <c r="L152" s="298">
        <f t="shared" si="11"/>
        <v>13.948865954320077</v>
      </c>
      <c r="M152" s="298">
        <f t="shared" si="12"/>
        <v>55.795463451340993</v>
      </c>
      <c r="N152" s="265"/>
      <c r="O152" s="265"/>
      <c r="P152" s="265"/>
      <c r="Q152" s="265"/>
    </row>
    <row r="153" spans="1:17" s="54" customFormat="1" ht="17.649999999999999" customHeight="1">
      <c r="A153" s="296">
        <v>165</v>
      </c>
      <c r="B153" s="297" t="s">
        <v>615</v>
      </c>
      <c r="C153" s="298">
        <v>130.91137319934901</v>
      </c>
      <c r="D153" s="298">
        <v>130.91137319934907</v>
      </c>
      <c r="E153" s="298">
        <v>0</v>
      </c>
      <c r="F153" s="298">
        <f t="shared" si="9"/>
        <v>130.91137319934907</v>
      </c>
      <c r="G153" s="298"/>
      <c r="H153" s="298">
        <v>0</v>
      </c>
      <c r="I153" s="298">
        <v>0</v>
      </c>
      <c r="J153" s="298">
        <f t="shared" si="10"/>
        <v>0</v>
      </c>
      <c r="K153" s="298"/>
      <c r="L153" s="298">
        <f t="shared" si="11"/>
        <v>-5.6843418860808015E-14</v>
      </c>
      <c r="M153" s="298">
        <f t="shared" si="12"/>
        <v>-5.6843418860808015E-14</v>
      </c>
      <c r="N153" s="265"/>
      <c r="O153" s="265"/>
      <c r="P153" s="265"/>
      <c r="Q153" s="265"/>
    </row>
    <row r="154" spans="1:17" s="54" customFormat="1" ht="17.649999999999999" customHeight="1">
      <c r="A154" s="296">
        <v>166</v>
      </c>
      <c r="B154" s="297" t="s">
        <v>616</v>
      </c>
      <c r="C154" s="298">
        <v>1362.3572103791778</v>
      </c>
      <c r="D154" s="298">
        <v>1338.3042418688976</v>
      </c>
      <c r="E154" s="298">
        <v>0.61034618455727407</v>
      </c>
      <c r="F154" s="298">
        <f t="shared" si="9"/>
        <v>1338.914588053455</v>
      </c>
      <c r="G154" s="298"/>
      <c r="H154" s="298">
        <v>0.2470448989645482</v>
      </c>
      <c r="I154" s="298">
        <v>1.269132541673277</v>
      </c>
      <c r="J154" s="298">
        <f t="shared" si="10"/>
        <v>1.5161774406378252</v>
      </c>
      <c r="K154" s="298"/>
      <c r="L154" s="298">
        <f t="shared" si="11"/>
        <v>21.926444885084997</v>
      </c>
      <c r="M154" s="298">
        <f t="shared" si="12"/>
        <v>23.442622325722823</v>
      </c>
      <c r="N154" s="265"/>
      <c r="O154" s="265"/>
      <c r="P154" s="265"/>
      <c r="Q154" s="265"/>
    </row>
    <row r="155" spans="1:17" s="54" customFormat="1" ht="17.649999999999999" customHeight="1">
      <c r="A155" s="296">
        <v>167</v>
      </c>
      <c r="B155" s="301" t="s">
        <v>617</v>
      </c>
      <c r="C155" s="298">
        <v>3237.2196827134967</v>
      </c>
      <c r="D155" s="298">
        <v>2158.1464554492195</v>
      </c>
      <c r="E155" s="298">
        <v>215.81464554492231</v>
      </c>
      <c r="F155" s="298">
        <f t="shared" si="9"/>
        <v>2373.9611009941418</v>
      </c>
      <c r="G155" s="298"/>
      <c r="H155" s="298">
        <v>0</v>
      </c>
      <c r="I155" s="298">
        <v>215.81464554492231</v>
      </c>
      <c r="J155" s="298">
        <f t="shared" si="10"/>
        <v>215.81464554492231</v>
      </c>
      <c r="K155" s="298"/>
      <c r="L155" s="298">
        <f t="shared" si="11"/>
        <v>647.44393617443257</v>
      </c>
      <c r="M155" s="298">
        <f t="shared" si="12"/>
        <v>863.25858171935488</v>
      </c>
      <c r="N155" s="265"/>
      <c r="O155" s="265"/>
      <c r="P155" s="265"/>
      <c r="Q155" s="265"/>
    </row>
    <row r="156" spans="1:17" s="54" customFormat="1" ht="17.649999999999999" customHeight="1">
      <c r="A156" s="296">
        <v>168</v>
      </c>
      <c r="B156" s="297" t="s">
        <v>618</v>
      </c>
      <c r="C156" s="298">
        <v>735.75162015678347</v>
      </c>
      <c r="D156" s="298">
        <v>735.75162015678382</v>
      </c>
      <c r="E156" s="298">
        <v>0</v>
      </c>
      <c r="F156" s="298">
        <f t="shared" si="9"/>
        <v>735.75162015678382</v>
      </c>
      <c r="G156" s="298"/>
      <c r="H156" s="298">
        <v>0</v>
      </c>
      <c r="I156" s="298">
        <v>0</v>
      </c>
      <c r="J156" s="298">
        <f t="shared" si="10"/>
        <v>0</v>
      </c>
      <c r="K156" s="298"/>
      <c r="L156" s="298">
        <f t="shared" si="11"/>
        <v>-3.4106051316484809E-13</v>
      </c>
      <c r="M156" s="298">
        <f t="shared" si="12"/>
        <v>-3.4106051316484809E-13</v>
      </c>
      <c r="N156" s="265"/>
      <c r="O156" s="265"/>
      <c r="P156" s="265"/>
      <c r="Q156" s="265"/>
    </row>
    <row r="157" spans="1:17" s="55" customFormat="1" ht="17.649999999999999" customHeight="1">
      <c r="A157" s="296">
        <v>170</v>
      </c>
      <c r="B157" s="297" t="s">
        <v>619</v>
      </c>
      <c r="C157" s="298">
        <v>1793.6713189486543</v>
      </c>
      <c r="D157" s="298">
        <v>1347.7514575117466</v>
      </c>
      <c r="E157" s="298">
        <v>26.401702154190598</v>
      </c>
      <c r="F157" s="298">
        <f t="shared" si="9"/>
        <v>1374.1531596659372</v>
      </c>
      <c r="G157" s="298"/>
      <c r="H157" s="298">
        <v>20.97133623054313</v>
      </c>
      <c r="I157" s="298">
        <v>53.527453084625058</v>
      </c>
      <c r="J157" s="298">
        <f t="shared" si="10"/>
        <v>74.498789315168182</v>
      </c>
      <c r="K157" s="298"/>
      <c r="L157" s="298">
        <f t="shared" si="11"/>
        <v>345.01936996754887</v>
      </c>
      <c r="M157" s="298">
        <f t="shared" si="12"/>
        <v>419.51815928271708</v>
      </c>
      <c r="N157" s="265"/>
      <c r="O157" s="265"/>
      <c r="P157" s="265"/>
      <c r="Q157" s="265"/>
    </row>
    <row r="158" spans="1:17" s="54" customFormat="1" ht="17.649999999999999" customHeight="1">
      <c r="A158" s="296">
        <v>176</v>
      </c>
      <c r="B158" s="297" t="s">
        <v>620</v>
      </c>
      <c r="C158" s="298">
        <v>808.15044527243219</v>
      </c>
      <c r="D158" s="298">
        <v>597.01897808354749</v>
      </c>
      <c r="E158" s="298">
        <v>42.226293458355329</v>
      </c>
      <c r="F158" s="298">
        <f t="shared" si="9"/>
        <v>639.24527154190287</v>
      </c>
      <c r="G158" s="298"/>
      <c r="H158" s="298">
        <v>42.226293458355329</v>
      </c>
      <c r="I158" s="298">
        <v>84.452586916710658</v>
      </c>
      <c r="J158" s="298">
        <f t="shared" si="10"/>
        <v>126.67888037506599</v>
      </c>
      <c r="K158" s="298"/>
      <c r="L158" s="298">
        <f t="shared" si="11"/>
        <v>42.226293355463341</v>
      </c>
      <c r="M158" s="298">
        <f t="shared" si="12"/>
        <v>168.90517373052933</v>
      </c>
      <c r="N158" s="265"/>
      <c r="O158" s="265"/>
      <c r="P158" s="265"/>
      <c r="Q158" s="265"/>
    </row>
    <row r="159" spans="1:17" s="54" customFormat="1" ht="17.649999999999999" customHeight="1">
      <c r="A159" s="296">
        <v>177</v>
      </c>
      <c r="B159" s="297" t="s">
        <v>621</v>
      </c>
      <c r="C159" s="298">
        <v>27.741709126634824</v>
      </c>
      <c r="D159" s="298">
        <v>26.36419476490968</v>
      </c>
      <c r="E159" s="298">
        <v>3.4954556229407976E-2</v>
      </c>
      <c r="F159" s="298">
        <f t="shared" si="9"/>
        <v>26.399149321139088</v>
      </c>
      <c r="G159" s="298"/>
      <c r="H159" s="298">
        <v>1.414829770519627E-2</v>
      </c>
      <c r="I159" s="298">
        <v>7.2683253768018014E-2</v>
      </c>
      <c r="J159" s="298">
        <f t="shared" si="10"/>
        <v>8.683155147321428E-2</v>
      </c>
      <c r="K159" s="298"/>
      <c r="L159" s="298">
        <f t="shared" si="11"/>
        <v>1.2557282540225212</v>
      </c>
      <c r="M159" s="298">
        <f t="shared" si="12"/>
        <v>1.3425598054957355</v>
      </c>
      <c r="N159" s="265"/>
      <c r="O159" s="265"/>
      <c r="P159" s="265"/>
      <c r="Q159" s="265"/>
    </row>
    <row r="160" spans="1:17" s="54" customFormat="1" ht="17.649999999999999" customHeight="1">
      <c r="A160" s="296">
        <v>181</v>
      </c>
      <c r="B160" s="297" t="s">
        <v>622</v>
      </c>
      <c r="C160" s="298">
        <v>14475.021285108123</v>
      </c>
      <c r="D160" s="298">
        <v>8505.3541662542975</v>
      </c>
      <c r="E160" s="298">
        <v>613.38029068838011</v>
      </c>
      <c r="F160" s="298">
        <f t="shared" si="9"/>
        <v>9118.7344569426768</v>
      </c>
      <c r="G160" s="298"/>
      <c r="H160" s="298">
        <v>0</v>
      </c>
      <c r="I160" s="298">
        <v>613.38029068838011</v>
      </c>
      <c r="J160" s="298">
        <f t="shared" si="10"/>
        <v>613.38029068838011</v>
      </c>
      <c r="K160" s="298"/>
      <c r="L160" s="298">
        <f t="shared" si="11"/>
        <v>4742.9065374770662</v>
      </c>
      <c r="M160" s="298">
        <f t="shared" si="12"/>
        <v>5356.2868281654464</v>
      </c>
      <c r="N160" s="265"/>
      <c r="O160" s="265"/>
      <c r="P160" s="265"/>
      <c r="Q160" s="265"/>
    </row>
    <row r="161" spans="1:17" s="54" customFormat="1" ht="17.649999999999999" customHeight="1">
      <c r="A161" s="296">
        <v>182</v>
      </c>
      <c r="B161" s="297" t="s">
        <v>623</v>
      </c>
      <c r="C161" s="298">
        <v>717.51073499999984</v>
      </c>
      <c r="D161" s="298">
        <v>717.51073500000007</v>
      </c>
      <c r="E161" s="298">
        <v>0</v>
      </c>
      <c r="F161" s="298">
        <f t="shared" si="9"/>
        <v>717.51073500000007</v>
      </c>
      <c r="G161" s="298"/>
      <c r="H161" s="298">
        <v>0</v>
      </c>
      <c r="I161" s="298">
        <v>0</v>
      </c>
      <c r="J161" s="298">
        <f t="shared" si="10"/>
        <v>0</v>
      </c>
      <c r="K161" s="298"/>
      <c r="L161" s="298">
        <f t="shared" si="11"/>
        <v>-2.2737367544323206E-13</v>
      </c>
      <c r="M161" s="298">
        <f t="shared" si="12"/>
        <v>-2.2737367544323206E-13</v>
      </c>
      <c r="N161" s="265"/>
      <c r="O161" s="265"/>
      <c r="P161" s="265"/>
      <c r="Q161" s="265"/>
    </row>
    <row r="162" spans="1:17" s="54" customFormat="1" ht="17.649999999999999" customHeight="1">
      <c r="A162" s="296">
        <v>183</v>
      </c>
      <c r="B162" s="297" t="s">
        <v>624</v>
      </c>
      <c r="C162" s="298">
        <v>129.2417615</v>
      </c>
      <c r="D162" s="298">
        <v>129.2417615</v>
      </c>
      <c r="E162" s="298">
        <v>0</v>
      </c>
      <c r="F162" s="298">
        <f t="shared" si="9"/>
        <v>129.2417615</v>
      </c>
      <c r="G162" s="298"/>
      <c r="H162" s="298">
        <v>0</v>
      </c>
      <c r="I162" s="298">
        <v>0</v>
      </c>
      <c r="J162" s="298">
        <f t="shared" si="10"/>
        <v>0</v>
      </c>
      <c r="K162" s="298"/>
      <c r="L162" s="298">
        <f t="shared" si="11"/>
        <v>0</v>
      </c>
      <c r="M162" s="298">
        <f t="shared" si="12"/>
        <v>0</v>
      </c>
      <c r="N162" s="265"/>
      <c r="O162" s="265"/>
      <c r="P162" s="265"/>
      <c r="Q162" s="265"/>
    </row>
    <row r="163" spans="1:17" s="54" customFormat="1" ht="17.649999999999999" customHeight="1">
      <c r="A163" s="296">
        <v>185</v>
      </c>
      <c r="B163" s="297" t="s">
        <v>625</v>
      </c>
      <c r="C163" s="298">
        <v>521.02252715239149</v>
      </c>
      <c r="D163" s="298">
        <v>410.46528708983851</v>
      </c>
      <c r="E163" s="298">
        <v>30.132129827724246</v>
      </c>
      <c r="F163" s="298">
        <f t="shared" si="9"/>
        <v>440.59741691756278</v>
      </c>
      <c r="G163" s="298"/>
      <c r="H163" s="298">
        <v>19.839824131944589</v>
      </c>
      <c r="I163" s="298">
        <v>40.745461780391636</v>
      </c>
      <c r="J163" s="298">
        <f t="shared" si="10"/>
        <v>60.585285912336225</v>
      </c>
      <c r="K163" s="298"/>
      <c r="L163" s="298">
        <f t="shared" si="11"/>
        <v>19.839824322492483</v>
      </c>
      <c r="M163" s="298">
        <f t="shared" si="12"/>
        <v>80.425110234828708</v>
      </c>
      <c r="N163" s="265"/>
      <c r="O163" s="265"/>
      <c r="P163" s="265"/>
      <c r="Q163" s="265"/>
    </row>
    <row r="164" spans="1:17" s="54" customFormat="1" ht="17.649999999999999" customHeight="1">
      <c r="A164" s="296">
        <v>189</v>
      </c>
      <c r="B164" s="297" t="s">
        <v>626</v>
      </c>
      <c r="C164" s="298">
        <v>360.32722933429409</v>
      </c>
      <c r="D164" s="298">
        <v>284.05775602928469</v>
      </c>
      <c r="E164" s="298">
        <v>5.7400197395536727</v>
      </c>
      <c r="F164" s="298">
        <f t="shared" si="9"/>
        <v>289.79777576883833</v>
      </c>
      <c r="G164" s="298"/>
      <c r="H164" s="298">
        <v>0.74325903869791243</v>
      </c>
      <c r="I164" s="298">
        <v>3.8183111365401006</v>
      </c>
      <c r="J164" s="298">
        <f t="shared" si="10"/>
        <v>4.5615701752380131</v>
      </c>
      <c r="K164" s="298"/>
      <c r="L164" s="298">
        <f t="shared" si="11"/>
        <v>65.967883390217736</v>
      </c>
      <c r="M164" s="298">
        <f t="shared" si="12"/>
        <v>70.529453565455754</v>
      </c>
      <c r="N164" s="265"/>
      <c r="O164" s="265"/>
      <c r="P164" s="265"/>
      <c r="Q164" s="265"/>
    </row>
    <row r="165" spans="1:17" s="54" customFormat="1" ht="17.649999999999999" customHeight="1">
      <c r="A165" s="296">
        <v>190</v>
      </c>
      <c r="B165" s="297" t="s">
        <v>627</v>
      </c>
      <c r="C165" s="298">
        <v>1106.7349139447826</v>
      </c>
      <c r="D165" s="298">
        <v>841.04886285331804</v>
      </c>
      <c r="E165" s="298">
        <v>39.723672597720523</v>
      </c>
      <c r="F165" s="298">
        <f t="shared" si="9"/>
        <v>880.77253545103861</v>
      </c>
      <c r="G165" s="298"/>
      <c r="H165" s="298">
        <v>9.2478578250061609</v>
      </c>
      <c r="I165" s="298">
        <v>26.595281092502809</v>
      </c>
      <c r="J165" s="298">
        <f t="shared" si="10"/>
        <v>35.843138917508966</v>
      </c>
      <c r="K165" s="298"/>
      <c r="L165" s="298">
        <f t="shared" si="11"/>
        <v>190.11923957623509</v>
      </c>
      <c r="M165" s="298">
        <f t="shared" si="12"/>
        <v>225.96237849374404</v>
      </c>
      <c r="N165" s="265"/>
      <c r="O165" s="265"/>
      <c r="P165" s="265"/>
      <c r="Q165" s="265"/>
    </row>
    <row r="166" spans="1:17" s="54" customFormat="1" ht="17.649999999999999" customHeight="1">
      <c r="A166" s="296">
        <v>191</v>
      </c>
      <c r="B166" s="297" t="s">
        <v>628</v>
      </c>
      <c r="C166" s="298">
        <v>122.93122157344401</v>
      </c>
      <c r="D166" s="298">
        <v>97.555662147704581</v>
      </c>
      <c r="E166" s="298">
        <v>7.5354848152967753</v>
      </c>
      <c r="F166" s="298">
        <f t="shared" si="9"/>
        <v>105.09114696300135</v>
      </c>
      <c r="G166" s="298"/>
      <c r="H166" s="298">
        <v>0</v>
      </c>
      <c r="I166" s="298">
        <v>4.4600166784546698</v>
      </c>
      <c r="J166" s="298">
        <f t="shared" si="10"/>
        <v>4.4600166784546698</v>
      </c>
      <c r="K166" s="298"/>
      <c r="L166" s="298">
        <f t="shared" si="11"/>
        <v>13.380057931987986</v>
      </c>
      <c r="M166" s="298">
        <f t="shared" si="12"/>
        <v>17.840074610442656</v>
      </c>
      <c r="N166" s="265"/>
      <c r="O166" s="265"/>
      <c r="P166" s="265"/>
      <c r="Q166" s="265"/>
    </row>
    <row r="167" spans="1:17" s="54" customFormat="1" ht="17.649999999999999" customHeight="1">
      <c r="A167" s="296">
        <v>192</v>
      </c>
      <c r="B167" s="297" t="s">
        <v>629</v>
      </c>
      <c r="C167" s="298">
        <v>868.13805735715812</v>
      </c>
      <c r="D167" s="298">
        <v>747.2674631074832</v>
      </c>
      <c r="E167" s="298">
        <v>24.022810565194632</v>
      </c>
      <c r="F167" s="298">
        <f t="shared" si="9"/>
        <v>771.29027367267781</v>
      </c>
      <c r="G167" s="298"/>
      <c r="H167" s="298">
        <v>8.8994737320317371E-3</v>
      </c>
      <c r="I167" s="298">
        <v>24.046542442741693</v>
      </c>
      <c r="J167" s="298">
        <f t="shared" si="10"/>
        <v>24.055441916473725</v>
      </c>
      <c r="K167" s="298"/>
      <c r="L167" s="298">
        <f t="shared" si="11"/>
        <v>72.79234176800658</v>
      </c>
      <c r="M167" s="298">
        <f t="shared" si="12"/>
        <v>96.847783684480305</v>
      </c>
      <c r="N167" s="265"/>
      <c r="O167" s="265"/>
      <c r="P167" s="265"/>
      <c r="Q167" s="265"/>
    </row>
    <row r="168" spans="1:17" s="54" customFormat="1" ht="17.649999999999999" customHeight="1">
      <c r="A168" s="296">
        <v>193</v>
      </c>
      <c r="B168" s="297" t="s">
        <v>630</v>
      </c>
      <c r="C168" s="298">
        <v>85.486224400706902</v>
      </c>
      <c r="D168" s="298">
        <v>81.211913092610487</v>
      </c>
      <c r="E168" s="298">
        <v>4.2743113080964177</v>
      </c>
      <c r="F168" s="298">
        <f t="shared" si="9"/>
        <v>85.486224400706902</v>
      </c>
      <c r="G168" s="298"/>
      <c r="H168" s="298">
        <v>0</v>
      </c>
      <c r="I168" s="298">
        <v>0</v>
      </c>
      <c r="J168" s="298">
        <f t="shared" si="10"/>
        <v>0</v>
      </c>
      <c r="K168" s="298"/>
      <c r="L168" s="298">
        <f t="shared" si="11"/>
        <v>0</v>
      </c>
      <c r="M168" s="298">
        <f t="shared" si="12"/>
        <v>0</v>
      </c>
      <c r="N168" s="265"/>
      <c r="O168" s="265"/>
      <c r="P168" s="265"/>
      <c r="Q168" s="265"/>
    </row>
    <row r="169" spans="1:17" s="54" customFormat="1" ht="17.649999999999999" customHeight="1">
      <c r="A169" s="296">
        <v>194</v>
      </c>
      <c r="B169" s="297" t="s">
        <v>631</v>
      </c>
      <c r="C169" s="298">
        <v>880.63797258986858</v>
      </c>
      <c r="D169" s="298">
        <v>771.53284075468741</v>
      </c>
      <c r="E169" s="298">
        <v>41.742598018345525</v>
      </c>
      <c r="F169" s="298">
        <f t="shared" si="9"/>
        <v>813.27543877303299</v>
      </c>
      <c r="G169" s="298"/>
      <c r="H169" s="298">
        <v>11.03904964692201</v>
      </c>
      <c r="I169" s="298">
        <v>22.879094671960335</v>
      </c>
      <c r="J169" s="298">
        <f t="shared" si="10"/>
        <v>33.918144318882341</v>
      </c>
      <c r="K169" s="298"/>
      <c r="L169" s="298">
        <f t="shared" si="11"/>
        <v>33.444389497953253</v>
      </c>
      <c r="M169" s="298">
        <f t="shared" si="12"/>
        <v>67.362533816835594</v>
      </c>
      <c r="N169" s="265"/>
      <c r="O169" s="265"/>
      <c r="P169" s="265"/>
      <c r="Q169" s="265"/>
    </row>
    <row r="170" spans="1:17" s="55" customFormat="1" ht="17.649999999999999" customHeight="1">
      <c r="A170" s="296">
        <v>195</v>
      </c>
      <c r="B170" s="297" t="s">
        <v>632</v>
      </c>
      <c r="C170" s="298">
        <v>2172.7777558908915</v>
      </c>
      <c r="D170" s="298">
        <v>1912.6689805601284</v>
      </c>
      <c r="E170" s="298">
        <v>27.701876854680567</v>
      </c>
      <c r="F170" s="298">
        <f t="shared" si="9"/>
        <v>1940.3708574148091</v>
      </c>
      <c r="G170" s="298"/>
      <c r="H170" s="298">
        <v>21.204813411603674</v>
      </c>
      <c r="I170" s="298">
        <v>47.503796266471404</v>
      </c>
      <c r="J170" s="298">
        <f t="shared" si="10"/>
        <v>68.708609678075078</v>
      </c>
      <c r="K170" s="298"/>
      <c r="L170" s="298">
        <f t="shared" si="11"/>
        <v>163.69828879800738</v>
      </c>
      <c r="M170" s="298">
        <f t="shared" si="12"/>
        <v>232.40689847608246</v>
      </c>
      <c r="N170" s="265"/>
      <c r="O170" s="265"/>
      <c r="P170" s="265"/>
      <c r="Q170" s="265"/>
    </row>
    <row r="171" spans="1:17" s="54" customFormat="1" ht="17.649999999999999" customHeight="1">
      <c r="A171" s="296">
        <v>197</v>
      </c>
      <c r="B171" s="297" t="s">
        <v>633</v>
      </c>
      <c r="C171" s="298">
        <v>357.419032964932</v>
      </c>
      <c r="D171" s="298">
        <v>317.58389383263494</v>
      </c>
      <c r="E171" s="298">
        <v>1.1632539261438506</v>
      </c>
      <c r="F171" s="298">
        <f t="shared" si="9"/>
        <v>318.74714775877879</v>
      </c>
      <c r="G171" s="298"/>
      <c r="H171" s="298">
        <v>0.40753513960066523</v>
      </c>
      <c r="I171" s="298">
        <v>2.0936117371339282</v>
      </c>
      <c r="J171" s="298">
        <f t="shared" si="10"/>
        <v>2.5011468767345937</v>
      </c>
      <c r="K171" s="298"/>
      <c r="L171" s="298">
        <f t="shared" si="11"/>
        <v>36.170738329418612</v>
      </c>
      <c r="M171" s="298">
        <f t="shared" si="12"/>
        <v>38.671885206153206</v>
      </c>
      <c r="N171" s="265"/>
      <c r="O171" s="265"/>
      <c r="P171" s="265"/>
      <c r="Q171" s="265"/>
    </row>
    <row r="172" spans="1:17" s="55" customFormat="1" ht="17.649999999999999" customHeight="1">
      <c r="A172" s="296">
        <v>198</v>
      </c>
      <c r="B172" s="297" t="s">
        <v>634</v>
      </c>
      <c r="C172" s="298">
        <v>450.89507059735269</v>
      </c>
      <c r="D172" s="298">
        <v>317.77749991557647</v>
      </c>
      <c r="E172" s="298">
        <v>20.863322936555804</v>
      </c>
      <c r="F172" s="298">
        <f t="shared" si="9"/>
        <v>338.64082285213226</v>
      </c>
      <c r="G172" s="298"/>
      <c r="H172" s="298">
        <v>16.180244792105164</v>
      </c>
      <c r="I172" s="298">
        <v>32.895979759340669</v>
      </c>
      <c r="J172" s="298">
        <f t="shared" si="10"/>
        <v>49.076224551445833</v>
      </c>
      <c r="K172" s="298"/>
      <c r="L172" s="298">
        <f t="shared" si="11"/>
        <v>63.178023193774592</v>
      </c>
      <c r="M172" s="298">
        <f t="shared" si="12"/>
        <v>112.25424774522043</v>
      </c>
      <c r="N172" s="265"/>
      <c r="O172" s="265"/>
      <c r="P172" s="265"/>
      <c r="Q172" s="265"/>
    </row>
    <row r="173" spans="1:17" s="55" customFormat="1" ht="17.649999999999999" customHeight="1">
      <c r="A173" s="296">
        <v>199</v>
      </c>
      <c r="B173" s="297" t="s">
        <v>635</v>
      </c>
      <c r="C173" s="298">
        <v>348.04551129726889</v>
      </c>
      <c r="D173" s="298">
        <v>297.14432976976457</v>
      </c>
      <c r="E173" s="298">
        <v>7.5913128515063635</v>
      </c>
      <c r="F173" s="298">
        <f t="shared" si="9"/>
        <v>304.73564262127093</v>
      </c>
      <c r="G173" s="298"/>
      <c r="H173" s="298">
        <v>0.15227204577535297</v>
      </c>
      <c r="I173" s="298">
        <v>7.99737171533073</v>
      </c>
      <c r="J173" s="298">
        <f t="shared" si="10"/>
        <v>8.1496437611060824</v>
      </c>
      <c r="K173" s="298"/>
      <c r="L173" s="298">
        <f t="shared" si="11"/>
        <v>35.160224914891877</v>
      </c>
      <c r="M173" s="298">
        <f t="shared" si="12"/>
        <v>43.309868675997961</v>
      </c>
      <c r="N173" s="265"/>
      <c r="O173" s="265"/>
      <c r="P173" s="265"/>
      <c r="Q173" s="265"/>
    </row>
    <row r="174" spans="1:17" s="54" customFormat="1" ht="17.649999999999999" customHeight="1">
      <c r="A174" s="296">
        <v>200</v>
      </c>
      <c r="B174" s="297" t="s">
        <v>636</v>
      </c>
      <c r="C174" s="298">
        <v>1567.3623080606169</v>
      </c>
      <c r="D174" s="298">
        <v>1095.5064438650677</v>
      </c>
      <c r="E174" s="298">
        <v>72.861779188637627</v>
      </c>
      <c r="F174" s="298">
        <f t="shared" si="9"/>
        <v>1168.3682230537054</v>
      </c>
      <c r="G174" s="298"/>
      <c r="H174" s="298">
        <v>71.851979365213154</v>
      </c>
      <c r="I174" s="298">
        <v>145.85819841326344</v>
      </c>
      <c r="J174" s="298">
        <f t="shared" si="10"/>
        <v>217.71017777847658</v>
      </c>
      <c r="K174" s="298"/>
      <c r="L174" s="298">
        <f t="shared" si="11"/>
        <v>181.28390722843494</v>
      </c>
      <c r="M174" s="298">
        <f t="shared" si="12"/>
        <v>398.99408500691152</v>
      </c>
      <c r="N174" s="265"/>
      <c r="O174" s="265"/>
      <c r="P174" s="265"/>
      <c r="Q174" s="265"/>
    </row>
    <row r="175" spans="1:17" s="54" customFormat="1" ht="17.649999999999999" customHeight="1">
      <c r="A175" s="296">
        <v>201</v>
      </c>
      <c r="B175" s="297" t="s">
        <v>637</v>
      </c>
      <c r="C175" s="298">
        <v>1985.9868721764497</v>
      </c>
      <c r="D175" s="298">
        <v>1388.9999080740579</v>
      </c>
      <c r="E175" s="298">
        <v>15.148596819142256</v>
      </c>
      <c r="F175" s="298">
        <f t="shared" si="9"/>
        <v>1404.1485048932002</v>
      </c>
      <c r="G175" s="298"/>
      <c r="H175" s="298">
        <v>6.1315748502221075</v>
      </c>
      <c r="I175" s="298">
        <v>31.499463317243887</v>
      </c>
      <c r="J175" s="298">
        <f t="shared" si="10"/>
        <v>37.631038167465995</v>
      </c>
      <c r="K175" s="298"/>
      <c r="L175" s="298">
        <f t="shared" si="11"/>
        <v>544.20732911578341</v>
      </c>
      <c r="M175" s="298">
        <f t="shared" si="12"/>
        <v>581.83836728324945</v>
      </c>
      <c r="N175" s="265"/>
      <c r="O175" s="265"/>
      <c r="P175" s="265"/>
      <c r="Q175" s="265"/>
    </row>
    <row r="176" spans="1:17" s="54" customFormat="1" ht="17.649999999999999" customHeight="1">
      <c r="A176" s="296">
        <v>202</v>
      </c>
      <c r="B176" s="297" t="s">
        <v>638</v>
      </c>
      <c r="C176" s="298">
        <v>2943.4145466512955</v>
      </c>
      <c r="D176" s="298">
        <v>1928.6957540183373</v>
      </c>
      <c r="E176" s="298">
        <v>186.68585221918019</v>
      </c>
      <c r="F176" s="298">
        <f t="shared" si="9"/>
        <v>2115.3816062375176</v>
      </c>
      <c r="G176" s="298"/>
      <c r="H176" s="298">
        <v>133.27375778290792</v>
      </c>
      <c r="I176" s="298">
        <v>319.95961000208814</v>
      </c>
      <c r="J176" s="298">
        <f t="shared" si="10"/>
        <v>453.23336778499606</v>
      </c>
      <c r="K176" s="298"/>
      <c r="L176" s="298">
        <f t="shared" si="11"/>
        <v>374.79957262878179</v>
      </c>
      <c r="M176" s="298">
        <f t="shared" si="12"/>
        <v>828.03294041377785</v>
      </c>
      <c r="N176" s="265"/>
      <c r="O176" s="265"/>
      <c r="P176" s="265"/>
      <c r="Q176" s="265"/>
    </row>
    <row r="177" spans="1:17" s="55" customFormat="1" ht="17.649999999999999" customHeight="1">
      <c r="A177" s="296">
        <v>203</v>
      </c>
      <c r="B177" s="297" t="s">
        <v>639</v>
      </c>
      <c r="C177" s="298">
        <v>827.99881537147644</v>
      </c>
      <c r="D177" s="298">
        <v>726.23950254395754</v>
      </c>
      <c r="E177" s="298">
        <v>20.35186247440225</v>
      </c>
      <c r="F177" s="298">
        <f t="shared" si="9"/>
        <v>746.59136501835974</v>
      </c>
      <c r="G177" s="298"/>
      <c r="H177" s="298">
        <v>0</v>
      </c>
      <c r="I177" s="298">
        <v>20.35186247440225</v>
      </c>
      <c r="J177" s="298">
        <f t="shared" si="10"/>
        <v>20.35186247440225</v>
      </c>
      <c r="K177" s="298"/>
      <c r="L177" s="298">
        <f t="shared" si="11"/>
        <v>61.055587878714448</v>
      </c>
      <c r="M177" s="298">
        <f t="shared" si="12"/>
        <v>81.407450353116701</v>
      </c>
      <c r="N177" s="265"/>
      <c r="O177" s="265"/>
      <c r="P177" s="265"/>
      <c r="Q177" s="265"/>
    </row>
    <row r="178" spans="1:17" s="55" customFormat="1" ht="17.649999999999999" customHeight="1">
      <c r="A178" s="296">
        <v>204</v>
      </c>
      <c r="B178" s="297" t="s">
        <v>640</v>
      </c>
      <c r="C178" s="298">
        <v>2391.2188325498823</v>
      </c>
      <c r="D178" s="298">
        <v>2328.9376663256248</v>
      </c>
      <c r="E178" s="298">
        <v>15.162673826807705</v>
      </c>
      <c r="F178" s="298">
        <f t="shared" si="9"/>
        <v>2344.1003401524326</v>
      </c>
      <c r="G178" s="298"/>
      <c r="H178" s="298">
        <v>0.49654781623002531</v>
      </c>
      <c r="I178" s="298">
        <v>2.5508926670949816</v>
      </c>
      <c r="J178" s="298">
        <f t="shared" si="10"/>
        <v>3.0474404833250071</v>
      </c>
      <c r="K178" s="298"/>
      <c r="L178" s="298">
        <f t="shared" si="11"/>
        <v>44.071051914124695</v>
      </c>
      <c r="M178" s="298">
        <f t="shared" si="12"/>
        <v>47.1184923974497</v>
      </c>
      <c r="N178" s="265"/>
      <c r="O178" s="265"/>
      <c r="P178" s="265"/>
      <c r="Q178" s="265"/>
    </row>
    <row r="179" spans="1:17" s="54" customFormat="1" ht="17.649999999999999" customHeight="1">
      <c r="A179" s="296">
        <v>205</v>
      </c>
      <c r="B179" s="297" t="s">
        <v>641</v>
      </c>
      <c r="C179" s="298">
        <v>2616.3660849672378</v>
      </c>
      <c r="D179" s="298">
        <v>2518.0725402768617</v>
      </c>
      <c r="E179" s="298">
        <v>19.248017482939272</v>
      </c>
      <c r="F179" s="298">
        <f t="shared" si="9"/>
        <v>2537.320557759801</v>
      </c>
      <c r="G179" s="298"/>
      <c r="H179" s="298">
        <v>0.83300381999387574</v>
      </c>
      <c r="I179" s="298">
        <v>4.2793528564902319</v>
      </c>
      <c r="J179" s="298">
        <f t="shared" si="10"/>
        <v>5.112356676484108</v>
      </c>
      <c r="K179" s="298"/>
      <c r="L179" s="298">
        <f t="shared" si="11"/>
        <v>73.933170530952751</v>
      </c>
      <c r="M179" s="298">
        <f t="shared" si="12"/>
        <v>79.045527207436862</v>
      </c>
      <c r="N179" s="265"/>
      <c r="O179" s="265"/>
      <c r="P179" s="265"/>
      <c r="Q179" s="265"/>
    </row>
    <row r="180" spans="1:17" s="54" customFormat="1" ht="21.75" customHeight="1">
      <c r="A180" s="296">
        <v>206</v>
      </c>
      <c r="B180" s="297" t="s">
        <v>642</v>
      </c>
      <c r="C180" s="298">
        <v>946.30500702092763</v>
      </c>
      <c r="D180" s="298">
        <v>946.30500702092775</v>
      </c>
      <c r="E180" s="298">
        <v>0</v>
      </c>
      <c r="F180" s="298">
        <f t="shared" si="9"/>
        <v>946.30500702092775</v>
      </c>
      <c r="G180" s="298"/>
      <c r="H180" s="298">
        <v>0</v>
      </c>
      <c r="I180" s="298">
        <v>0</v>
      </c>
      <c r="J180" s="298">
        <f t="shared" si="10"/>
        <v>0</v>
      </c>
      <c r="K180" s="298"/>
      <c r="L180" s="298">
        <f t="shared" si="11"/>
        <v>-1.1368683772161603E-13</v>
      </c>
      <c r="M180" s="298">
        <f t="shared" si="12"/>
        <v>-1.1368683772161603E-13</v>
      </c>
      <c r="N180" s="265"/>
      <c r="O180" s="265"/>
      <c r="P180" s="265"/>
      <c r="Q180" s="265"/>
    </row>
    <row r="181" spans="1:17" s="55" customFormat="1" ht="17.649999999999999" customHeight="1">
      <c r="A181" s="296">
        <v>207</v>
      </c>
      <c r="B181" s="297" t="s">
        <v>643</v>
      </c>
      <c r="C181" s="298">
        <v>1076.5412893532387</v>
      </c>
      <c r="D181" s="298">
        <v>1014.1281196979475</v>
      </c>
      <c r="E181" s="298">
        <v>15.406319037240809</v>
      </c>
      <c r="F181" s="298">
        <f t="shared" si="9"/>
        <v>1029.5344387351884</v>
      </c>
      <c r="G181" s="298"/>
      <c r="H181" s="298">
        <v>0.35306914536513989</v>
      </c>
      <c r="I181" s="298">
        <v>5.1896457375020102</v>
      </c>
      <c r="J181" s="298">
        <f t="shared" si="10"/>
        <v>5.5427148828671502</v>
      </c>
      <c r="K181" s="298"/>
      <c r="L181" s="298">
        <f t="shared" si="11"/>
        <v>41.464135735183142</v>
      </c>
      <c r="M181" s="298">
        <f t="shared" si="12"/>
        <v>47.006850618050294</v>
      </c>
      <c r="N181" s="265"/>
      <c r="O181" s="265"/>
      <c r="P181" s="265"/>
      <c r="Q181" s="265"/>
    </row>
    <row r="182" spans="1:17" s="54" customFormat="1" ht="17.649999999999999" customHeight="1">
      <c r="A182" s="296">
        <v>208</v>
      </c>
      <c r="B182" s="297" t="s">
        <v>644</v>
      </c>
      <c r="C182" s="298">
        <v>210.89168653543101</v>
      </c>
      <c r="D182" s="298">
        <v>140.59446033903055</v>
      </c>
      <c r="E182" s="298">
        <v>14.059445928952874</v>
      </c>
      <c r="F182" s="298">
        <f t="shared" si="9"/>
        <v>154.65390626798342</v>
      </c>
      <c r="G182" s="298"/>
      <c r="H182" s="298">
        <v>0</v>
      </c>
      <c r="I182" s="298">
        <v>14.05944592895287</v>
      </c>
      <c r="J182" s="298">
        <f t="shared" si="10"/>
        <v>14.05944592895287</v>
      </c>
      <c r="K182" s="298"/>
      <c r="L182" s="298">
        <f t="shared" si="11"/>
        <v>42.178334338494722</v>
      </c>
      <c r="M182" s="298">
        <f t="shared" si="12"/>
        <v>56.23778026744759</v>
      </c>
      <c r="N182" s="265"/>
      <c r="O182" s="265"/>
      <c r="P182" s="265"/>
      <c r="Q182" s="265"/>
    </row>
    <row r="183" spans="1:17" s="54" customFormat="1" ht="17.649999999999999" customHeight="1">
      <c r="A183" s="296">
        <v>210</v>
      </c>
      <c r="B183" s="297" t="s">
        <v>645</v>
      </c>
      <c r="C183" s="298">
        <v>3103.8567443041425</v>
      </c>
      <c r="D183" s="298">
        <v>2874.6268598046631</v>
      </c>
      <c r="E183" s="298">
        <v>107.86033380751758</v>
      </c>
      <c r="F183" s="298">
        <f t="shared" si="9"/>
        <v>2982.4871936121808</v>
      </c>
      <c r="G183" s="298"/>
      <c r="H183" s="298">
        <v>1.2790261671590311</v>
      </c>
      <c r="I183" s="298">
        <v>6.5706833977395913</v>
      </c>
      <c r="J183" s="298">
        <f t="shared" si="10"/>
        <v>7.8497095648986228</v>
      </c>
      <c r="K183" s="298"/>
      <c r="L183" s="298">
        <f t="shared" si="11"/>
        <v>113.51984112706303</v>
      </c>
      <c r="M183" s="298">
        <f t="shared" si="12"/>
        <v>121.36955069196165</v>
      </c>
      <c r="N183" s="265"/>
      <c r="O183" s="265"/>
      <c r="P183" s="265"/>
      <c r="Q183" s="265"/>
    </row>
    <row r="184" spans="1:17" s="54" customFormat="1" ht="17.649999999999999" customHeight="1">
      <c r="A184" s="296">
        <v>211</v>
      </c>
      <c r="B184" s="297" t="s">
        <v>646</v>
      </c>
      <c r="C184" s="298">
        <v>4095.8004234732721</v>
      </c>
      <c r="D184" s="298">
        <v>3592.0770765487746</v>
      </c>
      <c r="E184" s="298">
        <v>156.6905418914441</v>
      </c>
      <c r="F184" s="298">
        <f t="shared" si="9"/>
        <v>3748.7676184402185</v>
      </c>
      <c r="G184" s="298"/>
      <c r="H184" s="298">
        <v>25.282463582707667</v>
      </c>
      <c r="I184" s="298">
        <v>76.858683835990021</v>
      </c>
      <c r="J184" s="298">
        <f t="shared" si="10"/>
        <v>102.14114741869768</v>
      </c>
      <c r="K184" s="298"/>
      <c r="L184" s="298">
        <f t="shared" si="11"/>
        <v>244.89165761435589</v>
      </c>
      <c r="M184" s="298">
        <f t="shared" si="12"/>
        <v>347.03280503305359</v>
      </c>
      <c r="N184" s="265"/>
      <c r="O184" s="265"/>
      <c r="P184" s="265"/>
      <c r="Q184" s="265"/>
    </row>
    <row r="185" spans="1:17" s="54" customFormat="1" ht="17.649999999999999" customHeight="1">
      <c r="A185" s="296">
        <v>213</v>
      </c>
      <c r="B185" s="302" t="s">
        <v>647</v>
      </c>
      <c r="C185" s="298">
        <v>1364.1768995625216</v>
      </c>
      <c r="D185" s="298">
        <v>593.63725062046797</v>
      </c>
      <c r="E185" s="298">
        <v>56.860151085697481</v>
      </c>
      <c r="F185" s="298">
        <f t="shared" si="9"/>
        <v>650.49740170616542</v>
      </c>
      <c r="G185" s="298"/>
      <c r="H185" s="298">
        <v>45.03329936688715</v>
      </c>
      <c r="I185" s="298">
        <v>101.56318266340857</v>
      </c>
      <c r="J185" s="298">
        <f t="shared" si="10"/>
        <v>146.5964820302957</v>
      </c>
      <c r="K185" s="298"/>
      <c r="L185" s="298">
        <f t="shared" si="11"/>
        <v>567.08301582606055</v>
      </c>
      <c r="M185" s="298">
        <f t="shared" si="12"/>
        <v>713.67949785635619</v>
      </c>
      <c r="N185" s="265"/>
      <c r="O185" s="265"/>
      <c r="P185" s="265"/>
      <c r="Q185" s="265"/>
    </row>
    <row r="186" spans="1:17" s="54" customFormat="1" ht="17.649999999999999" customHeight="1">
      <c r="A186" s="296">
        <v>215</v>
      </c>
      <c r="B186" s="297" t="s">
        <v>648</v>
      </c>
      <c r="C186" s="298">
        <v>1394.8263796908925</v>
      </c>
      <c r="D186" s="298">
        <v>906.76627218884471</v>
      </c>
      <c r="E186" s="298">
        <v>55.338533484555704</v>
      </c>
      <c r="F186" s="298">
        <f t="shared" si="9"/>
        <v>962.10480567340039</v>
      </c>
      <c r="G186" s="298"/>
      <c r="H186" s="298">
        <v>27.582157728517256</v>
      </c>
      <c r="I186" s="298">
        <v>71.770072440342034</v>
      </c>
      <c r="J186" s="298">
        <f t="shared" si="10"/>
        <v>99.352230168859293</v>
      </c>
      <c r="K186" s="298"/>
      <c r="L186" s="298">
        <f t="shared" si="11"/>
        <v>333.36934384863281</v>
      </c>
      <c r="M186" s="298">
        <f t="shared" si="12"/>
        <v>432.72157401749212</v>
      </c>
      <c r="N186" s="265"/>
      <c r="O186" s="265"/>
      <c r="P186" s="265"/>
      <c r="Q186" s="265"/>
    </row>
    <row r="187" spans="1:17" s="54" customFormat="1" ht="17.649999999999999" customHeight="1">
      <c r="A187" s="296">
        <v>216</v>
      </c>
      <c r="B187" s="303" t="s">
        <v>649</v>
      </c>
      <c r="C187" s="298">
        <v>3381.1682583817837</v>
      </c>
      <c r="D187" s="298">
        <v>1302.7433362025358</v>
      </c>
      <c r="E187" s="298">
        <v>169.8702118781714</v>
      </c>
      <c r="F187" s="298">
        <f t="shared" si="9"/>
        <v>1472.6135480807072</v>
      </c>
      <c r="G187" s="298"/>
      <c r="H187" s="298">
        <v>169.8702118781714</v>
      </c>
      <c r="I187" s="298">
        <v>339.74042375634281</v>
      </c>
      <c r="J187" s="298">
        <f t="shared" si="10"/>
        <v>509.61063563451421</v>
      </c>
      <c r="K187" s="298"/>
      <c r="L187" s="298">
        <f t="shared" si="11"/>
        <v>1398.9440746665623</v>
      </c>
      <c r="M187" s="298">
        <f t="shared" si="12"/>
        <v>1908.5547103010765</v>
      </c>
      <c r="N187" s="265"/>
      <c r="O187" s="265"/>
      <c r="P187" s="265"/>
      <c r="Q187" s="265"/>
    </row>
    <row r="188" spans="1:17" s="54" customFormat="1" ht="17.649999999999999" customHeight="1">
      <c r="A188" s="296">
        <v>217</v>
      </c>
      <c r="B188" s="297" t="s">
        <v>650</v>
      </c>
      <c r="C188" s="298">
        <v>3562.7320412504182</v>
      </c>
      <c r="D188" s="298">
        <v>1653.3452037048635</v>
      </c>
      <c r="E188" s="298">
        <v>109.87824070450847</v>
      </c>
      <c r="F188" s="298">
        <f t="shared" si="9"/>
        <v>1763.223444409372</v>
      </c>
      <c r="G188" s="298"/>
      <c r="H188" s="298">
        <v>103.64977629015482</v>
      </c>
      <c r="I188" s="298">
        <v>220.58694329218585</v>
      </c>
      <c r="J188" s="298">
        <f t="shared" si="10"/>
        <v>324.2367195823407</v>
      </c>
      <c r="K188" s="298"/>
      <c r="L188" s="298">
        <f t="shared" si="11"/>
        <v>1475.2718772587054</v>
      </c>
      <c r="M188" s="298">
        <f t="shared" si="12"/>
        <v>1799.5085968410463</v>
      </c>
      <c r="N188" s="265"/>
      <c r="O188" s="265"/>
      <c r="P188" s="265"/>
      <c r="Q188" s="265"/>
    </row>
    <row r="189" spans="1:17" s="54" customFormat="1" ht="17.649999999999999" customHeight="1">
      <c r="A189" s="304">
        <v>218</v>
      </c>
      <c r="B189" s="297" t="s">
        <v>651</v>
      </c>
      <c r="C189" s="298">
        <v>879.58796507987597</v>
      </c>
      <c r="D189" s="298">
        <v>862.07180564968951</v>
      </c>
      <c r="E189" s="298">
        <v>7.0610382543802475</v>
      </c>
      <c r="F189" s="298">
        <f t="shared" si="9"/>
        <v>869.13284390406977</v>
      </c>
      <c r="G189" s="298"/>
      <c r="H189" s="298">
        <v>0.11017896876923078</v>
      </c>
      <c r="I189" s="298">
        <v>0.5660175169299595</v>
      </c>
      <c r="J189" s="298">
        <f t="shared" si="10"/>
        <v>0.67619648569919022</v>
      </c>
      <c r="K189" s="298"/>
      <c r="L189" s="298">
        <f t="shared" si="11"/>
        <v>9.7789246901070079</v>
      </c>
      <c r="M189" s="298">
        <f t="shared" si="12"/>
        <v>10.455121175806198</v>
      </c>
      <c r="N189" s="265"/>
      <c r="O189" s="265"/>
      <c r="P189" s="265"/>
      <c r="Q189" s="265"/>
    </row>
    <row r="190" spans="1:17" s="55" customFormat="1" ht="17.649999999999999" customHeight="1">
      <c r="A190" s="296">
        <v>219</v>
      </c>
      <c r="B190" s="297" t="s">
        <v>652</v>
      </c>
      <c r="C190" s="298">
        <v>955.37506139425773</v>
      </c>
      <c r="D190" s="298">
        <v>718.17931803082104</v>
      </c>
      <c r="E190" s="298">
        <v>6.0188628868245102</v>
      </c>
      <c r="F190" s="298">
        <f t="shared" si="9"/>
        <v>724.19818091764557</v>
      </c>
      <c r="G190" s="298"/>
      <c r="H190" s="298">
        <v>2.4362063808800674</v>
      </c>
      <c r="I190" s="298">
        <v>12.515413259423896</v>
      </c>
      <c r="J190" s="298">
        <f t="shared" si="10"/>
        <v>14.951619640303964</v>
      </c>
      <c r="K190" s="298"/>
      <c r="L190" s="305">
        <f t="shared" si="11"/>
        <v>216.22526083630819</v>
      </c>
      <c r="M190" s="305">
        <f t="shared" si="12"/>
        <v>231.17688047661215</v>
      </c>
      <c r="N190" s="265"/>
      <c r="O190" s="265"/>
      <c r="P190" s="265"/>
      <c r="Q190" s="265"/>
    </row>
    <row r="191" spans="1:17" s="54" customFormat="1" ht="17.649999999999999" customHeight="1">
      <c r="A191" s="296">
        <v>222</v>
      </c>
      <c r="B191" s="303" t="s">
        <v>653</v>
      </c>
      <c r="C191" s="298">
        <v>23563.72553027379</v>
      </c>
      <c r="D191" s="298">
        <v>14278.234759996667</v>
      </c>
      <c r="E191" s="298">
        <v>701.22760319836107</v>
      </c>
      <c r="F191" s="298">
        <f t="shared" si="9"/>
        <v>14979.462363195027</v>
      </c>
      <c r="G191" s="298"/>
      <c r="H191" s="298">
        <v>656.17850606503396</v>
      </c>
      <c r="I191" s="298">
        <v>1386.344395328623</v>
      </c>
      <c r="J191" s="298">
        <f t="shared" si="10"/>
        <v>2042.5229013936569</v>
      </c>
      <c r="K191" s="298"/>
      <c r="L191" s="298">
        <f t="shared" si="11"/>
        <v>6541.7402656851064</v>
      </c>
      <c r="M191" s="298">
        <f t="shared" si="12"/>
        <v>8584.2631670787632</v>
      </c>
      <c r="N191" s="265"/>
      <c r="O191" s="265"/>
      <c r="P191" s="265"/>
      <c r="Q191" s="265"/>
    </row>
    <row r="192" spans="1:17" s="54" customFormat="1" ht="17.649999999999999" customHeight="1">
      <c r="A192" s="304">
        <v>223</v>
      </c>
      <c r="B192" s="297" t="s">
        <v>654</v>
      </c>
      <c r="C192" s="298">
        <v>97.261602545039167</v>
      </c>
      <c r="D192" s="298">
        <v>91.592171141122563</v>
      </c>
      <c r="E192" s="298">
        <v>5.669431403916632</v>
      </c>
      <c r="F192" s="298">
        <f t="shared" si="9"/>
        <v>97.261602545039196</v>
      </c>
      <c r="G192" s="298"/>
      <c r="H192" s="298">
        <v>0</v>
      </c>
      <c r="I192" s="298">
        <v>0</v>
      </c>
      <c r="J192" s="298">
        <f t="shared" si="10"/>
        <v>0</v>
      </c>
      <c r="K192" s="298"/>
      <c r="L192" s="298">
        <f t="shared" si="11"/>
        <v>-2.8421709430404007E-14</v>
      </c>
      <c r="M192" s="298">
        <f t="shared" si="12"/>
        <v>-2.8421709430404007E-14</v>
      </c>
      <c r="N192" s="265"/>
      <c r="O192" s="265"/>
      <c r="P192" s="265"/>
      <c r="Q192" s="265"/>
    </row>
    <row r="193" spans="1:17" s="54" customFormat="1" ht="17.649999999999999" customHeight="1">
      <c r="A193" s="304">
        <v>225</v>
      </c>
      <c r="B193" s="297" t="s">
        <v>655</v>
      </c>
      <c r="C193" s="298">
        <v>27.823722244660278</v>
      </c>
      <c r="D193" s="298">
        <v>23.65016358968354</v>
      </c>
      <c r="E193" s="298">
        <v>2.7823721870215929</v>
      </c>
      <c r="F193" s="298">
        <f t="shared" si="9"/>
        <v>26.432535776705134</v>
      </c>
      <c r="G193" s="298"/>
      <c r="H193" s="298">
        <v>0</v>
      </c>
      <c r="I193" s="298">
        <v>1.391186467955148</v>
      </c>
      <c r="J193" s="298">
        <f t="shared" si="10"/>
        <v>1.391186467955148</v>
      </c>
      <c r="K193" s="298"/>
      <c r="L193" s="298">
        <f t="shared" si="11"/>
        <v>-3.7747582837255322E-15</v>
      </c>
      <c r="M193" s="298">
        <f t="shared" si="12"/>
        <v>1.3911864679551442</v>
      </c>
      <c r="N193" s="265"/>
      <c r="O193" s="265"/>
      <c r="P193" s="265"/>
      <c r="Q193" s="265"/>
    </row>
    <row r="194" spans="1:17" s="54" customFormat="1" ht="17.649999999999999" customHeight="1">
      <c r="A194" s="304">
        <v>226</v>
      </c>
      <c r="B194" s="297" t="s">
        <v>656</v>
      </c>
      <c r="C194" s="298">
        <v>567.94511699999998</v>
      </c>
      <c r="D194" s="298">
        <v>198.78079094999998</v>
      </c>
      <c r="E194" s="298">
        <v>28.397255850000001</v>
      </c>
      <c r="F194" s="298">
        <f t="shared" si="9"/>
        <v>227.17804679999998</v>
      </c>
      <c r="G194" s="298"/>
      <c r="H194" s="298">
        <v>28.397255850000001</v>
      </c>
      <c r="I194" s="298">
        <v>56.794511700000001</v>
      </c>
      <c r="J194" s="298">
        <f t="shared" si="10"/>
        <v>85.191767550000009</v>
      </c>
      <c r="K194" s="298"/>
      <c r="L194" s="298">
        <f t="shared" si="11"/>
        <v>255.57530265000003</v>
      </c>
      <c r="M194" s="298">
        <f t="shared" si="12"/>
        <v>340.76707020000003</v>
      </c>
      <c r="N194" s="265"/>
      <c r="O194" s="265"/>
      <c r="P194" s="265"/>
      <c r="Q194" s="265"/>
    </row>
    <row r="195" spans="1:17" s="54" customFormat="1" ht="17.649999999999999" customHeight="1">
      <c r="A195" s="304">
        <v>227</v>
      </c>
      <c r="B195" s="297" t="s">
        <v>657</v>
      </c>
      <c r="C195" s="298">
        <v>2381.8345670812664</v>
      </c>
      <c r="D195" s="298">
        <v>1755.0359965048824</v>
      </c>
      <c r="E195" s="298">
        <v>125.35971403213451</v>
      </c>
      <c r="F195" s="298">
        <f t="shared" si="9"/>
        <v>1880.3957105370168</v>
      </c>
      <c r="G195" s="298"/>
      <c r="H195" s="298">
        <v>125.35971403213451</v>
      </c>
      <c r="I195" s="298">
        <v>250.71942806426901</v>
      </c>
      <c r="J195" s="298">
        <f t="shared" si="10"/>
        <v>376.07914209640353</v>
      </c>
      <c r="K195" s="298"/>
      <c r="L195" s="298">
        <f t="shared" si="11"/>
        <v>125.35971444784605</v>
      </c>
      <c r="M195" s="298">
        <f t="shared" si="12"/>
        <v>501.43885654424957</v>
      </c>
      <c r="N195" s="265"/>
      <c r="O195" s="265"/>
      <c r="P195" s="265"/>
      <c r="Q195" s="265"/>
    </row>
    <row r="196" spans="1:17" s="57" customFormat="1" ht="17.649999999999999" customHeight="1">
      <c r="A196" s="304">
        <v>228</v>
      </c>
      <c r="B196" s="297" t="s">
        <v>658</v>
      </c>
      <c r="C196" s="298">
        <v>438.02315039591065</v>
      </c>
      <c r="D196" s="298">
        <v>322.32271581002942</v>
      </c>
      <c r="E196" s="298">
        <v>23.040783834170941</v>
      </c>
      <c r="F196" s="298">
        <f t="shared" si="9"/>
        <v>345.36349964420037</v>
      </c>
      <c r="G196" s="298"/>
      <c r="H196" s="298">
        <v>23.040783834170941</v>
      </c>
      <c r="I196" s="298">
        <v>46.08156766834189</v>
      </c>
      <c r="J196" s="298">
        <f t="shared" si="10"/>
        <v>69.122351502512828</v>
      </c>
      <c r="K196" s="298"/>
      <c r="L196" s="298">
        <f t="shared" si="11"/>
        <v>23.537299249197446</v>
      </c>
      <c r="M196" s="298">
        <f t="shared" si="12"/>
        <v>92.659650751710274</v>
      </c>
      <c r="N196" s="265"/>
      <c r="O196" s="265"/>
      <c r="P196" s="265"/>
      <c r="Q196" s="265"/>
    </row>
    <row r="197" spans="1:17" s="54" customFormat="1" ht="17.649999999999999" customHeight="1">
      <c r="A197" s="296">
        <v>229</v>
      </c>
      <c r="B197" s="303" t="s">
        <v>659</v>
      </c>
      <c r="C197" s="298">
        <v>2332.5461265169761</v>
      </c>
      <c r="D197" s="298">
        <v>1474.954805652746</v>
      </c>
      <c r="E197" s="298">
        <v>83.89100241757086</v>
      </c>
      <c r="F197" s="298">
        <f t="shared" si="9"/>
        <v>1558.8458080703169</v>
      </c>
      <c r="G197" s="298"/>
      <c r="H197" s="298">
        <v>76.311663667570855</v>
      </c>
      <c r="I197" s="298">
        <v>168.79258333514173</v>
      </c>
      <c r="J197" s="298">
        <f t="shared" si="10"/>
        <v>245.10424700271258</v>
      </c>
      <c r="K197" s="298"/>
      <c r="L197" s="298">
        <f t="shared" si="11"/>
        <v>528.59607144394658</v>
      </c>
      <c r="M197" s="298">
        <f t="shared" si="12"/>
        <v>773.70031844665914</v>
      </c>
      <c r="N197" s="265"/>
      <c r="O197" s="265"/>
      <c r="P197" s="265"/>
      <c r="Q197" s="265"/>
    </row>
    <row r="198" spans="1:17" s="54" customFormat="1" ht="17.649999999999999" customHeight="1">
      <c r="A198" s="296">
        <v>231</v>
      </c>
      <c r="B198" s="303" t="s">
        <v>660</v>
      </c>
      <c r="C198" s="298">
        <v>144.15300090394919</v>
      </c>
      <c r="D198" s="298">
        <v>129.83716583499361</v>
      </c>
      <c r="E198" s="298">
        <v>0.36326554191666666</v>
      </c>
      <c r="F198" s="298">
        <f t="shared" si="9"/>
        <v>130.20043137691027</v>
      </c>
      <c r="G198" s="298"/>
      <c r="H198" s="298">
        <v>0.14703607050380951</v>
      </c>
      <c r="I198" s="298">
        <v>0.75536176557333323</v>
      </c>
      <c r="J198" s="298">
        <f t="shared" si="10"/>
        <v>0.90239783607714275</v>
      </c>
      <c r="K198" s="298"/>
      <c r="L198" s="298">
        <f t="shared" si="11"/>
        <v>13.050171690961776</v>
      </c>
      <c r="M198" s="298">
        <f t="shared" si="12"/>
        <v>13.952569527038918</v>
      </c>
      <c r="N198" s="265"/>
      <c r="O198" s="265"/>
      <c r="P198" s="265"/>
      <c r="Q198" s="265"/>
    </row>
    <row r="199" spans="1:17" s="54" customFormat="1" ht="17.649999999999999" customHeight="1">
      <c r="A199" s="296">
        <v>233</v>
      </c>
      <c r="B199" s="297" t="s">
        <v>661</v>
      </c>
      <c r="C199" s="298">
        <v>192.60440166911656</v>
      </c>
      <c r="D199" s="298">
        <v>173.4768583550362</v>
      </c>
      <c r="E199" s="298">
        <v>0.48536313723555552</v>
      </c>
      <c r="F199" s="298">
        <f t="shared" si="9"/>
        <v>173.96222149227177</v>
      </c>
      <c r="G199" s="298"/>
      <c r="H199" s="298">
        <v>0.19645653169301588</v>
      </c>
      <c r="I199" s="298">
        <v>1.0092470672820635</v>
      </c>
      <c r="J199" s="298">
        <f t="shared" si="10"/>
        <v>1.2057035989750793</v>
      </c>
      <c r="K199" s="298"/>
      <c r="L199" s="298">
        <f t="shared" si="11"/>
        <v>17.436476577869708</v>
      </c>
      <c r="M199" s="298">
        <f t="shared" si="12"/>
        <v>18.642180176844789</v>
      </c>
      <c r="N199" s="265"/>
      <c r="O199" s="265"/>
      <c r="P199" s="265"/>
      <c r="Q199" s="265"/>
    </row>
    <row r="200" spans="1:17" s="54" customFormat="1" ht="17.649999999999999" customHeight="1">
      <c r="A200" s="296">
        <v>234</v>
      </c>
      <c r="B200" s="297" t="s">
        <v>662</v>
      </c>
      <c r="C200" s="298">
        <v>804.09819169576986</v>
      </c>
      <c r="D200" s="298">
        <v>72.415022503469061</v>
      </c>
      <c r="E200" s="298">
        <v>25.033991737953354</v>
      </c>
      <c r="F200" s="298">
        <f t="shared" si="9"/>
        <v>97.449014241422418</v>
      </c>
      <c r="G200" s="298"/>
      <c r="H200" s="298">
        <v>1.1216940952910326</v>
      </c>
      <c r="I200" s="298">
        <v>27.990212650818425</v>
      </c>
      <c r="J200" s="298">
        <f t="shared" si="10"/>
        <v>29.111906746109458</v>
      </c>
      <c r="K200" s="298"/>
      <c r="L200" s="298">
        <f t="shared" si="11"/>
        <v>677.537270708238</v>
      </c>
      <c r="M200" s="298">
        <f t="shared" si="12"/>
        <v>706.64917745434741</v>
      </c>
      <c r="N200" s="265"/>
      <c r="O200" s="265"/>
      <c r="P200" s="265"/>
      <c r="Q200" s="265"/>
    </row>
    <row r="201" spans="1:17" s="57" customFormat="1" ht="17.649999999999999" customHeight="1">
      <c r="A201" s="296">
        <v>235</v>
      </c>
      <c r="B201" s="297" t="s">
        <v>663</v>
      </c>
      <c r="C201" s="298">
        <v>2197.6693002495413</v>
      </c>
      <c r="D201" s="298">
        <v>1102.4893816919177</v>
      </c>
      <c r="E201" s="298">
        <v>27.790286898195451</v>
      </c>
      <c r="F201" s="298">
        <f t="shared" si="9"/>
        <v>1130.2796685901133</v>
      </c>
      <c r="G201" s="298"/>
      <c r="H201" s="298">
        <v>11.248449463054836</v>
      </c>
      <c r="I201" s="298">
        <v>57.786152161672312</v>
      </c>
      <c r="J201" s="298">
        <f t="shared" si="10"/>
        <v>69.034601624727145</v>
      </c>
      <c r="K201" s="298"/>
      <c r="L201" s="298">
        <f t="shared" si="11"/>
        <v>998.3550300347008</v>
      </c>
      <c r="M201" s="298">
        <f t="shared" si="12"/>
        <v>1067.389631659428</v>
      </c>
      <c r="N201" s="265"/>
      <c r="O201" s="265"/>
      <c r="P201" s="265"/>
      <c r="Q201" s="265"/>
    </row>
    <row r="202" spans="1:17" s="55" customFormat="1" ht="17.649999999999999" customHeight="1">
      <c r="A202" s="296">
        <v>236</v>
      </c>
      <c r="B202" s="297" t="s">
        <v>664</v>
      </c>
      <c r="C202" s="298">
        <v>2063.8139552794851</v>
      </c>
      <c r="D202" s="298">
        <v>1547.8604664596141</v>
      </c>
      <c r="E202" s="298">
        <v>103.19069776397428</v>
      </c>
      <c r="F202" s="298">
        <f t="shared" si="9"/>
        <v>1651.0511642235883</v>
      </c>
      <c r="G202" s="298"/>
      <c r="H202" s="298">
        <v>103.19069776397428</v>
      </c>
      <c r="I202" s="298">
        <v>206.38139552794857</v>
      </c>
      <c r="J202" s="298">
        <f t="shared" si="10"/>
        <v>309.57209329192284</v>
      </c>
      <c r="K202" s="298"/>
      <c r="L202" s="298">
        <f t="shared" si="11"/>
        <v>103.1906977639739</v>
      </c>
      <c r="M202" s="298">
        <f t="shared" si="12"/>
        <v>412.76279105589674</v>
      </c>
      <c r="N202" s="265"/>
      <c r="O202" s="265"/>
      <c r="P202" s="265"/>
      <c r="Q202" s="265"/>
    </row>
    <row r="203" spans="1:17" s="55" customFormat="1" ht="17.649999999999999" customHeight="1">
      <c r="A203" s="296">
        <v>237</v>
      </c>
      <c r="B203" s="303" t="s">
        <v>665</v>
      </c>
      <c r="C203" s="298">
        <v>258.97264839372826</v>
      </c>
      <c r="D203" s="298">
        <v>95.911507831694152</v>
      </c>
      <c r="E203" s="298">
        <v>12.948632426730274</v>
      </c>
      <c r="F203" s="298">
        <f t="shared" si="9"/>
        <v>108.86014025842442</v>
      </c>
      <c r="G203" s="298"/>
      <c r="H203" s="298">
        <v>12.948632426730274</v>
      </c>
      <c r="I203" s="298">
        <v>25.897264853460548</v>
      </c>
      <c r="J203" s="298">
        <f t="shared" si="10"/>
        <v>38.845897280190826</v>
      </c>
      <c r="K203" s="298"/>
      <c r="L203" s="298">
        <f t="shared" si="11"/>
        <v>111.26661085511302</v>
      </c>
      <c r="M203" s="298">
        <f t="shared" si="12"/>
        <v>150.11250813530384</v>
      </c>
      <c r="N203" s="265"/>
      <c r="O203" s="265"/>
      <c r="P203" s="265"/>
      <c r="Q203" s="265"/>
    </row>
    <row r="204" spans="1:17" s="55" customFormat="1" ht="17.649999999999999" customHeight="1">
      <c r="A204" s="296">
        <v>242</v>
      </c>
      <c r="B204" s="303" t="s">
        <v>666</v>
      </c>
      <c r="C204" s="298">
        <v>544.72261498764738</v>
      </c>
      <c r="D204" s="298">
        <v>313.32055185718986</v>
      </c>
      <c r="E204" s="298">
        <v>25.378243201165283</v>
      </c>
      <c r="F204" s="298">
        <f t="shared" si="9"/>
        <v>338.69879505835513</v>
      </c>
      <c r="G204" s="298"/>
      <c r="H204" s="298">
        <v>7.8581678419255063E-2</v>
      </c>
      <c r="I204" s="298">
        <v>7.4702530740715103</v>
      </c>
      <c r="J204" s="298">
        <f t="shared" si="10"/>
        <v>7.5488347524907651</v>
      </c>
      <c r="K204" s="298"/>
      <c r="L204" s="298">
        <f t="shared" si="11"/>
        <v>198.47498517680148</v>
      </c>
      <c r="M204" s="298">
        <f t="shared" si="12"/>
        <v>206.02381992929224</v>
      </c>
      <c r="N204" s="265"/>
      <c r="O204" s="265"/>
      <c r="P204" s="265"/>
      <c r="Q204" s="265"/>
    </row>
    <row r="205" spans="1:17" s="55" customFormat="1" ht="17.649999999999999" customHeight="1">
      <c r="A205" s="296">
        <v>243</v>
      </c>
      <c r="B205" s="303" t="s">
        <v>667</v>
      </c>
      <c r="C205" s="298">
        <v>1911.189422050858</v>
      </c>
      <c r="D205" s="298">
        <v>876.04985155881127</v>
      </c>
      <c r="E205" s="298">
        <v>146.10864940155773</v>
      </c>
      <c r="F205" s="298">
        <f t="shared" si="9"/>
        <v>1022.158500960369</v>
      </c>
      <c r="G205" s="298"/>
      <c r="H205" s="298">
        <v>48.633780144001271</v>
      </c>
      <c r="I205" s="298">
        <v>188.22778054493617</v>
      </c>
      <c r="J205" s="298">
        <f t="shared" si="10"/>
        <v>236.86156068893743</v>
      </c>
      <c r="K205" s="298"/>
      <c r="L205" s="298">
        <f t="shared" si="11"/>
        <v>652.16936040155156</v>
      </c>
      <c r="M205" s="298">
        <f t="shared" si="12"/>
        <v>889.03092109048896</v>
      </c>
      <c r="N205" s="265"/>
      <c r="O205" s="265"/>
      <c r="P205" s="265"/>
      <c r="Q205" s="265"/>
    </row>
    <row r="206" spans="1:17" s="55" customFormat="1" ht="17.649999999999999" customHeight="1">
      <c r="A206" s="296">
        <v>244</v>
      </c>
      <c r="B206" s="302" t="s">
        <v>668</v>
      </c>
      <c r="C206" s="298">
        <v>1535.0165943615061</v>
      </c>
      <c r="D206" s="298">
        <v>1001.1553692239854</v>
      </c>
      <c r="E206" s="298">
        <v>71.075612018339442</v>
      </c>
      <c r="F206" s="298">
        <f t="shared" si="9"/>
        <v>1072.2309812423248</v>
      </c>
      <c r="G206" s="298"/>
      <c r="H206" s="298">
        <v>19.08777620044912</v>
      </c>
      <c r="I206" s="298">
        <v>66.34795818846888</v>
      </c>
      <c r="J206" s="298">
        <f t="shared" si="10"/>
        <v>85.435734388918007</v>
      </c>
      <c r="K206" s="298"/>
      <c r="L206" s="298">
        <f t="shared" si="11"/>
        <v>377.3498787302633</v>
      </c>
      <c r="M206" s="298">
        <f t="shared" si="12"/>
        <v>462.78561311918133</v>
      </c>
      <c r="N206" s="265"/>
      <c r="O206" s="265"/>
      <c r="P206" s="265"/>
      <c r="Q206" s="265"/>
    </row>
    <row r="207" spans="1:17" s="55" customFormat="1" ht="17.649999999999999" customHeight="1">
      <c r="A207" s="296">
        <v>247</v>
      </c>
      <c r="B207" s="297" t="s">
        <v>669</v>
      </c>
      <c r="C207" s="298">
        <v>425.45996714967714</v>
      </c>
      <c r="D207" s="298">
        <v>278.69398897261283</v>
      </c>
      <c r="E207" s="298">
        <v>17.94667118296201</v>
      </c>
      <c r="F207" s="298">
        <f t="shared" si="9"/>
        <v>296.64066015557484</v>
      </c>
      <c r="G207" s="298"/>
      <c r="H207" s="298">
        <v>16.96006160562731</v>
      </c>
      <c r="I207" s="298">
        <v>36.024890651037971</v>
      </c>
      <c r="J207" s="298">
        <f t="shared" si="10"/>
        <v>52.984952256665281</v>
      </c>
      <c r="K207" s="298"/>
      <c r="L207" s="298">
        <f t="shared" si="11"/>
        <v>75.834354737437025</v>
      </c>
      <c r="M207" s="298">
        <f t="shared" si="12"/>
        <v>128.81930699410231</v>
      </c>
      <c r="N207" s="265"/>
      <c r="O207" s="265"/>
      <c r="P207" s="265"/>
      <c r="Q207" s="265"/>
    </row>
    <row r="208" spans="1:17" s="55" customFormat="1" ht="17.649999999999999" customHeight="1">
      <c r="A208" s="296">
        <v>248</v>
      </c>
      <c r="B208" s="297" t="s">
        <v>670</v>
      </c>
      <c r="C208" s="298">
        <v>1394.9813768795866</v>
      </c>
      <c r="D208" s="298">
        <v>1074.5029776065826</v>
      </c>
      <c r="E208" s="298">
        <v>49.031619794184813</v>
      </c>
      <c r="F208" s="298">
        <f t="shared" ref="F208:F242" si="13">+D208+E208</f>
        <v>1123.5345974007673</v>
      </c>
      <c r="G208" s="298"/>
      <c r="H208" s="298">
        <v>38.714756900912171</v>
      </c>
      <c r="I208" s="298">
        <v>81.453683743367677</v>
      </c>
      <c r="J208" s="298">
        <f t="shared" ref="J208:J242" si="14">+H208+I208</f>
        <v>120.16844064427985</v>
      </c>
      <c r="K208" s="298"/>
      <c r="L208" s="298">
        <f t="shared" ref="L208:L242" si="15">SUM(C208-F208-J208)</f>
        <v>151.27833883453943</v>
      </c>
      <c r="M208" s="298">
        <f t="shared" ref="M208:M242" si="16">J208+L208</f>
        <v>271.44677947881928</v>
      </c>
      <c r="N208" s="265"/>
      <c r="O208" s="265"/>
      <c r="P208" s="265"/>
      <c r="Q208" s="265"/>
    </row>
    <row r="209" spans="1:19" s="59" customFormat="1" ht="17.649999999999999" customHeight="1">
      <c r="A209" s="296">
        <v>250</v>
      </c>
      <c r="B209" s="297" t="s">
        <v>671</v>
      </c>
      <c r="C209" s="298">
        <v>1006.3441557945592</v>
      </c>
      <c r="D209" s="298">
        <v>888.57297546838402</v>
      </c>
      <c r="E209" s="298">
        <v>42.957529199618854</v>
      </c>
      <c r="F209" s="298">
        <f t="shared" si="13"/>
        <v>931.53050466800289</v>
      </c>
      <c r="G209" s="298"/>
      <c r="H209" s="298">
        <v>0.78840709444916257</v>
      </c>
      <c r="I209" s="298">
        <v>4.0502482681752321</v>
      </c>
      <c r="J209" s="298">
        <f t="shared" si="14"/>
        <v>4.8386553626243947</v>
      </c>
      <c r="K209" s="298"/>
      <c r="L209" s="298">
        <f t="shared" si="15"/>
        <v>69.974995763931958</v>
      </c>
      <c r="M209" s="298">
        <f t="shared" si="16"/>
        <v>74.813651126556351</v>
      </c>
      <c r="N209" s="265"/>
      <c r="O209" s="265"/>
      <c r="P209" s="277"/>
      <c r="Q209" s="277"/>
      <c r="R209" s="58"/>
      <c r="S209" s="58"/>
    </row>
    <row r="210" spans="1:19" s="55" customFormat="1" ht="17.649999999999999" customHeight="1">
      <c r="A210" s="296">
        <v>251</v>
      </c>
      <c r="B210" s="302" t="s">
        <v>672</v>
      </c>
      <c r="C210" s="298">
        <v>576.16191496108718</v>
      </c>
      <c r="D210" s="298">
        <v>258.14121624104217</v>
      </c>
      <c r="E210" s="298">
        <v>36.089362270720535</v>
      </c>
      <c r="F210" s="298">
        <f t="shared" si="13"/>
        <v>294.2305785117627</v>
      </c>
      <c r="G210" s="298"/>
      <c r="H210" s="298">
        <v>7.5406351380239833</v>
      </c>
      <c r="I210" s="298">
        <v>44.459333896193712</v>
      </c>
      <c r="J210" s="298">
        <f t="shared" si="14"/>
        <v>51.999969034217699</v>
      </c>
      <c r="K210" s="298"/>
      <c r="L210" s="298">
        <f t="shared" si="15"/>
        <v>229.93136741510676</v>
      </c>
      <c r="M210" s="298">
        <f t="shared" si="16"/>
        <v>281.93133644932448</v>
      </c>
      <c r="N210" s="265"/>
      <c r="O210" s="277"/>
      <c r="P210" s="265"/>
      <c r="Q210" s="265"/>
    </row>
    <row r="211" spans="1:19" s="55" customFormat="1" ht="17.25" customHeight="1">
      <c r="A211" s="296">
        <v>252</v>
      </c>
      <c r="B211" s="297" t="s">
        <v>673</v>
      </c>
      <c r="C211" s="298">
        <v>177.80825012910785</v>
      </c>
      <c r="D211" s="298">
        <v>168.44992151817624</v>
      </c>
      <c r="E211" s="298">
        <v>9.3583286109316557</v>
      </c>
      <c r="F211" s="298">
        <f t="shared" si="13"/>
        <v>177.8082501291079</v>
      </c>
      <c r="G211" s="298"/>
      <c r="H211" s="298">
        <v>0</v>
      </c>
      <c r="I211" s="298">
        <v>0</v>
      </c>
      <c r="J211" s="298">
        <f t="shared" si="14"/>
        <v>0</v>
      </c>
      <c r="K211" s="298"/>
      <c r="L211" s="298">
        <f t="shared" si="15"/>
        <v>-5.6843418860808015E-14</v>
      </c>
      <c r="M211" s="298">
        <f t="shared" si="16"/>
        <v>-5.6843418860808015E-14</v>
      </c>
      <c r="N211" s="265"/>
      <c r="O211" s="265"/>
      <c r="P211" s="265"/>
      <c r="Q211" s="265"/>
    </row>
    <row r="212" spans="1:19" s="55" customFormat="1" ht="17.649999999999999" customHeight="1">
      <c r="A212" s="296">
        <v>253</v>
      </c>
      <c r="B212" s="297" t="s">
        <v>674</v>
      </c>
      <c r="C212" s="298">
        <v>740.92094011249117</v>
      </c>
      <c r="D212" s="298">
        <v>284.87330165750177</v>
      </c>
      <c r="E212" s="298">
        <v>33.085348058460895</v>
      </c>
      <c r="F212" s="298">
        <f t="shared" si="13"/>
        <v>317.95864971596268</v>
      </c>
      <c r="G212" s="298"/>
      <c r="H212" s="298">
        <v>29.561495786040268</v>
      </c>
      <c r="I212" s="298">
        <v>64.074660075664767</v>
      </c>
      <c r="J212" s="298">
        <f t="shared" si="14"/>
        <v>93.636155861705035</v>
      </c>
      <c r="K212" s="298"/>
      <c r="L212" s="298">
        <f t="shared" si="15"/>
        <v>329.32613453482344</v>
      </c>
      <c r="M212" s="298">
        <f t="shared" si="16"/>
        <v>422.96229039652849</v>
      </c>
      <c r="N212" s="265"/>
      <c r="O212" s="265"/>
      <c r="P212" s="265"/>
      <c r="Q212" s="265"/>
    </row>
    <row r="213" spans="1:19" s="55" customFormat="1" ht="17.649999999999999" customHeight="1">
      <c r="A213" s="296">
        <v>259</v>
      </c>
      <c r="B213" s="302" t="s">
        <v>675</v>
      </c>
      <c r="C213" s="298">
        <v>752.17633621503683</v>
      </c>
      <c r="D213" s="298">
        <v>213.3511733886732</v>
      </c>
      <c r="E213" s="298">
        <v>38.407674234561071</v>
      </c>
      <c r="F213" s="298">
        <f t="shared" si="13"/>
        <v>251.75884762323426</v>
      </c>
      <c r="G213" s="298"/>
      <c r="H213" s="298">
        <v>12.557568347601975</v>
      </c>
      <c r="I213" s="298">
        <v>51.653799526117851</v>
      </c>
      <c r="J213" s="298">
        <f t="shared" si="14"/>
        <v>64.211367873719823</v>
      </c>
      <c r="K213" s="298"/>
      <c r="L213" s="298">
        <f t="shared" si="15"/>
        <v>436.20612071808273</v>
      </c>
      <c r="M213" s="298">
        <f t="shared" si="16"/>
        <v>500.41748859180257</v>
      </c>
      <c r="N213" s="265"/>
      <c r="O213" s="265"/>
      <c r="P213" s="265"/>
      <c r="Q213" s="265"/>
    </row>
    <row r="214" spans="1:19" s="55" customFormat="1" ht="17.649999999999999" customHeight="1">
      <c r="A214" s="296">
        <v>260</v>
      </c>
      <c r="B214" s="302" t="s">
        <v>676</v>
      </c>
      <c r="C214" s="298">
        <v>235.634375629755</v>
      </c>
      <c r="D214" s="298">
        <v>24.172681305915845</v>
      </c>
      <c r="E214" s="298">
        <v>8.0654431195872149</v>
      </c>
      <c r="F214" s="298">
        <f t="shared" si="13"/>
        <v>32.238124425503059</v>
      </c>
      <c r="G214" s="298"/>
      <c r="H214" s="298">
        <v>0.71872608527463866</v>
      </c>
      <c r="I214" s="298">
        <v>8.8086521225613499</v>
      </c>
      <c r="J214" s="298">
        <f t="shared" si="14"/>
        <v>9.527378207835989</v>
      </c>
      <c r="K214" s="298"/>
      <c r="L214" s="298">
        <f t="shared" si="15"/>
        <v>193.86887299641594</v>
      </c>
      <c r="M214" s="298">
        <f t="shared" si="16"/>
        <v>203.39625120425194</v>
      </c>
      <c r="N214" s="265"/>
      <c r="O214" s="265"/>
      <c r="P214" s="265"/>
      <c r="Q214" s="265"/>
    </row>
    <row r="215" spans="1:19" s="55" customFormat="1" ht="17.649999999999999" customHeight="1">
      <c r="A215" s="296">
        <v>262</v>
      </c>
      <c r="B215" s="297" t="s">
        <v>677</v>
      </c>
      <c r="C215" s="298">
        <v>845.14709555937873</v>
      </c>
      <c r="D215" s="298">
        <v>540.10088512216498</v>
      </c>
      <c r="E215" s="298">
        <v>28.778565729525166</v>
      </c>
      <c r="F215" s="298">
        <f t="shared" si="13"/>
        <v>568.87945085169019</v>
      </c>
      <c r="G215" s="298"/>
      <c r="H215" s="298">
        <v>25.990766370053997</v>
      </c>
      <c r="I215" s="298">
        <v>57.928837922382392</v>
      </c>
      <c r="J215" s="298">
        <f t="shared" si="14"/>
        <v>83.919604292436389</v>
      </c>
      <c r="K215" s="298"/>
      <c r="L215" s="298">
        <f t="shared" si="15"/>
        <v>192.34804041525214</v>
      </c>
      <c r="M215" s="298">
        <f t="shared" si="16"/>
        <v>276.26764470768853</v>
      </c>
      <c r="N215" s="265"/>
      <c r="O215" s="265"/>
      <c r="P215" s="265"/>
      <c r="Q215" s="265"/>
    </row>
    <row r="216" spans="1:19" s="55" customFormat="1" ht="17.649999999999999" customHeight="1">
      <c r="A216" s="296">
        <v>267</v>
      </c>
      <c r="B216" s="297" t="s">
        <v>678</v>
      </c>
      <c r="C216" s="298">
        <v>535.5931869347454</v>
      </c>
      <c r="D216" s="298">
        <v>254.16480285338116</v>
      </c>
      <c r="E216" s="298">
        <v>56.285676827449386</v>
      </c>
      <c r="F216" s="298">
        <f t="shared" si="13"/>
        <v>310.45047968083054</v>
      </c>
      <c r="G216" s="298"/>
      <c r="H216" s="298">
        <v>0</v>
      </c>
      <c r="I216" s="298">
        <v>56.285676827449386</v>
      </c>
      <c r="J216" s="298">
        <f t="shared" si="14"/>
        <v>56.285676827449386</v>
      </c>
      <c r="K216" s="298"/>
      <c r="L216" s="298">
        <f t="shared" si="15"/>
        <v>168.85703042646549</v>
      </c>
      <c r="M216" s="298">
        <f t="shared" si="16"/>
        <v>225.14270725391486</v>
      </c>
      <c r="N216" s="265"/>
      <c r="O216" s="265"/>
      <c r="P216" s="265"/>
      <c r="Q216" s="265"/>
    </row>
    <row r="217" spans="1:19" s="55" customFormat="1" ht="17.649999999999999" customHeight="1">
      <c r="A217" s="296">
        <v>269</v>
      </c>
      <c r="B217" s="297" t="s">
        <v>679</v>
      </c>
      <c r="C217" s="298">
        <v>64.742553018643704</v>
      </c>
      <c r="D217" s="298">
        <v>30.667525114094392</v>
      </c>
      <c r="E217" s="298">
        <v>6.8150055809098644</v>
      </c>
      <c r="F217" s="298">
        <f t="shared" si="13"/>
        <v>37.482530695004257</v>
      </c>
      <c r="G217" s="298"/>
      <c r="H217" s="298">
        <v>0</v>
      </c>
      <c r="I217" s="298">
        <v>6.8150055809098644</v>
      </c>
      <c r="J217" s="298">
        <f t="shared" si="14"/>
        <v>6.8150055809098644</v>
      </c>
      <c r="K217" s="298"/>
      <c r="L217" s="305">
        <f t="shared" si="15"/>
        <v>20.445016742729582</v>
      </c>
      <c r="M217" s="305">
        <f t="shared" si="16"/>
        <v>27.260022323639447</v>
      </c>
      <c r="N217" s="265"/>
      <c r="O217" s="265"/>
      <c r="P217" s="265"/>
      <c r="Q217" s="265"/>
    </row>
    <row r="218" spans="1:19" s="55" customFormat="1" ht="17.649999999999999" customHeight="1">
      <c r="A218" s="208">
        <v>275</v>
      </c>
      <c r="B218" s="297" t="s">
        <v>680</v>
      </c>
      <c r="C218" s="298">
        <v>1567.51954</v>
      </c>
      <c r="D218" s="298">
        <v>742.50925574139887</v>
      </c>
      <c r="E218" s="298">
        <v>165.00205683142198</v>
      </c>
      <c r="F218" s="298">
        <f t="shared" si="13"/>
        <v>907.51131257282088</v>
      </c>
      <c r="G218" s="298"/>
      <c r="H218" s="298">
        <v>0</v>
      </c>
      <c r="I218" s="298">
        <v>165.00205683142198</v>
      </c>
      <c r="J218" s="298">
        <f t="shared" si="14"/>
        <v>165.00205683142198</v>
      </c>
      <c r="K218" s="298"/>
      <c r="L218" s="305">
        <f t="shared" si="15"/>
        <v>495.00617059575711</v>
      </c>
      <c r="M218" s="305">
        <f t="shared" si="16"/>
        <v>660.00822742717912</v>
      </c>
      <c r="N218" s="265"/>
      <c r="O218" s="265"/>
      <c r="P218" s="265"/>
      <c r="Q218" s="265"/>
    </row>
    <row r="219" spans="1:19" s="55" customFormat="1" ht="17.649999999999999" customHeight="1">
      <c r="A219" s="208">
        <v>283</v>
      </c>
      <c r="B219" s="297" t="s">
        <v>681</v>
      </c>
      <c r="C219" s="298">
        <v>466.80018639888408</v>
      </c>
      <c r="D219" s="298">
        <v>23.340009318200629</v>
      </c>
      <c r="E219" s="298">
        <v>46.680018636401257</v>
      </c>
      <c r="F219" s="298">
        <f t="shared" si="13"/>
        <v>70.020027954601886</v>
      </c>
      <c r="G219" s="298"/>
      <c r="H219" s="298">
        <v>0</v>
      </c>
      <c r="I219" s="298">
        <v>46.680018636401265</v>
      </c>
      <c r="J219" s="298">
        <f t="shared" si="14"/>
        <v>46.680018636401265</v>
      </c>
      <c r="K219" s="298"/>
      <c r="L219" s="298">
        <f t="shared" si="15"/>
        <v>350.10013980788091</v>
      </c>
      <c r="M219" s="298">
        <f t="shared" si="16"/>
        <v>396.78015844428216</v>
      </c>
      <c r="N219" s="265"/>
      <c r="O219" s="265"/>
      <c r="P219" s="265"/>
      <c r="Q219" s="265"/>
    </row>
    <row r="220" spans="1:19" s="55" customFormat="1" ht="17.649999999999999" customHeight="1">
      <c r="A220" s="296">
        <v>286</v>
      </c>
      <c r="B220" s="303" t="s">
        <v>682</v>
      </c>
      <c r="C220" s="298">
        <v>2400.7162712406348</v>
      </c>
      <c r="D220" s="298">
        <v>840.25069492207263</v>
      </c>
      <c r="E220" s="298">
        <v>120.03581356029608</v>
      </c>
      <c r="F220" s="298">
        <f t="shared" si="13"/>
        <v>960.28650848236873</v>
      </c>
      <c r="G220" s="298"/>
      <c r="H220" s="298">
        <v>120.03581356029608</v>
      </c>
      <c r="I220" s="298">
        <v>240.07162712059215</v>
      </c>
      <c r="J220" s="298">
        <f t="shared" si="14"/>
        <v>360.1074406808882</v>
      </c>
      <c r="K220" s="298"/>
      <c r="L220" s="298">
        <f t="shared" si="15"/>
        <v>1080.3223220773777</v>
      </c>
      <c r="M220" s="298">
        <f t="shared" si="16"/>
        <v>1440.429762758266</v>
      </c>
      <c r="N220" s="265"/>
      <c r="O220" s="265"/>
      <c r="P220" s="265"/>
      <c r="Q220" s="265"/>
    </row>
    <row r="221" spans="1:19" s="55" customFormat="1" ht="17.649999999999999" customHeight="1">
      <c r="A221" s="296">
        <v>288</v>
      </c>
      <c r="B221" s="303" t="s">
        <v>683</v>
      </c>
      <c r="C221" s="298">
        <v>565.28956886455887</v>
      </c>
      <c r="D221" s="298">
        <v>92.935580079639294</v>
      </c>
      <c r="E221" s="298">
        <v>34.097320087410587</v>
      </c>
      <c r="F221" s="298">
        <f t="shared" si="13"/>
        <v>127.03290016704989</v>
      </c>
      <c r="G221" s="298"/>
      <c r="H221" s="298">
        <v>12.663257167326675</v>
      </c>
      <c r="I221" s="298">
        <v>46.781920143958587</v>
      </c>
      <c r="J221" s="298">
        <f t="shared" si="14"/>
        <v>59.445177311285263</v>
      </c>
      <c r="K221" s="298"/>
      <c r="L221" s="298">
        <f t="shared" si="15"/>
        <v>378.81149138622374</v>
      </c>
      <c r="M221" s="298">
        <f t="shared" si="16"/>
        <v>438.25666869750899</v>
      </c>
      <c r="N221" s="265"/>
      <c r="O221" s="265"/>
      <c r="P221" s="265"/>
      <c r="Q221" s="265"/>
    </row>
    <row r="222" spans="1:19" s="55" customFormat="1" ht="17.649999999999999" customHeight="1">
      <c r="A222" s="296">
        <v>292</v>
      </c>
      <c r="B222" s="303" t="s">
        <v>684</v>
      </c>
      <c r="C222" s="298">
        <v>1377.1724936547689</v>
      </c>
      <c r="D222" s="298">
        <v>283.93835822561476</v>
      </c>
      <c r="E222" s="298">
        <v>62.959418684800632</v>
      </c>
      <c r="F222" s="298">
        <f t="shared" si="13"/>
        <v>346.89777691041542</v>
      </c>
      <c r="G222" s="298"/>
      <c r="H222" s="298">
        <v>31.686700723737619</v>
      </c>
      <c r="I222" s="298">
        <v>94.64611940853824</v>
      </c>
      <c r="J222" s="298">
        <f t="shared" si="14"/>
        <v>126.33282013227586</v>
      </c>
      <c r="K222" s="298"/>
      <c r="L222" s="298">
        <f t="shared" si="15"/>
        <v>903.9418966120777</v>
      </c>
      <c r="M222" s="298">
        <f t="shared" si="16"/>
        <v>1030.2747167443536</v>
      </c>
      <c r="N222" s="265"/>
      <c r="O222" s="265"/>
      <c r="P222" s="265"/>
      <c r="Q222" s="265"/>
    </row>
    <row r="223" spans="1:19" s="55" customFormat="1" ht="17.649999999999999" customHeight="1">
      <c r="A223" s="208">
        <v>293</v>
      </c>
      <c r="B223" s="297" t="s">
        <v>685</v>
      </c>
      <c r="C223" s="298">
        <v>1575.5078695918949</v>
      </c>
      <c r="D223" s="298">
        <v>746.29320173798851</v>
      </c>
      <c r="E223" s="298">
        <v>165.84293371955303</v>
      </c>
      <c r="F223" s="298">
        <f t="shared" si="13"/>
        <v>912.13613545754151</v>
      </c>
      <c r="G223" s="298"/>
      <c r="H223" s="298">
        <v>0</v>
      </c>
      <c r="I223" s="298">
        <v>165.842933719553</v>
      </c>
      <c r="J223" s="298">
        <f t="shared" si="14"/>
        <v>165.842933719553</v>
      </c>
      <c r="K223" s="298"/>
      <c r="L223" s="298">
        <f t="shared" si="15"/>
        <v>497.52880041480034</v>
      </c>
      <c r="M223" s="298">
        <f t="shared" si="16"/>
        <v>663.37173413435335</v>
      </c>
      <c r="N223" s="265"/>
      <c r="O223" s="265"/>
      <c r="P223" s="265"/>
      <c r="Q223" s="265"/>
    </row>
    <row r="224" spans="1:19" s="57" customFormat="1" ht="17.649999999999999" customHeight="1">
      <c r="A224" s="296">
        <v>294</v>
      </c>
      <c r="B224" s="303" t="s">
        <v>686</v>
      </c>
      <c r="C224" s="298">
        <v>1173.8177409946397</v>
      </c>
      <c r="D224" s="298">
        <v>596.78077904255565</v>
      </c>
      <c r="E224" s="298">
        <v>105.74240888549872</v>
      </c>
      <c r="F224" s="298">
        <f t="shared" si="13"/>
        <v>702.52318792805431</v>
      </c>
      <c r="G224" s="298"/>
      <c r="H224" s="298">
        <v>10.924000739182434</v>
      </c>
      <c r="I224" s="298">
        <v>117.4579169355099</v>
      </c>
      <c r="J224" s="298">
        <f t="shared" si="14"/>
        <v>128.38191767469235</v>
      </c>
      <c r="K224" s="298"/>
      <c r="L224" s="298">
        <f t="shared" si="15"/>
        <v>342.9126353918931</v>
      </c>
      <c r="M224" s="298">
        <f t="shared" si="16"/>
        <v>471.29455306658542</v>
      </c>
      <c r="N224" s="265"/>
      <c r="O224" s="265"/>
      <c r="P224" s="265"/>
      <c r="Q224" s="265"/>
    </row>
    <row r="225" spans="1:17" s="57" customFormat="1" ht="18.75" customHeight="1">
      <c r="A225" s="208">
        <v>295</v>
      </c>
      <c r="B225" s="297" t="s">
        <v>687</v>
      </c>
      <c r="C225" s="298">
        <v>450.45636457960615</v>
      </c>
      <c r="D225" s="298">
        <v>217.34779520357398</v>
      </c>
      <c r="E225" s="298">
        <v>40.152501675856648</v>
      </c>
      <c r="F225" s="298">
        <f t="shared" si="13"/>
        <v>257.50029687943061</v>
      </c>
      <c r="G225" s="298"/>
      <c r="H225" s="298">
        <v>1.14624664471411</v>
      </c>
      <c r="I225" s="298">
        <v>41.932911678125862</v>
      </c>
      <c r="J225" s="298">
        <f t="shared" si="14"/>
        <v>43.079158322839973</v>
      </c>
      <c r="K225" s="298"/>
      <c r="L225" s="298">
        <f t="shared" si="15"/>
        <v>149.87690937733555</v>
      </c>
      <c r="M225" s="298">
        <f t="shared" si="16"/>
        <v>192.95606770017554</v>
      </c>
      <c r="N225" s="265"/>
      <c r="O225" s="265"/>
      <c r="P225" s="265"/>
      <c r="Q225" s="265"/>
    </row>
    <row r="226" spans="1:17" s="55" customFormat="1" ht="17.649999999999999" customHeight="1">
      <c r="A226" s="208">
        <v>300</v>
      </c>
      <c r="B226" s="297" t="s">
        <v>688</v>
      </c>
      <c r="C226" s="298">
        <v>577.47808324997936</v>
      </c>
      <c r="D226" s="298">
        <v>28.87390416659947</v>
      </c>
      <c r="E226" s="298">
        <v>57.74780833319894</v>
      </c>
      <c r="F226" s="298">
        <f t="shared" si="13"/>
        <v>86.621712499798406</v>
      </c>
      <c r="G226" s="298"/>
      <c r="H226" s="298">
        <v>0</v>
      </c>
      <c r="I226" s="298">
        <v>57.74780833319894</v>
      </c>
      <c r="J226" s="298">
        <f t="shared" si="14"/>
        <v>57.74780833319894</v>
      </c>
      <c r="K226" s="298"/>
      <c r="L226" s="298">
        <f t="shared" si="15"/>
        <v>433.10856241698207</v>
      </c>
      <c r="M226" s="298">
        <f t="shared" si="16"/>
        <v>490.85637075018099</v>
      </c>
      <c r="N226" s="265"/>
      <c r="O226" s="265"/>
      <c r="P226" s="265"/>
      <c r="Q226" s="265"/>
    </row>
    <row r="227" spans="1:17" s="55" customFormat="1" ht="17.649999999999999" customHeight="1">
      <c r="A227" s="296">
        <v>305</v>
      </c>
      <c r="B227" s="302" t="s">
        <v>689</v>
      </c>
      <c r="C227" s="298">
        <v>181.16830668449555</v>
      </c>
      <c r="D227" s="298">
        <v>87.744926299931436</v>
      </c>
      <c r="E227" s="298">
        <v>18.684675505421819</v>
      </c>
      <c r="F227" s="298">
        <f t="shared" si="13"/>
        <v>106.42960180535326</v>
      </c>
      <c r="G227" s="298"/>
      <c r="H227" s="298">
        <v>0</v>
      </c>
      <c r="I227" s="298">
        <v>18.684675505421819</v>
      </c>
      <c r="J227" s="298">
        <f t="shared" si="14"/>
        <v>18.684675505421819</v>
      </c>
      <c r="K227" s="298"/>
      <c r="L227" s="298">
        <f t="shared" si="15"/>
        <v>56.054029373720468</v>
      </c>
      <c r="M227" s="298">
        <f t="shared" si="16"/>
        <v>74.73870487914229</v>
      </c>
      <c r="N227" s="265"/>
      <c r="O227" s="265"/>
      <c r="P227" s="265"/>
      <c r="Q227" s="265"/>
    </row>
    <row r="228" spans="1:17" s="55" customFormat="1" ht="18.75" customHeight="1">
      <c r="A228" s="296">
        <v>306</v>
      </c>
      <c r="B228" s="302" t="s">
        <v>690</v>
      </c>
      <c r="C228" s="298">
        <v>1589.6835337426571</v>
      </c>
      <c r="D228" s="298">
        <v>391.60029418449915</v>
      </c>
      <c r="E228" s="298">
        <v>77.604681294545514</v>
      </c>
      <c r="F228" s="298">
        <f t="shared" si="13"/>
        <v>469.20497547904466</v>
      </c>
      <c r="G228" s="298"/>
      <c r="H228" s="298">
        <v>39.284080508385529</v>
      </c>
      <c r="I228" s="298">
        <v>116.88876180293106</v>
      </c>
      <c r="J228" s="298">
        <f t="shared" si="14"/>
        <v>156.17284231131657</v>
      </c>
      <c r="K228" s="298"/>
      <c r="L228" s="298">
        <f t="shared" si="15"/>
        <v>964.30571595229594</v>
      </c>
      <c r="M228" s="298">
        <f t="shared" si="16"/>
        <v>1120.4785582636125</v>
      </c>
      <c r="N228" s="265"/>
      <c r="O228" s="265"/>
      <c r="P228" s="265"/>
      <c r="Q228" s="265"/>
    </row>
    <row r="229" spans="1:17" s="55" customFormat="1" ht="17.649999999999999" customHeight="1">
      <c r="A229" s="296">
        <v>307</v>
      </c>
      <c r="B229" s="302" t="s">
        <v>691</v>
      </c>
      <c r="C229" s="298">
        <v>1780.6708217778828</v>
      </c>
      <c r="D229" s="298">
        <v>364.81522851396011</v>
      </c>
      <c r="E229" s="298">
        <v>69.480762307868019</v>
      </c>
      <c r="F229" s="298">
        <f t="shared" si="13"/>
        <v>434.29599082182813</v>
      </c>
      <c r="G229" s="298"/>
      <c r="H229" s="298">
        <v>40.336905643092436</v>
      </c>
      <c r="I229" s="298">
        <v>113.16806903915807</v>
      </c>
      <c r="J229" s="298">
        <f t="shared" si="14"/>
        <v>153.50497468225052</v>
      </c>
      <c r="K229" s="298"/>
      <c r="L229" s="298">
        <f t="shared" si="15"/>
        <v>1192.8698562738041</v>
      </c>
      <c r="M229" s="298">
        <f t="shared" si="16"/>
        <v>1346.3748309560547</v>
      </c>
      <c r="N229" s="265"/>
      <c r="O229" s="265"/>
      <c r="P229" s="265"/>
      <c r="Q229" s="265"/>
    </row>
    <row r="230" spans="1:17" s="57" customFormat="1" ht="17.649999999999999" customHeight="1">
      <c r="A230" s="296">
        <v>308</v>
      </c>
      <c r="B230" s="302" t="s">
        <v>692</v>
      </c>
      <c r="C230" s="298">
        <v>1164.4669369072799</v>
      </c>
      <c r="D230" s="298">
        <v>423.29174596736874</v>
      </c>
      <c r="E230" s="298">
        <v>60.516891581576459</v>
      </c>
      <c r="F230" s="298">
        <f t="shared" si="13"/>
        <v>483.80863754894517</v>
      </c>
      <c r="G230" s="298"/>
      <c r="H230" s="298">
        <v>59.237888089055552</v>
      </c>
      <c r="I230" s="298">
        <v>119.75477967063198</v>
      </c>
      <c r="J230" s="298">
        <f t="shared" si="14"/>
        <v>178.99266775968752</v>
      </c>
      <c r="K230" s="298"/>
      <c r="L230" s="298">
        <f t="shared" si="15"/>
        <v>501.66563159864722</v>
      </c>
      <c r="M230" s="298">
        <f t="shared" si="16"/>
        <v>680.65829935833472</v>
      </c>
      <c r="N230" s="265"/>
      <c r="O230" s="265"/>
      <c r="P230" s="265"/>
      <c r="Q230" s="265"/>
    </row>
    <row r="231" spans="1:17" s="57" customFormat="1" ht="17.649999999999999" customHeight="1">
      <c r="A231" s="296">
        <v>309</v>
      </c>
      <c r="B231" s="303" t="s">
        <v>693</v>
      </c>
      <c r="C231" s="298">
        <v>1089.5445728569111</v>
      </c>
      <c r="D231" s="298">
        <v>69.564953399651174</v>
      </c>
      <c r="E231" s="298">
        <v>42.588790825961723</v>
      </c>
      <c r="F231" s="298">
        <f t="shared" si="13"/>
        <v>112.1537442256129</v>
      </c>
      <c r="G231" s="298"/>
      <c r="H231" s="298">
        <v>2.4216056496482614</v>
      </c>
      <c r="I231" s="298">
        <v>48.30222803231522</v>
      </c>
      <c r="J231" s="298">
        <f t="shared" si="14"/>
        <v>50.723833681963484</v>
      </c>
      <c r="K231" s="298"/>
      <c r="L231" s="305">
        <f t="shared" si="15"/>
        <v>926.66699494933482</v>
      </c>
      <c r="M231" s="305">
        <f t="shared" si="16"/>
        <v>977.39082863129829</v>
      </c>
      <c r="N231" s="265"/>
      <c r="O231" s="265"/>
      <c r="P231" s="265"/>
      <c r="Q231" s="265"/>
    </row>
    <row r="232" spans="1:17" s="52" customFormat="1" ht="21.75" customHeight="1">
      <c r="A232" s="296">
        <v>312</v>
      </c>
      <c r="B232" s="302" t="s">
        <v>694</v>
      </c>
      <c r="C232" s="298">
        <v>594.4304706133064</v>
      </c>
      <c r="D232" s="298">
        <v>56.44482312006771</v>
      </c>
      <c r="E232" s="298">
        <v>32.589389752579706</v>
      </c>
      <c r="F232" s="298">
        <f t="shared" si="13"/>
        <v>89.034212872647416</v>
      </c>
      <c r="G232" s="298"/>
      <c r="H232" s="298">
        <v>7.8214535613524143</v>
      </c>
      <c r="I232" s="298">
        <v>40.410843313932119</v>
      </c>
      <c r="J232" s="298">
        <f t="shared" si="14"/>
        <v>48.232296875284533</v>
      </c>
      <c r="K232" s="298"/>
      <c r="L232" s="298">
        <f t="shared" si="15"/>
        <v>457.16396086537446</v>
      </c>
      <c r="M232" s="298">
        <f t="shared" si="16"/>
        <v>505.396257740659</v>
      </c>
      <c r="N232" s="265"/>
      <c r="O232" s="265"/>
      <c r="P232" s="270"/>
      <c r="Q232" s="270"/>
    </row>
    <row r="233" spans="1:17" s="57" customFormat="1" ht="17.649999999999999" customHeight="1">
      <c r="A233" s="296">
        <v>314</v>
      </c>
      <c r="B233" s="302" t="s">
        <v>695</v>
      </c>
      <c r="C233" s="298">
        <v>2150.3970396835061</v>
      </c>
      <c r="D233" s="298">
        <v>159.28027991065588</v>
      </c>
      <c r="E233" s="298">
        <v>70.12834348035328</v>
      </c>
      <c r="F233" s="298">
        <f t="shared" si="13"/>
        <v>229.40862339100914</v>
      </c>
      <c r="G233" s="298"/>
      <c r="H233" s="298">
        <v>0.96109198750458757</v>
      </c>
      <c r="I233" s="298">
        <v>72.691255583182368</v>
      </c>
      <c r="J233" s="298">
        <f t="shared" si="14"/>
        <v>73.652347570686956</v>
      </c>
      <c r="K233" s="298"/>
      <c r="L233" s="305">
        <f t="shared" si="15"/>
        <v>1847.3360687218101</v>
      </c>
      <c r="M233" s="305">
        <f t="shared" si="16"/>
        <v>1920.988416292497</v>
      </c>
      <c r="N233" s="265"/>
      <c r="O233" s="265"/>
      <c r="P233" s="265"/>
      <c r="Q233" s="265"/>
    </row>
    <row r="234" spans="1:17" s="52" customFormat="1" ht="17.649999999999999" customHeight="1">
      <c r="A234" s="296">
        <v>316</v>
      </c>
      <c r="B234" s="302" t="s">
        <v>696</v>
      </c>
      <c r="C234" s="298">
        <v>401.18103885762099</v>
      </c>
      <c r="D234" s="298">
        <v>74.849229951266025</v>
      </c>
      <c r="E234" s="298">
        <v>18.583062007942484</v>
      </c>
      <c r="F234" s="298">
        <f t="shared" si="13"/>
        <v>93.432291959208513</v>
      </c>
      <c r="G234" s="298"/>
      <c r="H234" s="298">
        <v>8.7530126779484849</v>
      </c>
      <c r="I234" s="298">
        <v>27.336074685890971</v>
      </c>
      <c r="J234" s="298">
        <f t="shared" si="14"/>
        <v>36.089087363839454</v>
      </c>
      <c r="K234" s="298"/>
      <c r="L234" s="298">
        <f t="shared" si="15"/>
        <v>271.65965953457305</v>
      </c>
      <c r="M234" s="298">
        <f t="shared" si="16"/>
        <v>307.74874689841249</v>
      </c>
      <c r="N234" s="265"/>
      <c r="O234" s="265"/>
      <c r="P234" s="270"/>
      <c r="Q234" s="270"/>
    </row>
    <row r="235" spans="1:17" s="52" customFormat="1" ht="17.649999999999999" customHeight="1">
      <c r="A235" s="296">
        <v>317</v>
      </c>
      <c r="B235" s="302" t="s">
        <v>697</v>
      </c>
      <c r="C235" s="298">
        <v>1507.4935357408649</v>
      </c>
      <c r="D235" s="298">
        <v>347.39287551251175</v>
      </c>
      <c r="E235" s="298">
        <v>69.22346823920077</v>
      </c>
      <c r="F235" s="298">
        <f t="shared" si="13"/>
        <v>416.61634375171252</v>
      </c>
      <c r="G235" s="298"/>
      <c r="H235" s="298">
        <v>36.929234399318766</v>
      </c>
      <c r="I235" s="298">
        <v>106.15270263851953</v>
      </c>
      <c r="J235" s="298">
        <f t="shared" si="14"/>
        <v>143.08193703783829</v>
      </c>
      <c r="K235" s="298"/>
      <c r="L235" s="298">
        <f t="shared" si="15"/>
        <v>947.79525495131406</v>
      </c>
      <c r="M235" s="298">
        <f t="shared" si="16"/>
        <v>1090.8771919891524</v>
      </c>
      <c r="N235" s="265"/>
      <c r="O235" s="265"/>
      <c r="P235" s="270"/>
      <c r="Q235" s="270"/>
    </row>
    <row r="236" spans="1:17" s="52" customFormat="1" ht="17.649999999999999" customHeight="1">
      <c r="A236" s="296">
        <v>318</v>
      </c>
      <c r="B236" s="302" t="s">
        <v>698</v>
      </c>
      <c r="C236" s="298">
        <v>337.87770582469597</v>
      </c>
      <c r="D236" s="298">
        <v>122.4325917075227</v>
      </c>
      <c r="E236" s="298">
        <v>17.490370243931814</v>
      </c>
      <c r="F236" s="298">
        <f t="shared" si="13"/>
        <v>139.92296195145451</v>
      </c>
      <c r="G236" s="298"/>
      <c r="H236" s="298">
        <v>17.490370243931814</v>
      </c>
      <c r="I236" s="298">
        <v>34.980740487863628</v>
      </c>
      <c r="J236" s="298">
        <f t="shared" si="14"/>
        <v>52.471110731795441</v>
      </c>
      <c r="K236" s="298"/>
      <c r="L236" s="298">
        <f t="shared" si="15"/>
        <v>145.48363314144601</v>
      </c>
      <c r="M236" s="298">
        <f t="shared" si="16"/>
        <v>197.95474387324145</v>
      </c>
      <c r="N236" s="265"/>
      <c r="O236" s="265"/>
      <c r="P236" s="270"/>
      <c r="Q236" s="270"/>
    </row>
    <row r="237" spans="1:17" s="52" customFormat="1" ht="17.649999999999999" customHeight="1">
      <c r="A237" s="296">
        <v>319</v>
      </c>
      <c r="B237" s="302" t="s">
        <v>699</v>
      </c>
      <c r="C237" s="298">
        <v>1011.7739125311699</v>
      </c>
      <c r="D237" s="298">
        <v>303.53217376291764</v>
      </c>
      <c r="E237" s="298">
        <v>50.58869562715293</v>
      </c>
      <c r="F237" s="298">
        <f t="shared" si="13"/>
        <v>354.12086939007054</v>
      </c>
      <c r="G237" s="298"/>
      <c r="H237" s="298">
        <v>50.58869562715293</v>
      </c>
      <c r="I237" s="298">
        <v>101.17739125430589</v>
      </c>
      <c r="J237" s="298">
        <f t="shared" si="14"/>
        <v>151.76608688145882</v>
      </c>
      <c r="K237" s="298"/>
      <c r="L237" s="298">
        <f t="shared" si="15"/>
        <v>505.88695625964056</v>
      </c>
      <c r="M237" s="298">
        <f t="shared" si="16"/>
        <v>657.65304314109937</v>
      </c>
      <c r="N237" s="265"/>
      <c r="O237" s="265"/>
      <c r="P237" s="270"/>
      <c r="Q237" s="270"/>
    </row>
    <row r="238" spans="1:17" s="52" customFormat="1" ht="17.649999999999999" customHeight="1">
      <c r="A238" s="296">
        <v>320</v>
      </c>
      <c r="B238" s="302" t="s">
        <v>700</v>
      </c>
      <c r="C238" s="298">
        <v>1360.0415502519966</v>
      </c>
      <c r="D238" s="298">
        <v>262.49833017194845</v>
      </c>
      <c r="E238" s="298">
        <v>60.223810591185234</v>
      </c>
      <c r="F238" s="298">
        <f t="shared" si="13"/>
        <v>322.72214076313367</v>
      </c>
      <c r="G238" s="298"/>
      <c r="H238" s="298">
        <v>23.621225169071838</v>
      </c>
      <c r="I238" s="298">
        <v>84.249935792216064</v>
      </c>
      <c r="J238" s="298">
        <f t="shared" si="14"/>
        <v>107.8711609612879</v>
      </c>
      <c r="K238" s="298"/>
      <c r="L238" s="298">
        <f t="shared" si="15"/>
        <v>929.44824852757506</v>
      </c>
      <c r="M238" s="298">
        <f t="shared" si="16"/>
        <v>1037.3194094888629</v>
      </c>
      <c r="N238" s="265"/>
      <c r="O238" s="265"/>
      <c r="P238" s="270"/>
      <c r="Q238" s="270"/>
    </row>
    <row r="239" spans="1:17" s="52" customFormat="1" ht="18.75" customHeight="1">
      <c r="A239" s="296">
        <v>322</v>
      </c>
      <c r="B239" s="302" t="s">
        <v>701</v>
      </c>
      <c r="C239" s="298">
        <v>9941.1370644669259</v>
      </c>
      <c r="D239" s="298">
        <v>1224.0095768320316</v>
      </c>
      <c r="E239" s="298">
        <v>369.91755473054377</v>
      </c>
      <c r="F239" s="298">
        <f t="shared" si="13"/>
        <v>1593.9271315625754</v>
      </c>
      <c r="G239" s="298"/>
      <c r="H239" s="298">
        <v>101.5928020337448</v>
      </c>
      <c r="I239" s="298">
        <v>471.51035676428876</v>
      </c>
      <c r="J239" s="298">
        <f t="shared" si="14"/>
        <v>573.10315879803352</v>
      </c>
      <c r="K239" s="298"/>
      <c r="L239" s="298">
        <f t="shared" si="15"/>
        <v>7774.1067741063171</v>
      </c>
      <c r="M239" s="298">
        <f t="shared" si="16"/>
        <v>8347.2099329043504</v>
      </c>
      <c r="N239" s="265"/>
      <c r="O239" s="265"/>
      <c r="P239" s="270"/>
      <c r="Q239" s="270"/>
    </row>
    <row r="240" spans="1:17" s="52" customFormat="1" ht="30.75" customHeight="1">
      <c r="A240" s="296">
        <v>328</v>
      </c>
      <c r="B240" s="303" t="s">
        <v>702</v>
      </c>
      <c r="C240" s="298">
        <v>101.78590939100114</v>
      </c>
      <c r="D240" s="298">
        <v>3.5420831423274715</v>
      </c>
      <c r="E240" s="298">
        <v>3.3790003763149294</v>
      </c>
      <c r="F240" s="298">
        <f t="shared" si="13"/>
        <v>6.9210835186424013</v>
      </c>
      <c r="G240" s="298"/>
      <c r="H240" s="298">
        <v>9.8312278794585907E-3</v>
      </c>
      <c r="I240" s="298">
        <v>3.4052169878919809</v>
      </c>
      <c r="J240" s="298">
        <f t="shared" si="14"/>
        <v>3.4150482157714395</v>
      </c>
      <c r="K240" s="298"/>
      <c r="L240" s="298">
        <f t="shared" si="15"/>
        <v>91.449777656587301</v>
      </c>
      <c r="M240" s="298">
        <f t="shared" si="16"/>
        <v>94.864825872358736</v>
      </c>
      <c r="N240" s="265"/>
      <c r="O240" s="265"/>
      <c r="P240" s="270"/>
      <c r="Q240" s="270"/>
    </row>
    <row r="241" spans="1:17" s="52" customFormat="1" ht="14.25" customHeight="1">
      <c r="A241" s="296">
        <v>336</v>
      </c>
      <c r="B241" s="303" t="s">
        <v>703</v>
      </c>
      <c r="C241" s="298">
        <v>1433.6932716797135</v>
      </c>
      <c r="D241" s="298">
        <v>83.411699379578351</v>
      </c>
      <c r="E241" s="298">
        <v>70.794386021880712</v>
      </c>
      <c r="F241" s="298">
        <f t="shared" si="13"/>
        <v>154.20608540145906</v>
      </c>
      <c r="G241" s="298"/>
      <c r="H241" s="298">
        <v>2.09146416176586</v>
      </c>
      <c r="I241" s="298">
        <v>76.371623784646516</v>
      </c>
      <c r="J241" s="298">
        <f t="shared" si="14"/>
        <v>78.463087946412372</v>
      </c>
      <c r="K241" s="298"/>
      <c r="L241" s="298">
        <f t="shared" ref="L241" si="17">SUM(C241-F241-J241)</f>
        <v>1201.024098331842</v>
      </c>
      <c r="M241" s="298">
        <f t="shared" si="16"/>
        <v>1279.4871862782543</v>
      </c>
      <c r="N241" s="265"/>
      <c r="O241" s="265"/>
      <c r="P241" s="270"/>
      <c r="Q241" s="270"/>
    </row>
    <row r="242" spans="1:17" s="52" customFormat="1" ht="25.15" customHeight="1">
      <c r="A242" s="296">
        <v>339</v>
      </c>
      <c r="B242" s="302" t="s">
        <v>704</v>
      </c>
      <c r="C242" s="298">
        <v>12276.016920886887</v>
      </c>
      <c r="D242" s="298">
        <v>919.61289573592512</v>
      </c>
      <c r="E242" s="298">
        <v>433.04772376899814</v>
      </c>
      <c r="F242" s="298">
        <f t="shared" si="13"/>
        <v>1352.6606195049233</v>
      </c>
      <c r="G242" s="298"/>
      <c r="H242" s="298">
        <v>143.77853514210298</v>
      </c>
      <c r="I242" s="298">
        <v>592.31744375537562</v>
      </c>
      <c r="J242" s="298">
        <f t="shared" si="14"/>
        <v>736.09597889747863</v>
      </c>
      <c r="K242" s="298"/>
      <c r="L242" s="298">
        <f t="shared" si="15"/>
        <v>10187.260322484486</v>
      </c>
      <c r="M242" s="298">
        <f t="shared" si="16"/>
        <v>10923.356301381964</v>
      </c>
      <c r="N242" s="265"/>
      <c r="O242" s="265"/>
      <c r="P242" s="270"/>
      <c r="Q242" s="270"/>
    </row>
    <row r="243" spans="1:17" s="55" customFormat="1" ht="17.649999999999999" customHeight="1">
      <c r="A243" s="293"/>
      <c r="B243" s="306" t="s">
        <v>705</v>
      </c>
      <c r="C243" s="307">
        <f>'[17]COMP MILLDDLLS'!D242*'Comp Inv Dir Oper'!$N$9</f>
        <v>90698.88710003937</v>
      </c>
      <c r="D243" s="295">
        <f t="shared" ref="D243:M243" si="18">SUM(D244:D271)</f>
        <v>19036.861860968609</v>
      </c>
      <c r="E243" s="295">
        <f t="shared" si="18"/>
        <v>4469.129341065468</v>
      </c>
      <c r="F243" s="295">
        <f t="shared" si="18"/>
        <v>23505.991202034082</v>
      </c>
      <c r="G243" s="295"/>
      <c r="H243" s="295">
        <f t="shared" si="18"/>
        <v>1076.2043473208137</v>
      </c>
      <c r="I243" s="295">
        <f t="shared" si="18"/>
        <v>5602.0254771537948</v>
      </c>
      <c r="J243" s="295">
        <f t="shared" si="18"/>
        <v>6678.2298244746071</v>
      </c>
      <c r="K243" s="295">
        <f t="shared" si="18"/>
        <v>0</v>
      </c>
      <c r="L243" s="295">
        <f t="shared" si="18"/>
        <v>60514.666073530709</v>
      </c>
      <c r="M243" s="295">
        <f t="shared" si="18"/>
        <v>67192.895898005299</v>
      </c>
      <c r="N243" s="278"/>
      <c r="O243" s="265"/>
      <c r="P243" s="265"/>
      <c r="Q243" s="265"/>
    </row>
    <row r="244" spans="1:17" s="55" customFormat="1" ht="17.649999999999999" customHeight="1">
      <c r="A244" s="296">
        <v>171</v>
      </c>
      <c r="B244" s="297" t="s">
        <v>706</v>
      </c>
      <c r="C244" s="298">
        <v>10547.709446656507</v>
      </c>
      <c r="D244" s="298">
        <v>2102.0507978266046</v>
      </c>
      <c r="E244" s="298">
        <v>506.93199422963744</v>
      </c>
      <c r="F244" s="308">
        <f t="shared" ref="F244:F271" si="19">+D244+E244</f>
        <v>2608.982792056242</v>
      </c>
      <c r="G244" s="298"/>
      <c r="H244" s="298">
        <v>135.97307798232617</v>
      </c>
      <c r="I244" s="298">
        <v>650.40142193190798</v>
      </c>
      <c r="J244" s="298">
        <f t="shared" ref="J244:J271" si="20">+H244+I244</f>
        <v>786.37449991423409</v>
      </c>
      <c r="K244" s="298"/>
      <c r="L244" s="305">
        <f t="shared" ref="L244:L271" si="21">SUM(C244-F244-J244)</f>
        <v>7152.3521546860302</v>
      </c>
      <c r="M244" s="305">
        <f t="shared" ref="M244:M271" si="22">J244+L244</f>
        <v>7938.7266546002647</v>
      </c>
      <c r="N244" s="265"/>
      <c r="O244" s="265"/>
      <c r="P244" s="265"/>
      <c r="Q244" s="265"/>
    </row>
    <row r="245" spans="1:17" s="55" customFormat="1" ht="17.649999999999999" customHeight="1">
      <c r="A245" s="296">
        <v>188</v>
      </c>
      <c r="B245" s="297" t="s">
        <v>30</v>
      </c>
      <c r="C245" s="298">
        <v>3946.8059731739536</v>
      </c>
      <c r="D245" s="298">
        <v>3340.2509952399632</v>
      </c>
      <c r="E245" s="298">
        <v>218.39716204850103</v>
      </c>
      <c r="F245" s="308">
        <f t="shared" si="19"/>
        <v>3558.6481572884641</v>
      </c>
      <c r="G245" s="298"/>
      <c r="H245" s="298">
        <v>54.882154178434227</v>
      </c>
      <c r="I245" s="298">
        <v>182.67206181201863</v>
      </c>
      <c r="J245" s="298">
        <f t="shared" si="20"/>
        <v>237.55421599045286</v>
      </c>
      <c r="K245" s="298"/>
      <c r="L245" s="305">
        <f t="shared" si="21"/>
        <v>150.60359989503667</v>
      </c>
      <c r="M245" s="305">
        <f t="shared" si="22"/>
        <v>388.15781588548953</v>
      </c>
      <c r="N245" s="265"/>
      <c r="O245" s="265"/>
      <c r="P245" s="265"/>
      <c r="Q245" s="265"/>
    </row>
    <row r="246" spans="1:17" s="55" customFormat="1" ht="17.649999999999999" customHeight="1">
      <c r="A246" s="296">
        <v>209</v>
      </c>
      <c r="B246" s="302" t="s">
        <v>707</v>
      </c>
      <c r="C246" s="298">
        <v>1187.2538743067862</v>
      </c>
      <c r="D246" s="298">
        <v>784.97817527336179</v>
      </c>
      <c r="E246" s="298">
        <v>49.187181318922157</v>
      </c>
      <c r="F246" s="308">
        <f t="shared" si="19"/>
        <v>834.16535659228396</v>
      </c>
      <c r="G246" s="298"/>
      <c r="H246" s="298">
        <v>22.865864046686248</v>
      </c>
      <c r="I246" s="298">
        <v>63.006937820082499</v>
      </c>
      <c r="J246" s="298">
        <f t="shared" si="20"/>
        <v>85.872801866768754</v>
      </c>
      <c r="K246" s="298"/>
      <c r="L246" s="305">
        <f t="shared" si="21"/>
        <v>267.21571584773346</v>
      </c>
      <c r="M246" s="305">
        <f t="shared" si="22"/>
        <v>353.08851771450225</v>
      </c>
      <c r="N246" s="265"/>
      <c r="O246" s="265"/>
      <c r="P246" s="265"/>
      <c r="Q246" s="265"/>
    </row>
    <row r="247" spans="1:17" s="55" customFormat="1" ht="17.649999999999999" customHeight="1">
      <c r="A247" s="296">
        <v>212</v>
      </c>
      <c r="B247" s="303" t="s">
        <v>708</v>
      </c>
      <c r="C247" s="298">
        <v>824.08258069947533</v>
      </c>
      <c r="D247" s="298">
        <v>803.35875422797142</v>
      </c>
      <c r="E247" s="298">
        <v>20.723826471503976</v>
      </c>
      <c r="F247" s="308">
        <f t="shared" si="19"/>
        <v>824.08258069947544</v>
      </c>
      <c r="G247" s="298"/>
      <c r="H247" s="298">
        <v>0</v>
      </c>
      <c r="I247" s="298">
        <v>0</v>
      </c>
      <c r="J247" s="298">
        <f t="shared" si="20"/>
        <v>0</v>
      </c>
      <c r="K247" s="298"/>
      <c r="L247" s="305">
        <f t="shared" si="21"/>
        <v>-1.1368683772161603E-13</v>
      </c>
      <c r="M247" s="305">
        <f t="shared" si="22"/>
        <v>-1.1368683772161603E-13</v>
      </c>
      <c r="N247" s="265"/>
      <c r="O247" s="265"/>
      <c r="P247" s="265"/>
      <c r="Q247" s="265"/>
    </row>
    <row r="248" spans="1:17" s="55" customFormat="1" ht="17.649999999999999" customHeight="1">
      <c r="A248" s="296">
        <v>214</v>
      </c>
      <c r="B248" s="302" t="s">
        <v>709</v>
      </c>
      <c r="C248" s="298">
        <v>2484.8763798189252</v>
      </c>
      <c r="D248" s="298">
        <v>1943.0253212871523</v>
      </c>
      <c r="E248" s="298">
        <v>152.14324130513475</v>
      </c>
      <c r="F248" s="308">
        <f t="shared" si="19"/>
        <v>2095.1685625922869</v>
      </c>
      <c r="G248" s="298"/>
      <c r="H248" s="298">
        <v>24.632876148175484</v>
      </c>
      <c r="I248" s="298">
        <v>91.528146087400941</v>
      </c>
      <c r="J248" s="298">
        <f t="shared" si="20"/>
        <v>116.16102223557643</v>
      </c>
      <c r="K248" s="298"/>
      <c r="L248" s="305">
        <f t="shared" si="21"/>
        <v>273.54679499106192</v>
      </c>
      <c r="M248" s="305">
        <f t="shared" si="22"/>
        <v>389.70781722663833</v>
      </c>
      <c r="N248" s="265"/>
      <c r="O248" s="265"/>
      <c r="P248" s="265"/>
      <c r="Q248" s="265"/>
    </row>
    <row r="249" spans="1:17" s="55" customFormat="1" ht="17.649999999999999" customHeight="1">
      <c r="A249" s="296">
        <v>245</v>
      </c>
      <c r="B249" s="302" t="s">
        <v>710</v>
      </c>
      <c r="C249" s="298">
        <v>899.27197609492646</v>
      </c>
      <c r="D249" s="298">
        <v>589.13678491424514</v>
      </c>
      <c r="E249" s="298">
        <v>40.07664683009137</v>
      </c>
      <c r="F249" s="308">
        <f t="shared" si="19"/>
        <v>629.2134317443365</v>
      </c>
      <c r="G249" s="298"/>
      <c r="H249" s="298">
        <v>31.911995912400869</v>
      </c>
      <c r="I249" s="298">
        <v>65.187444068197181</v>
      </c>
      <c r="J249" s="298">
        <f t="shared" si="20"/>
        <v>97.099439980598049</v>
      </c>
      <c r="K249" s="298"/>
      <c r="L249" s="305">
        <f t="shared" si="21"/>
        <v>172.95910436999191</v>
      </c>
      <c r="M249" s="305">
        <f t="shared" si="22"/>
        <v>270.05854435058995</v>
      </c>
      <c r="N249" s="265"/>
      <c r="O249" s="265"/>
      <c r="P249" s="265"/>
      <c r="Q249" s="265"/>
    </row>
    <row r="250" spans="1:17" s="55" customFormat="1" ht="17.649999999999999" customHeight="1">
      <c r="A250" s="296">
        <v>249</v>
      </c>
      <c r="B250" s="302" t="s">
        <v>711</v>
      </c>
      <c r="C250" s="298">
        <v>997.32434363568916</v>
      </c>
      <c r="D250" s="298">
        <v>485.60560603945225</v>
      </c>
      <c r="E250" s="298">
        <v>55.955333174230518</v>
      </c>
      <c r="F250" s="308">
        <f t="shared" si="19"/>
        <v>541.56093921368279</v>
      </c>
      <c r="G250" s="298"/>
      <c r="H250" s="298">
        <v>8.3714488773000149</v>
      </c>
      <c r="I250" s="298">
        <v>68.269241484644397</v>
      </c>
      <c r="J250" s="298">
        <f t="shared" si="20"/>
        <v>76.640690361944408</v>
      </c>
      <c r="K250" s="298"/>
      <c r="L250" s="305">
        <f t="shared" si="21"/>
        <v>379.12271406006198</v>
      </c>
      <c r="M250" s="305">
        <f t="shared" si="22"/>
        <v>455.76340442200637</v>
      </c>
      <c r="N250" s="265"/>
      <c r="O250" s="265"/>
      <c r="P250" s="265"/>
      <c r="Q250" s="265"/>
    </row>
    <row r="251" spans="1:17" s="55" customFormat="1" ht="17.649999999999999" customHeight="1">
      <c r="A251" s="296">
        <v>261</v>
      </c>
      <c r="B251" s="303" t="s">
        <v>712</v>
      </c>
      <c r="C251" s="298">
        <v>8464.7863140944082</v>
      </c>
      <c r="D251" s="298">
        <v>3635.6314483938522</v>
      </c>
      <c r="E251" s="298">
        <v>651.04399218134358</v>
      </c>
      <c r="F251" s="308">
        <f t="shared" si="19"/>
        <v>4286.6754405751963</v>
      </c>
      <c r="G251" s="298"/>
      <c r="H251" s="298">
        <v>74.416321970662423</v>
      </c>
      <c r="I251" s="298">
        <v>739.02060481807837</v>
      </c>
      <c r="J251" s="298">
        <f t="shared" si="20"/>
        <v>813.43692678874083</v>
      </c>
      <c r="K251" s="298"/>
      <c r="L251" s="305">
        <f t="shared" si="21"/>
        <v>3364.673946730471</v>
      </c>
      <c r="M251" s="305">
        <f t="shared" si="22"/>
        <v>4178.110873519212</v>
      </c>
      <c r="N251" s="265"/>
      <c r="O251" s="265"/>
      <c r="P251" s="265"/>
      <c r="Q251" s="265"/>
    </row>
    <row r="252" spans="1:17" s="55" customFormat="1" ht="17.649999999999999" customHeight="1">
      <c r="A252" s="296">
        <v>264</v>
      </c>
      <c r="B252" s="303" t="s">
        <v>39</v>
      </c>
      <c r="C252" s="298">
        <v>13577.843067843023</v>
      </c>
      <c r="D252" s="298">
        <v>2475.4699745026451</v>
      </c>
      <c r="E252" s="298">
        <v>602.95912619986882</v>
      </c>
      <c r="F252" s="308">
        <f t="shared" si="19"/>
        <v>3078.429100702514</v>
      </c>
      <c r="G252" s="298"/>
      <c r="H252" s="298">
        <v>409.40128655823747</v>
      </c>
      <c r="I252" s="298">
        <v>1022.2726094498619</v>
      </c>
      <c r="J252" s="298">
        <f t="shared" si="20"/>
        <v>1431.6738960080993</v>
      </c>
      <c r="K252" s="298"/>
      <c r="L252" s="305">
        <f t="shared" si="21"/>
        <v>9067.7400711324117</v>
      </c>
      <c r="M252" s="305">
        <f t="shared" si="22"/>
        <v>10499.41396714051</v>
      </c>
      <c r="N252" s="265"/>
      <c r="O252" s="265"/>
      <c r="P252" s="265"/>
      <c r="Q252" s="265"/>
    </row>
    <row r="253" spans="1:17" s="57" customFormat="1" ht="17.649999999999999" customHeight="1">
      <c r="A253" s="296">
        <v>266</v>
      </c>
      <c r="B253" s="303" t="s">
        <v>40</v>
      </c>
      <c r="C253" s="298">
        <v>707.76654625225729</v>
      </c>
      <c r="D253" s="298">
        <v>31.936174473045945</v>
      </c>
      <c r="E253" s="298">
        <v>61.722455922987876</v>
      </c>
      <c r="F253" s="308">
        <f t="shared" si="19"/>
        <v>93.658630396033828</v>
      </c>
      <c r="G253" s="298"/>
      <c r="H253" s="298">
        <v>0</v>
      </c>
      <c r="I253" s="298">
        <v>61.722455922987884</v>
      </c>
      <c r="J253" s="298">
        <f t="shared" si="20"/>
        <v>61.722455922987884</v>
      </c>
      <c r="K253" s="298"/>
      <c r="L253" s="305">
        <f t="shared" si="21"/>
        <v>552.38545993323555</v>
      </c>
      <c r="M253" s="305">
        <f t="shared" si="22"/>
        <v>614.10791585622349</v>
      </c>
      <c r="N253" s="265"/>
      <c r="O253" s="265"/>
      <c r="P253" s="265"/>
      <c r="Q253" s="265"/>
    </row>
    <row r="254" spans="1:17" s="57" customFormat="1" ht="17.649999999999999" customHeight="1">
      <c r="A254" s="296">
        <v>273</v>
      </c>
      <c r="B254" s="303" t="s">
        <v>713</v>
      </c>
      <c r="C254" s="298">
        <v>751.19862510658959</v>
      </c>
      <c r="D254" s="298">
        <v>210.33477653923964</v>
      </c>
      <c r="E254" s="298">
        <v>43.345723947758657</v>
      </c>
      <c r="F254" s="308">
        <f t="shared" si="19"/>
        <v>253.68050048699831</v>
      </c>
      <c r="G254" s="298"/>
      <c r="H254" s="298">
        <v>17.296926123794304</v>
      </c>
      <c r="I254" s="298">
        <v>62.458381345160269</v>
      </c>
      <c r="J254" s="298">
        <f t="shared" si="20"/>
        <v>79.75530746895457</v>
      </c>
      <c r="K254" s="298"/>
      <c r="L254" s="305">
        <f t="shared" si="21"/>
        <v>417.76281715063669</v>
      </c>
      <c r="M254" s="305">
        <f t="shared" si="22"/>
        <v>497.51812461959128</v>
      </c>
      <c r="N254" s="265"/>
      <c r="O254" s="265"/>
      <c r="P254" s="265"/>
      <c r="Q254" s="265"/>
    </row>
    <row r="255" spans="1:17" s="57" customFormat="1" ht="17.649999999999999" customHeight="1">
      <c r="A255" s="296">
        <v>274</v>
      </c>
      <c r="B255" s="303" t="s">
        <v>44</v>
      </c>
      <c r="C255" s="298">
        <v>2254.4888607051362</v>
      </c>
      <c r="D255" s="298">
        <v>804.40736117468316</v>
      </c>
      <c r="E255" s="298">
        <v>155.29496570488956</v>
      </c>
      <c r="F255" s="308">
        <f t="shared" si="19"/>
        <v>959.70232687957275</v>
      </c>
      <c r="G255" s="298"/>
      <c r="H255" s="298">
        <v>37.757731739968619</v>
      </c>
      <c r="I255" s="298">
        <v>195.34223416254261</v>
      </c>
      <c r="J255" s="298">
        <f t="shared" si="20"/>
        <v>233.09996590251123</v>
      </c>
      <c r="K255" s="298"/>
      <c r="L255" s="305">
        <f t="shared" si="21"/>
        <v>1061.6865679230521</v>
      </c>
      <c r="M255" s="305">
        <f t="shared" si="22"/>
        <v>1294.7865338255633</v>
      </c>
      <c r="N255" s="265"/>
      <c r="O255" s="265"/>
      <c r="P255" s="265"/>
      <c r="Q255" s="265"/>
    </row>
    <row r="256" spans="1:17" s="57" customFormat="1" ht="17.649999999999999" customHeight="1">
      <c r="A256" s="296">
        <v>278</v>
      </c>
      <c r="B256" s="303" t="s">
        <v>714</v>
      </c>
      <c r="C256" s="298">
        <v>4805.8621999999996</v>
      </c>
      <c r="D256" s="298">
        <v>220.26868386723601</v>
      </c>
      <c r="E256" s="298">
        <v>240.29310977542701</v>
      </c>
      <c r="F256" s="308">
        <f t="shared" si="19"/>
        <v>460.56179364266302</v>
      </c>
      <c r="G256" s="298"/>
      <c r="H256" s="298">
        <v>0</v>
      </c>
      <c r="I256" s="298">
        <v>240.29310977542701</v>
      </c>
      <c r="J256" s="298">
        <f t="shared" si="20"/>
        <v>240.29310977542701</v>
      </c>
      <c r="K256" s="298"/>
      <c r="L256" s="305">
        <f t="shared" si="21"/>
        <v>4105.007296581909</v>
      </c>
      <c r="M256" s="305">
        <f t="shared" si="22"/>
        <v>4345.3004063573362</v>
      </c>
      <c r="N256" s="265"/>
      <c r="O256" s="265"/>
      <c r="P256" s="265"/>
      <c r="Q256" s="265"/>
    </row>
    <row r="257" spans="1:17" s="57" customFormat="1" ht="17.649999999999999" customHeight="1">
      <c r="A257" s="296">
        <v>280</v>
      </c>
      <c r="B257" s="303" t="s">
        <v>715</v>
      </c>
      <c r="C257" s="298">
        <v>436.7003091004799</v>
      </c>
      <c r="D257" s="298">
        <v>105.34737666231945</v>
      </c>
      <c r="E257" s="298">
        <v>19.678120742684307</v>
      </c>
      <c r="F257" s="308">
        <f t="shared" si="19"/>
        <v>125.02549740500376</v>
      </c>
      <c r="G257" s="298"/>
      <c r="H257" s="298">
        <v>13.199441853400586</v>
      </c>
      <c r="I257" s="298">
        <v>33.114645223631008</v>
      </c>
      <c r="J257" s="298">
        <f t="shared" si="20"/>
        <v>46.314087077031594</v>
      </c>
      <c r="K257" s="298"/>
      <c r="L257" s="305">
        <f t="shared" si="21"/>
        <v>265.36072461844452</v>
      </c>
      <c r="M257" s="305">
        <f t="shared" si="22"/>
        <v>311.67481169547614</v>
      </c>
      <c r="N257" s="265"/>
      <c r="O257" s="265"/>
      <c r="P257" s="265"/>
      <c r="Q257" s="265"/>
    </row>
    <row r="258" spans="1:17" s="57" customFormat="1" ht="17.649999999999999" customHeight="1">
      <c r="A258" s="296">
        <v>281</v>
      </c>
      <c r="B258" s="303" t="s">
        <v>716</v>
      </c>
      <c r="C258" s="298">
        <v>1937.5487476685207</v>
      </c>
      <c r="D258" s="298">
        <v>212.52926315766157</v>
      </c>
      <c r="E258" s="298">
        <v>96.744426563463136</v>
      </c>
      <c r="F258" s="308">
        <f t="shared" si="19"/>
        <v>309.2736897211247</v>
      </c>
      <c r="G258" s="298"/>
      <c r="H258" s="298">
        <v>10.780284445179905</v>
      </c>
      <c r="I258" s="298">
        <v>119.10038046065993</v>
      </c>
      <c r="J258" s="298">
        <f t="shared" si="20"/>
        <v>129.88066490583984</v>
      </c>
      <c r="K258" s="298"/>
      <c r="L258" s="305">
        <f t="shared" si="21"/>
        <v>1498.394393041556</v>
      </c>
      <c r="M258" s="305">
        <f t="shared" si="22"/>
        <v>1628.2750579473959</v>
      </c>
      <c r="N258" s="265"/>
      <c r="O258" s="265"/>
      <c r="P258" s="265"/>
      <c r="Q258" s="265"/>
    </row>
    <row r="259" spans="1:17" s="57" customFormat="1" ht="17.649999999999999" customHeight="1">
      <c r="A259" s="296">
        <v>282</v>
      </c>
      <c r="B259" s="303" t="s">
        <v>717</v>
      </c>
      <c r="C259" s="298">
        <v>358.60438517908983</v>
      </c>
      <c r="D259" s="298">
        <v>20.541581563020184</v>
      </c>
      <c r="E259" s="298">
        <v>13.180351276302728</v>
      </c>
      <c r="F259" s="308">
        <f t="shared" si="19"/>
        <v>33.721932839322911</v>
      </c>
      <c r="G259" s="298"/>
      <c r="H259" s="298">
        <v>3.680615143358728</v>
      </c>
      <c r="I259" s="298">
        <v>16.860966419661455</v>
      </c>
      <c r="J259" s="298">
        <f t="shared" si="20"/>
        <v>20.541581563020184</v>
      </c>
      <c r="K259" s="298"/>
      <c r="L259" s="305">
        <f t="shared" si="21"/>
        <v>304.34087077674673</v>
      </c>
      <c r="M259" s="305">
        <f t="shared" si="22"/>
        <v>324.88245233976693</v>
      </c>
      <c r="N259" s="265"/>
      <c r="O259" s="265"/>
      <c r="P259" s="265"/>
      <c r="Q259" s="265"/>
    </row>
    <row r="260" spans="1:17" s="57" customFormat="1" ht="17.649999999999999" customHeight="1">
      <c r="A260" s="296">
        <v>284</v>
      </c>
      <c r="B260" s="303" t="s">
        <v>48</v>
      </c>
      <c r="C260" s="298">
        <v>965.43932700000005</v>
      </c>
      <c r="D260" s="298">
        <v>254.06298090767001</v>
      </c>
      <c r="E260" s="298">
        <v>50.812596181533998</v>
      </c>
      <c r="F260" s="308">
        <f t="shared" si="19"/>
        <v>304.875577089204</v>
      </c>
      <c r="G260" s="298"/>
      <c r="H260" s="298">
        <v>50.812596181533998</v>
      </c>
      <c r="I260" s="298">
        <v>101.62519213849501</v>
      </c>
      <c r="J260" s="298">
        <f t="shared" si="20"/>
        <v>152.437788320029</v>
      </c>
      <c r="K260" s="298"/>
      <c r="L260" s="305">
        <f t="shared" si="21"/>
        <v>508.12596159076713</v>
      </c>
      <c r="M260" s="305">
        <f t="shared" si="22"/>
        <v>660.5637499107961</v>
      </c>
      <c r="N260" s="265"/>
      <c r="O260" s="265"/>
      <c r="P260" s="265"/>
      <c r="Q260" s="265"/>
    </row>
    <row r="261" spans="1:17" s="57" customFormat="1" ht="17.649999999999999" customHeight="1">
      <c r="A261" s="296">
        <v>296</v>
      </c>
      <c r="B261" s="303" t="s">
        <v>50</v>
      </c>
      <c r="C261" s="298">
        <v>10897.622640144613</v>
      </c>
      <c r="D261" s="298">
        <v>424.061366988477</v>
      </c>
      <c r="E261" s="298">
        <v>709.50644560228341</v>
      </c>
      <c r="F261" s="308">
        <f t="shared" si="19"/>
        <v>1133.5678125907605</v>
      </c>
      <c r="G261" s="298"/>
      <c r="H261" s="298">
        <v>145.17534996667436</v>
      </c>
      <c r="I261" s="298">
        <v>854.6817955689578</v>
      </c>
      <c r="J261" s="298">
        <f t="shared" si="20"/>
        <v>999.85714553563218</v>
      </c>
      <c r="K261" s="298"/>
      <c r="L261" s="305">
        <f t="shared" si="21"/>
        <v>8764.1976820182208</v>
      </c>
      <c r="M261" s="305">
        <f t="shared" si="22"/>
        <v>9764.0548275538531</v>
      </c>
      <c r="N261" s="265"/>
      <c r="O261" s="265"/>
      <c r="P261" s="265"/>
      <c r="Q261" s="265"/>
    </row>
    <row r="262" spans="1:17" s="57" customFormat="1" ht="17.649999999999999" customHeight="1">
      <c r="A262" s="296">
        <v>297</v>
      </c>
      <c r="B262" s="303" t="s">
        <v>718</v>
      </c>
      <c r="C262" s="298">
        <v>2126.4257370247706</v>
      </c>
      <c r="D262" s="298">
        <v>172.90792479821221</v>
      </c>
      <c r="E262" s="298">
        <v>72.491884899804646</v>
      </c>
      <c r="F262" s="308">
        <f t="shared" si="19"/>
        <v>245.39980969801684</v>
      </c>
      <c r="G262" s="298"/>
      <c r="H262" s="298">
        <v>11.845887547173515</v>
      </c>
      <c r="I262" s="298">
        <v>86.63661323402728</v>
      </c>
      <c r="J262" s="298">
        <f t="shared" si="20"/>
        <v>98.482500781200798</v>
      </c>
      <c r="K262" s="298"/>
      <c r="L262" s="305">
        <f t="shared" si="21"/>
        <v>1782.5434265455531</v>
      </c>
      <c r="M262" s="305">
        <f t="shared" si="22"/>
        <v>1881.0259273267538</v>
      </c>
      <c r="N262" s="265"/>
      <c r="O262" s="265"/>
      <c r="P262" s="265"/>
      <c r="Q262" s="265"/>
    </row>
    <row r="263" spans="1:17" s="57" customFormat="1" ht="17.649999999999999" customHeight="1">
      <c r="A263" s="296">
        <v>310</v>
      </c>
      <c r="B263" s="302" t="s">
        <v>54</v>
      </c>
      <c r="C263" s="298">
        <v>483.10953555761336</v>
      </c>
      <c r="D263" s="298">
        <v>49.043268585633157</v>
      </c>
      <c r="E263" s="298">
        <v>20.634590431747313</v>
      </c>
      <c r="F263" s="308">
        <f t="shared" si="19"/>
        <v>69.67785901738047</v>
      </c>
      <c r="G263" s="298"/>
      <c r="H263" s="298">
        <v>12.378023960646082</v>
      </c>
      <c r="I263" s="298">
        <v>33.019066620755261</v>
      </c>
      <c r="J263" s="298">
        <f t="shared" si="20"/>
        <v>45.397090581401343</v>
      </c>
      <c r="K263" s="298"/>
      <c r="L263" s="305">
        <f t="shared" si="21"/>
        <v>368.03458595883154</v>
      </c>
      <c r="M263" s="305">
        <f t="shared" si="22"/>
        <v>413.4316765402329</v>
      </c>
      <c r="N263" s="265"/>
      <c r="O263" s="265"/>
      <c r="P263" s="265"/>
      <c r="Q263" s="265"/>
    </row>
    <row r="264" spans="1:17" s="57" customFormat="1" ht="17.649999999999999" customHeight="1">
      <c r="A264" s="296">
        <v>311</v>
      </c>
      <c r="B264" s="302" t="s">
        <v>719</v>
      </c>
      <c r="C264" s="298">
        <v>7235.7953801419699</v>
      </c>
      <c r="D264" s="298">
        <v>176.51795701990099</v>
      </c>
      <c r="E264" s="298">
        <v>176.51795701990099</v>
      </c>
      <c r="F264" s="308">
        <f t="shared" si="19"/>
        <v>353.03591403980198</v>
      </c>
      <c r="G264" s="298"/>
      <c r="H264" s="298">
        <v>0</v>
      </c>
      <c r="I264" s="298">
        <v>363.61919879815736</v>
      </c>
      <c r="J264" s="298">
        <f t="shared" si="20"/>
        <v>363.61919879815736</v>
      </c>
      <c r="K264" s="298"/>
      <c r="L264" s="305">
        <f t="shared" si="21"/>
        <v>6519.1402673040102</v>
      </c>
      <c r="M264" s="305">
        <f t="shared" si="22"/>
        <v>6882.7594661021676</v>
      </c>
      <c r="N264" s="265"/>
      <c r="O264" s="265"/>
      <c r="P264" s="265"/>
      <c r="Q264" s="265"/>
    </row>
    <row r="265" spans="1:17" s="57" customFormat="1" ht="17.649999999999999" customHeight="1">
      <c r="A265" s="296">
        <v>313</v>
      </c>
      <c r="B265" s="309" t="s">
        <v>720</v>
      </c>
      <c r="C265" s="298">
        <v>8974.0657419140116</v>
      </c>
      <c r="D265" s="298">
        <v>0</v>
      </c>
      <c r="E265" s="298">
        <v>299.13552467058093</v>
      </c>
      <c r="F265" s="308">
        <f t="shared" si="19"/>
        <v>299.13552467058093</v>
      </c>
      <c r="G265" s="298"/>
      <c r="H265" s="298">
        <v>0</v>
      </c>
      <c r="I265" s="298">
        <v>299.13552467058093</v>
      </c>
      <c r="J265" s="298">
        <f t="shared" si="20"/>
        <v>299.13552467058093</v>
      </c>
      <c r="K265" s="298"/>
      <c r="L265" s="305">
        <f t="shared" si="21"/>
        <v>8375.7946925728502</v>
      </c>
      <c r="M265" s="305">
        <f t="shared" si="22"/>
        <v>8674.9302172434309</v>
      </c>
      <c r="N265" s="265"/>
      <c r="O265" s="265"/>
      <c r="P265" s="265"/>
      <c r="Q265" s="265"/>
    </row>
    <row r="266" spans="1:17" s="57" customFormat="1" ht="17.649999999999999" customHeight="1">
      <c r="A266" s="296">
        <v>321</v>
      </c>
      <c r="B266" s="302" t="s">
        <v>721</v>
      </c>
      <c r="C266" s="298">
        <v>684.2263470716822</v>
      </c>
      <c r="D266" s="298">
        <v>58.060281656697839</v>
      </c>
      <c r="E266" s="298">
        <v>32.740958812342193</v>
      </c>
      <c r="F266" s="308">
        <f t="shared" si="19"/>
        <v>90.801240469040039</v>
      </c>
      <c r="G266" s="298"/>
      <c r="H266" s="298">
        <v>5.9163087587505556</v>
      </c>
      <c r="I266" s="298">
        <v>46.696933718736418</v>
      </c>
      <c r="J266" s="298">
        <f t="shared" si="20"/>
        <v>52.61324247748697</v>
      </c>
      <c r="K266" s="298"/>
      <c r="L266" s="305">
        <f t="shared" si="21"/>
        <v>540.81186412515513</v>
      </c>
      <c r="M266" s="305">
        <f t="shared" si="22"/>
        <v>593.42510660264213</v>
      </c>
      <c r="N266" s="265"/>
      <c r="O266" s="265"/>
      <c r="P266" s="265"/>
      <c r="Q266" s="265"/>
    </row>
    <row r="267" spans="1:17" s="57" customFormat="1" ht="17.649999999999999" customHeight="1">
      <c r="A267" s="296">
        <v>327</v>
      </c>
      <c r="B267" s="302" t="s">
        <v>64</v>
      </c>
      <c r="C267" s="298">
        <v>1151.7226304999999</v>
      </c>
      <c r="D267" s="298">
        <v>0</v>
      </c>
      <c r="E267" s="298">
        <v>0</v>
      </c>
      <c r="F267" s="308">
        <f t="shared" si="19"/>
        <v>0</v>
      </c>
      <c r="G267" s="298"/>
      <c r="H267" s="298">
        <v>0</v>
      </c>
      <c r="I267" s="298">
        <v>0</v>
      </c>
      <c r="J267" s="298">
        <f t="shared" si="20"/>
        <v>0</v>
      </c>
      <c r="K267" s="298"/>
      <c r="L267" s="305">
        <f t="shared" si="21"/>
        <v>1151.7226304999999</v>
      </c>
      <c r="M267" s="305">
        <f t="shared" si="22"/>
        <v>1151.7226304999999</v>
      </c>
      <c r="N267" s="265"/>
      <c r="O267" s="265"/>
      <c r="P267" s="265"/>
      <c r="Q267" s="265"/>
    </row>
    <row r="268" spans="1:17" s="57" customFormat="1" ht="17.649999999999999" customHeight="1">
      <c r="A268" s="296">
        <v>337</v>
      </c>
      <c r="B268" s="302" t="s">
        <v>722</v>
      </c>
      <c r="C268" s="298">
        <v>1694.4593132828609</v>
      </c>
      <c r="D268" s="298">
        <v>55.842268710303699</v>
      </c>
      <c r="E268" s="298">
        <v>89.738394718127012</v>
      </c>
      <c r="F268" s="308">
        <f t="shared" si="19"/>
        <v>145.58066342843071</v>
      </c>
      <c r="G268" s="298"/>
      <c r="H268" s="298">
        <v>4.2807402133279959</v>
      </c>
      <c r="I268" s="298">
        <v>114.86176487264071</v>
      </c>
      <c r="J268" s="298">
        <f t="shared" si="20"/>
        <v>119.14250508596871</v>
      </c>
      <c r="K268" s="298"/>
      <c r="L268" s="305">
        <f t="shared" si="21"/>
        <v>1429.7361447684616</v>
      </c>
      <c r="M268" s="305">
        <f t="shared" si="22"/>
        <v>1548.8786498544303</v>
      </c>
      <c r="N268" s="265"/>
      <c r="O268" s="265"/>
      <c r="P268" s="265"/>
      <c r="Q268" s="265"/>
    </row>
    <row r="269" spans="1:17" s="57" customFormat="1" ht="17.649999999999999" customHeight="1">
      <c r="A269" s="296">
        <v>338</v>
      </c>
      <c r="B269" s="302" t="s">
        <v>723</v>
      </c>
      <c r="C269" s="298">
        <v>502.90753541470855</v>
      </c>
      <c r="D269" s="298">
        <v>20.002794320327702</v>
      </c>
      <c r="E269" s="298">
        <v>29.63019778659136</v>
      </c>
      <c r="F269" s="308">
        <f t="shared" si="19"/>
        <v>49.632992106919062</v>
      </c>
      <c r="G269" s="298"/>
      <c r="H269" s="298">
        <v>0</v>
      </c>
      <c r="I269" s="298">
        <v>29.630197786591356</v>
      </c>
      <c r="J269" s="298">
        <f t="shared" si="20"/>
        <v>29.630197786591356</v>
      </c>
      <c r="K269" s="298"/>
      <c r="L269" s="305">
        <f t="shared" si="21"/>
        <v>423.64434552119815</v>
      </c>
      <c r="M269" s="305">
        <f t="shared" si="22"/>
        <v>453.27454330778949</v>
      </c>
      <c r="N269" s="265"/>
      <c r="O269" s="265"/>
      <c r="P269" s="265"/>
      <c r="Q269" s="265"/>
    </row>
    <row r="270" spans="1:17" s="52" customFormat="1" ht="17.649999999999999" customHeight="1">
      <c r="A270" s="296">
        <v>349</v>
      </c>
      <c r="B270" s="302" t="s">
        <v>403</v>
      </c>
      <c r="C270" s="298">
        <v>134.21778494249193</v>
      </c>
      <c r="D270" s="298">
        <v>4.4792885097132009</v>
      </c>
      <c r="E270" s="298">
        <v>4.4752666732726007</v>
      </c>
      <c r="F270" s="308">
        <f t="shared" si="19"/>
        <v>8.9545551829858017</v>
      </c>
      <c r="G270" s="298"/>
      <c r="H270" s="298">
        <v>4.0218364406007009E-3</v>
      </c>
      <c r="I270" s="298">
        <v>4.4792885097132009</v>
      </c>
      <c r="J270" s="298">
        <f t="shared" si="20"/>
        <v>4.483310346153802</v>
      </c>
      <c r="K270" s="298"/>
      <c r="L270" s="305">
        <f t="shared" si="21"/>
        <v>120.77991941335233</v>
      </c>
      <c r="M270" s="305">
        <f t="shared" si="22"/>
        <v>125.26322975950613</v>
      </c>
      <c r="N270" s="265"/>
      <c r="O270" s="265"/>
      <c r="P270" s="270"/>
      <c r="Q270" s="270"/>
    </row>
    <row r="271" spans="1:17" s="52" customFormat="1" ht="16.5" customHeight="1" thickBot="1">
      <c r="A271" s="310">
        <v>350</v>
      </c>
      <c r="B271" s="311" t="s">
        <v>404</v>
      </c>
      <c r="C271" s="312">
        <v>1666.7714967088978</v>
      </c>
      <c r="D271" s="312">
        <v>57.010654329219008</v>
      </c>
      <c r="E271" s="312">
        <v>55.767866576535909</v>
      </c>
      <c r="F271" s="313">
        <f t="shared" si="19"/>
        <v>112.77852090575492</v>
      </c>
      <c r="G271" s="312"/>
      <c r="H271" s="312">
        <v>0.62139387634155141</v>
      </c>
      <c r="I271" s="312">
        <v>56.389260452877458</v>
      </c>
      <c r="J271" s="312">
        <f t="shared" si="20"/>
        <v>57.010654329219008</v>
      </c>
      <c r="K271" s="312"/>
      <c r="L271" s="314">
        <f t="shared" si="21"/>
        <v>1496.9823214739238</v>
      </c>
      <c r="M271" s="314">
        <f t="shared" si="22"/>
        <v>1553.9929758031428</v>
      </c>
      <c r="N271" s="265"/>
      <c r="O271" s="265"/>
      <c r="P271" s="270"/>
      <c r="Q271" s="270"/>
    </row>
    <row r="272" spans="1:17" s="57" customFormat="1" ht="15" customHeight="1">
      <c r="A272" s="265" t="s">
        <v>891</v>
      </c>
      <c r="B272" s="275"/>
      <c r="C272" s="264"/>
      <c r="D272" s="264"/>
      <c r="E272" s="264"/>
      <c r="F272" s="279"/>
      <c r="G272" s="264"/>
      <c r="H272" s="264"/>
      <c r="I272" s="264"/>
      <c r="J272" s="264"/>
      <c r="K272" s="264"/>
      <c r="L272" s="276"/>
      <c r="M272" s="276"/>
      <c r="N272" s="265"/>
      <c r="O272" s="265"/>
      <c r="P272" s="265"/>
      <c r="Q272" s="265"/>
    </row>
    <row r="273" spans="1:25" s="53" customFormat="1" ht="13.9" customHeight="1">
      <c r="A273" s="265" t="s">
        <v>902</v>
      </c>
      <c r="B273" s="265"/>
      <c r="C273" s="265"/>
      <c r="D273" s="265"/>
      <c r="E273" s="265"/>
      <c r="F273" s="265"/>
      <c r="G273" s="264"/>
      <c r="H273" s="265"/>
      <c r="I273" s="265"/>
      <c r="J273" s="264"/>
      <c r="K273" s="265"/>
      <c r="L273" s="265"/>
      <c r="M273" s="265"/>
      <c r="N273" s="270"/>
      <c r="O273" s="270"/>
      <c r="P273" s="274"/>
      <c r="Q273" s="274"/>
    </row>
    <row r="274" spans="1:25" s="53" customFormat="1" ht="13.9" customHeight="1">
      <c r="A274" s="265" t="s">
        <v>724</v>
      </c>
      <c r="B274" s="265"/>
      <c r="C274" s="265"/>
      <c r="D274" s="265"/>
      <c r="E274" s="265"/>
      <c r="F274" s="265"/>
      <c r="G274" s="264"/>
      <c r="H274" s="265"/>
      <c r="I274" s="264"/>
      <c r="J274" s="264"/>
      <c r="K274" s="265"/>
      <c r="L274" s="265"/>
      <c r="M274" s="265"/>
      <c r="N274" s="270"/>
      <c r="O274" s="270"/>
      <c r="P274" s="270"/>
      <c r="Q274" s="270"/>
      <c r="R274" s="52"/>
      <c r="S274" s="52"/>
      <c r="T274" s="52"/>
      <c r="U274" s="52"/>
      <c r="V274" s="52"/>
      <c r="W274" s="52"/>
      <c r="X274" s="52"/>
      <c r="Y274" s="52"/>
    </row>
    <row r="275" spans="1:25" s="52" customFormat="1" ht="13.9" customHeight="1">
      <c r="A275" s="266" t="s">
        <v>406</v>
      </c>
      <c r="B275" s="280"/>
      <c r="C275" s="280"/>
      <c r="D275" s="280"/>
      <c r="E275" s="280"/>
      <c r="F275" s="280"/>
      <c r="G275" s="264"/>
      <c r="H275" s="280"/>
      <c r="I275" s="280"/>
      <c r="J275" s="280"/>
      <c r="K275" s="280"/>
      <c r="L275" s="280"/>
      <c r="M275" s="280"/>
      <c r="N275" s="270"/>
      <c r="O275" s="274"/>
      <c r="P275" s="274"/>
      <c r="Q275" s="274"/>
      <c r="R275" s="53"/>
      <c r="S275" s="53"/>
      <c r="T275" s="53"/>
      <c r="U275" s="53"/>
      <c r="V275" s="53"/>
      <c r="W275" s="53"/>
      <c r="X275" s="53"/>
      <c r="Y275" s="53"/>
    </row>
    <row r="276" spans="1:25" s="52" customFormat="1" ht="13.9" customHeight="1">
      <c r="A276" s="270"/>
      <c r="B276" s="270"/>
      <c r="C276" s="270"/>
      <c r="D276" s="270"/>
      <c r="E276" s="270"/>
      <c r="F276" s="270"/>
      <c r="G276" s="270"/>
      <c r="H276" s="270"/>
      <c r="I276" s="270"/>
      <c r="J276" s="270"/>
      <c r="K276" s="270"/>
      <c r="L276" s="270"/>
      <c r="M276" s="270"/>
      <c r="N276" s="274"/>
      <c r="O276" s="274"/>
      <c r="P276" s="270"/>
      <c r="Q276" s="270"/>
    </row>
    <row r="277" spans="1:25" s="52" customFormat="1" ht="13.9" customHeight="1">
      <c r="A277" s="270"/>
      <c r="B277" s="270"/>
      <c r="C277" s="274"/>
      <c r="D277" s="274"/>
      <c r="E277" s="274"/>
      <c r="F277" s="274"/>
      <c r="G277" s="274"/>
      <c r="H277" s="274"/>
      <c r="I277" s="274"/>
      <c r="J277" s="274"/>
      <c r="K277" s="274"/>
      <c r="L277" s="274"/>
      <c r="M277" s="274"/>
      <c r="N277" s="270"/>
      <c r="O277" s="270"/>
      <c r="P277" s="270"/>
      <c r="Q277" s="270"/>
    </row>
    <row r="278" spans="1:25" s="52" customFormat="1" ht="15" customHeight="1">
      <c r="A278" s="270"/>
      <c r="B278" s="270"/>
      <c r="C278" s="281"/>
      <c r="D278" s="281"/>
      <c r="E278" s="281"/>
      <c r="F278" s="281"/>
      <c r="G278" s="281"/>
      <c r="H278" s="281"/>
      <c r="I278" s="281"/>
      <c r="J278" s="281"/>
      <c r="K278" s="281"/>
      <c r="L278" s="281"/>
      <c r="M278" s="281"/>
      <c r="N278" s="270"/>
      <c r="O278" s="270"/>
      <c r="P278" s="270"/>
      <c r="Q278" s="270"/>
    </row>
    <row r="279" spans="1:25" s="52" customFormat="1" ht="15" customHeight="1">
      <c r="A279" s="270"/>
      <c r="B279" s="270"/>
      <c r="C279" s="270"/>
      <c r="D279" s="270"/>
      <c r="E279" s="270"/>
      <c r="F279" s="270"/>
      <c r="G279" s="270"/>
      <c r="H279" s="270"/>
      <c r="I279" s="270"/>
      <c r="J279" s="270"/>
      <c r="K279" s="270"/>
      <c r="L279" s="270"/>
      <c r="M279" s="270"/>
      <c r="N279" s="270"/>
      <c r="O279" s="270"/>
      <c r="P279" s="270"/>
      <c r="Q279" s="270"/>
    </row>
    <row r="280" spans="1:25" s="52" customFormat="1" ht="15" customHeight="1">
      <c r="A280" s="270"/>
      <c r="B280" s="270"/>
      <c r="C280" s="274"/>
      <c r="D280" s="274"/>
      <c r="E280" s="274"/>
      <c r="F280" s="274"/>
      <c r="G280" s="274"/>
      <c r="H280" s="274"/>
      <c r="I280" s="274"/>
      <c r="J280" s="274"/>
      <c r="K280" s="274"/>
      <c r="L280" s="274"/>
      <c r="M280" s="274"/>
      <c r="N280" s="270"/>
      <c r="O280" s="270"/>
      <c r="P280" s="270"/>
      <c r="Q280" s="270"/>
    </row>
    <row r="281" spans="1:25" s="52" customFormat="1" ht="15" customHeight="1">
      <c r="A281" s="270"/>
      <c r="B281" s="270"/>
      <c r="C281" s="274"/>
      <c r="D281" s="274"/>
      <c r="E281" s="274"/>
      <c r="F281" s="274"/>
      <c r="G281" s="274"/>
      <c r="H281" s="274"/>
      <c r="I281" s="274"/>
      <c r="J281" s="274"/>
      <c r="K281" s="274"/>
      <c r="L281" s="274"/>
      <c r="M281" s="274"/>
      <c r="N281" s="270"/>
      <c r="O281" s="270"/>
      <c r="P281" s="270"/>
      <c r="Q281" s="270"/>
    </row>
    <row r="282" spans="1:25" s="52" customFormat="1" ht="15" customHeight="1">
      <c r="A282" s="270"/>
      <c r="B282" s="270"/>
      <c r="C282" s="282"/>
      <c r="D282" s="282"/>
      <c r="E282" s="282"/>
      <c r="F282" s="282"/>
      <c r="G282" s="282"/>
      <c r="H282" s="282"/>
      <c r="I282" s="282"/>
      <c r="J282" s="282"/>
      <c r="K282" s="282"/>
      <c r="L282" s="282"/>
      <c r="M282" s="282"/>
      <c r="N282" s="270"/>
      <c r="O282" s="270"/>
      <c r="P282" s="270"/>
      <c r="Q282" s="270"/>
    </row>
    <row r="283" spans="1:25" s="52" customFormat="1" ht="15" customHeight="1">
      <c r="A283" s="270"/>
      <c r="B283" s="270"/>
      <c r="C283" s="270"/>
      <c r="D283" s="270"/>
      <c r="E283" s="270"/>
      <c r="F283" s="270"/>
      <c r="G283" s="270"/>
      <c r="H283" s="270"/>
      <c r="I283" s="270"/>
      <c r="J283" s="270"/>
      <c r="K283" s="270"/>
      <c r="L283" s="270"/>
      <c r="M283" s="270"/>
      <c r="N283" s="270"/>
      <c r="O283" s="270"/>
      <c r="P283" s="270"/>
      <c r="Q283" s="270"/>
    </row>
    <row r="284" spans="1:25" s="52" customFormat="1" ht="15" customHeight="1">
      <c r="A284" s="270"/>
      <c r="B284" s="270"/>
      <c r="C284" s="270"/>
      <c r="D284" s="270"/>
      <c r="E284" s="270"/>
      <c r="F284" s="270"/>
      <c r="G284" s="270"/>
      <c r="H284" s="270"/>
      <c r="I284" s="270"/>
      <c r="J284" s="270"/>
      <c r="K284" s="270"/>
      <c r="L284" s="270"/>
      <c r="M284" s="270"/>
      <c r="N284" s="270"/>
      <c r="O284" s="270"/>
      <c r="P284" s="270"/>
      <c r="Q284" s="270"/>
    </row>
    <row r="285" spans="1:25" s="52" customFormat="1" ht="15" customHeight="1">
      <c r="A285" s="274"/>
      <c r="B285" s="274"/>
      <c r="C285" s="274"/>
      <c r="D285" s="274"/>
      <c r="E285" s="274"/>
      <c r="F285" s="274"/>
      <c r="G285" s="274"/>
      <c r="H285" s="274"/>
      <c r="I285" s="274"/>
      <c r="J285" s="274"/>
      <c r="K285" s="274"/>
      <c r="L285" s="274"/>
      <c r="M285" s="274"/>
      <c r="N285" s="270"/>
      <c r="O285" s="270"/>
      <c r="P285" s="270"/>
      <c r="Q285" s="270"/>
    </row>
    <row r="286" spans="1:25" s="52" customFormat="1" ht="15" customHeight="1">
      <c r="A286" s="274"/>
      <c r="B286" s="274"/>
      <c r="C286" s="274"/>
      <c r="D286" s="274"/>
      <c r="E286" s="274"/>
      <c r="F286" s="274"/>
      <c r="G286" s="274"/>
      <c r="H286" s="274"/>
      <c r="I286" s="274"/>
      <c r="J286" s="274"/>
      <c r="K286" s="274"/>
      <c r="L286" s="274"/>
      <c r="M286" s="274"/>
      <c r="N286" s="270"/>
      <c r="O286" s="270"/>
      <c r="P286" s="270"/>
      <c r="Q286" s="270"/>
    </row>
    <row r="287" spans="1:25" s="52" customFormat="1">
      <c r="A287" s="274"/>
      <c r="B287" s="274"/>
      <c r="C287" s="274"/>
      <c r="D287" s="274"/>
      <c r="E287" s="274"/>
      <c r="F287" s="274"/>
      <c r="G287" s="274"/>
      <c r="H287" s="274"/>
      <c r="I287" s="274"/>
      <c r="J287" s="274"/>
      <c r="K287" s="274"/>
      <c r="L287" s="274"/>
      <c r="M287" s="274"/>
      <c r="N287" s="270"/>
      <c r="O287" s="270"/>
      <c r="P287" s="270"/>
      <c r="Q287" s="270"/>
    </row>
    <row r="288" spans="1:25" s="52" customFormat="1">
      <c r="A288" s="270"/>
      <c r="B288" s="270"/>
      <c r="C288" s="270"/>
      <c r="D288" s="270"/>
      <c r="E288" s="270"/>
      <c r="F288" s="270"/>
      <c r="G288" s="270"/>
      <c r="H288" s="270"/>
      <c r="I288" s="270"/>
      <c r="J288" s="270"/>
      <c r="K288" s="270"/>
      <c r="L288" s="270"/>
      <c r="M288" s="270"/>
      <c r="N288" s="270"/>
      <c r="O288" s="270"/>
      <c r="P288" s="270"/>
      <c r="Q288" s="270"/>
    </row>
    <row r="289" spans="1:17" s="52" customFormat="1">
      <c r="A289" s="270"/>
      <c r="B289" s="270"/>
      <c r="C289" s="270"/>
      <c r="D289" s="270"/>
      <c r="E289" s="270"/>
      <c r="F289" s="270"/>
      <c r="G289" s="270"/>
      <c r="H289" s="270"/>
      <c r="I289" s="270"/>
      <c r="J289" s="270"/>
      <c r="K289" s="270"/>
      <c r="L289" s="270"/>
      <c r="M289" s="270"/>
      <c r="N289" s="270"/>
      <c r="O289" s="270"/>
      <c r="P289" s="270"/>
      <c r="Q289" s="270"/>
    </row>
    <row r="290" spans="1:17" s="52" customFormat="1">
      <c r="A290" s="270"/>
      <c r="B290" s="270"/>
      <c r="C290" s="270"/>
      <c r="D290" s="270"/>
      <c r="E290" s="270"/>
      <c r="F290" s="270"/>
      <c r="G290" s="270"/>
      <c r="H290" s="270"/>
      <c r="I290" s="270"/>
      <c r="J290" s="270"/>
      <c r="K290" s="270"/>
      <c r="L290" s="270"/>
      <c r="M290" s="270"/>
      <c r="N290" s="270"/>
      <c r="O290" s="270"/>
      <c r="P290" s="270"/>
      <c r="Q290" s="270"/>
    </row>
    <row r="291" spans="1:17" s="52" customFormat="1">
      <c r="A291" s="270"/>
      <c r="B291" s="270"/>
      <c r="C291" s="270"/>
      <c r="D291" s="270"/>
      <c r="E291" s="270"/>
      <c r="F291" s="270"/>
      <c r="G291" s="270"/>
      <c r="H291" s="270"/>
      <c r="I291" s="270"/>
      <c r="J291" s="270"/>
      <c r="K291" s="270"/>
      <c r="L291" s="270"/>
      <c r="M291" s="270"/>
      <c r="N291" s="270"/>
      <c r="O291" s="270"/>
      <c r="P291" s="270"/>
      <c r="Q291" s="270"/>
    </row>
    <row r="292" spans="1:17" s="52" customFormat="1">
      <c r="A292" s="270"/>
      <c r="B292" s="270"/>
      <c r="C292" s="270"/>
      <c r="D292" s="270"/>
      <c r="E292" s="270"/>
      <c r="F292" s="270"/>
      <c r="G292" s="270"/>
      <c r="H292" s="270"/>
      <c r="I292" s="270"/>
      <c r="J292" s="270"/>
      <c r="K292" s="270"/>
      <c r="L292" s="270"/>
      <c r="M292" s="270"/>
      <c r="N292" s="270"/>
      <c r="O292" s="270"/>
      <c r="P292" s="270"/>
      <c r="Q292" s="270"/>
    </row>
    <row r="293" spans="1:17" s="52" customFormat="1">
      <c r="A293" s="270"/>
      <c r="B293" s="270"/>
      <c r="C293" s="270"/>
      <c r="D293" s="270"/>
      <c r="E293" s="270"/>
      <c r="F293" s="270"/>
      <c r="G293" s="270"/>
      <c r="H293" s="270"/>
      <c r="I293" s="270"/>
      <c r="J293" s="270"/>
      <c r="K293" s="270"/>
      <c r="L293" s="270"/>
      <c r="M293" s="270"/>
      <c r="N293" s="270"/>
      <c r="O293" s="270"/>
      <c r="P293" s="270"/>
      <c r="Q293" s="270"/>
    </row>
    <row r="294" spans="1:17" s="52" customFormat="1">
      <c r="A294" s="270"/>
      <c r="B294" s="270"/>
      <c r="C294" s="270"/>
      <c r="D294" s="270"/>
      <c r="E294" s="270"/>
      <c r="F294" s="270"/>
      <c r="G294" s="270"/>
      <c r="H294" s="270"/>
      <c r="I294" s="270"/>
      <c r="J294" s="270"/>
      <c r="K294" s="270"/>
      <c r="L294" s="270"/>
      <c r="M294" s="270"/>
      <c r="N294" s="270"/>
      <c r="O294" s="270"/>
      <c r="P294" s="270"/>
      <c r="Q294" s="270"/>
    </row>
    <row r="295" spans="1:17" s="52" customFormat="1">
      <c r="A295" s="270"/>
      <c r="B295" s="270"/>
      <c r="C295" s="270"/>
      <c r="D295" s="270"/>
      <c r="E295" s="270"/>
      <c r="F295" s="270"/>
      <c r="G295" s="270"/>
      <c r="H295" s="270"/>
      <c r="I295" s="270"/>
      <c r="J295" s="270"/>
      <c r="K295" s="270"/>
      <c r="L295" s="270"/>
      <c r="M295" s="270"/>
      <c r="N295" s="270"/>
      <c r="O295" s="270"/>
      <c r="P295" s="270"/>
      <c r="Q295" s="270"/>
    </row>
    <row r="296" spans="1:17" s="52" customFormat="1">
      <c r="A296" s="270"/>
      <c r="B296" s="270"/>
      <c r="C296" s="270"/>
      <c r="D296" s="270"/>
      <c r="E296" s="270"/>
      <c r="F296" s="270"/>
      <c r="G296" s="270"/>
      <c r="H296" s="270"/>
      <c r="I296" s="270"/>
      <c r="J296" s="270"/>
      <c r="K296" s="270"/>
      <c r="L296" s="270"/>
      <c r="M296" s="270"/>
      <c r="N296" s="270"/>
      <c r="O296" s="270"/>
      <c r="P296" s="270"/>
      <c r="Q296" s="270"/>
    </row>
    <row r="297" spans="1:17" s="52" customFormat="1">
      <c r="A297" s="270"/>
      <c r="B297" s="270"/>
      <c r="C297" s="270"/>
      <c r="D297" s="270"/>
      <c r="E297" s="270"/>
      <c r="F297" s="270"/>
      <c r="G297" s="270"/>
      <c r="H297" s="270"/>
      <c r="I297" s="270"/>
      <c r="J297" s="270"/>
      <c r="K297" s="270"/>
      <c r="L297" s="270"/>
      <c r="M297" s="270"/>
      <c r="N297" s="270"/>
      <c r="O297" s="270"/>
      <c r="P297" s="270"/>
      <c r="Q297" s="270"/>
    </row>
    <row r="298" spans="1:17" s="52" customFormat="1">
      <c r="A298" s="270"/>
      <c r="B298" s="270"/>
      <c r="C298" s="270"/>
      <c r="D298" s="270"/>
      <c r="E298" s="270"/>
      <c r="F298" s="270"/>
      <c r="G298" s="270"/>
      <c r="H298" s="270"/>
      <c r="I298" s="270"/>
      <c r="J298" s="270"/>
      <c r="K298" s="270"/>
      <c r="L298" s="270"/>
      <c r="M298" s="270"/>
      <c r="N298" s="270"/>
      <c r="O298" s="270"/>
      <c r="P298" s="270"/>
      <c r="Q298" s="270"/>
    </row>
    <row r="299" spans="1:17" s="52" customFormat="1">
      <c r="A299" s="270"/>
      <c r="B299" s="270"/>
      <c r="C299" s="270"/>
      <c r="D299" s="270"/>
      <c r="E299" s="270"/>
      <c r="F299" s="270"/>
      <c r="G299" s="270"/>
      <c r="H299" s="270"/>
      <c r="I299" s="270"/>
      <c r="J299" s="270"/>
      <c r="K299" s="270"/>
      <c r="L299" s="270"/>
      <c r="M299" s="270"/>
      <c r="N299" s="270"/>
      <c r="O299" s="270"/>
      <c r="P299" s="270"/>
      <c r="Q299" s="270"/>
    </row>
    <row r="300" spans="1:17" s="52" customFormat="1">
      <c r="A300" s="270"/>
      <c r="B300" s="270"/>
      <c r="C300" s="270"/>
      <c r="D300" s="270"/>
      <c r="E300" s="270"/>
      <c r="F300" s="270"/>
      <c r="G300" s="270"/>
      <c r="H300" s="270"/>
      <c r="I300" s="270"/>
      <c r="J300" s="270"/>
      <c r="K300" s="270"/>
      <c r="L300" s="270"/>
      <c r="M300" s="270"/>
      <c r="N300" s="270"/>
      <c r="O300" s="270"/>
      <c r="P300" s="270"/>
      <c r="Q300" s="270"/>
    </row>
    <row r="301" spans="1:17" s="52" customFormat="1">
      <c r="A301" s="270"/>
      <c r="B301" s="270"/>
      <c r="C301" s="270"/>
      <c r="D301" s="270"/>
      <c r="E301" s="270"/>
      <c r="F301" s="270"/>
      <c r="G301" s="270"/>
      <c r="H301" s="270"/>
      <c r="I301" s="270"/>
      <c r="J301" s="270"/>
      <c r="K301" s="270"/>
      <c r="L301" s="270"/>
      <c r="M301" s="270"/>
      <c r="N301" s="270"/>
      <c r="O301" s="270"/>
      <c r="P301" s="270"/>
      <c r="Q301" s="270"/>
    </row>
    <row r="302" spans="1:17" s="52" customFormat="1">
      <c r="A302" s="270"/>
      <c r="B302" s="270"/>
      <c r="C302" s="270"/>
      <c r="D302" s="270"/>
      <c r="E302" s="270"/>
      <c r="F302" s="270"/>
      <c r="G302" s="270"/>
      <c r="H302" s="270"/>
      <c r="I302" s="270"/>
      <c r="J302" s="270"/>
      <c r="K302" s="270"/>
      <c r="L302" s="270"/>
      <c r="M302" s="270"/>
      <c r="N302" s="270"/>
      <c r="O302" s="270"/>
      <c r="P302" s="270"/>
      <c r="Q302" s="270"/>
    </row>
    <row r="303" spans="1:17" s="52" customFormat="1">
      <c r="A303" s="270"/>
      <c r="B303" s="270"/>
      <c r="C303" s="270"/>
      <c r="D303" s="270"/>
      <c r="E303" s="270"/>
      <c r="F303" s="270"/>
      <c r="G303" s="270"/>
      <c r="H303" s="270"/>
      <c r="I303" s="270"/>
      <c r="J303" s="270"/>
      <c r="K303" s="270"/>
      <c r="L303" s="270"/>
      <c r="M303" s="270"/>
      <c r="N303" s="270"/>
      <c r="O303" s="270"/>
      <c r="P303" s="270"/>
      <c r="Q303" s="270"/>
    </row>
    <row r="304" spans="1:17" s="52" customFormat="1">
      <c r="A304" s="270"/>
      <c r="B304" s="270"/>
      <c r="C304" s="270"/>
      <c r="D304" s="270"/>
      <c r="E304" s="270"/>
      <c r="F304" s="270"/>
      <c r="G304" s="270"/>
      <c r="H304" s="270"/>
      <c r="I304" s="270"/>
      <c r="J304" s="270"/>
      <c r="K304" s="270"/>
      <c r="L304" s="270"/>
      <c r="M304" s="270"/>
      <c r="N304" s="270"/>
      <c r="O304" s="270"/>
      <c r="P304" s="270"/>
      <c r="Q304" s="270"/>
    </row>
    <row r="305" spans="1:17" s="52" customFormat="1">
      <c r="A305" s="270"/>
      <c r="B305" s="270"/>
      <c r="C305" s="270"/>
      <c r="D305" s="270"/>
      <c r="E305" s="270"/>
      <c r="F305" s="270"/>
      <c r="G305" s="270"/>
      <c r="H305" s="270"/>
      <c r="I305" s="270"/>
      <c r="J305" s="270"/>
      <c r="K305" s="270"/>
      <c r="L305" s="270"/>
      <c r="M305" s="270"/>
      <c r="N305" s="270"/>
      <c r="O305" s="270"/>
      <c r="P305" s="270"/>
      <c r="Q305" s="270"/>
    </row>
    <row r="306" spans="1:17" s="52" customFormat="1">
      <c r="A306" s="270"/>
      <c r="B306" s="270"/>
      <c r="C306" s="270"/>
      <c r="D306" s="270"/>
      <c r="E306" s="270"/>
      <c r="F306" s="270"/>
      <c r="G306" s="270"/>
      <c r="H306" s="270"/>
      <c r="I306" s="270"/>
      <c r="J306" s="270"/>
      <c r="K306" s="270"/>
      <c r="L306" s="270"/>
      <c r="M306" s="270"/>
      <c r="N306" s="270"/>
      <c r="O306" s="270"/>
      <c r="P306" s="270"/>
      <c r="Q306" s="270"/>
    </row>
    <row r="307" spans="1:17" s="52" customFormat="1">
      <c r="A307" s="270"/>
      <c r="B307" s="270"/>
      <c r="C307" s="270"/>
      <c r="D307" s="270"/>
      <c r="E307" s="270"/>
      <c r="F307" s="270"/>
      <c r="G307" s="270"/>
      <c r="H307" s="270"/>
      <c r="I307" s="270"/>
      <c r="J307" s="270"/>
      <c r="K307" s="270"/>
      <c r="L307" s="270"/>
      <c r="M307" s="270"/>
      <c r="N307" s="270"/>
      <c r="O307" s="270"/>
      <c r="P307" s="270"/>
      <c r="Q307" s="270"/>
    </row>
    <row r="308" spans="1:17" s="52" customFormat="1">
      <c r="A308" s="270"/>
      <c r="B308" s="270"/>
      <c r="C308" s="270"/>
      <c r="D308" s="270"/>
      <c r="E308" s="270"/>
      <c r="F308" s="270"/>
      <c r="G308" s="270"/>
      <c r="H308" s="270"/>
      <c r="I308" s="270"/>
      <c r="J308" s="270"/>
      <c r="K308" s="270"/>
      <c r="L308" s="270"/>
      <c r="M308" s="270"/>
      <c r="N308" s="270"/>
      <c r="O308" s="270"/>
      <c r="P308" s="270"/>
      <c r="Q308" s="270"/>
    </row>
    <row r="309" spans="1:17" s="52" customFormat="1">
      <c r="A309" s="270"/>
      <c r="B309" s="270"/>
      <c r="C309" s="270"/>
      <c r="D309" s="270"/>
      <c r="E309" s="270"/>
      <c r="F309" s="270"/>
      <c r="G309" s="270"/>
      <c r="H309" s="270"/>
      <c r="I309" s="270"/>
      <c r="J309" s="270"/>
      <c r="K309" s="270"/>
      <c r="L309" s="270"/>
      <c r="M309" s="270"/>
      <c r="N309" s="270"/>
      <c r="O309" s="270"/>
      <c r="P309" s="270"/>
      <c r="Q309" s="270"/>
    </row>
    <row r="310" spans="1:17" s="52" customFormat="1">
      <c r="A310" s="270"/>
      <c r="B310" s="270"/>
      <c r="C310" s="270"/>
      <c r="D310" s="270"/>
      <c r="E310" s="270"/>
      <c r="F310" s="270"/>
      <c r="G310" s="270"/>
      <c r="H310" s="270"/>
      <c r="I310" s="270"/>
      <c r="J310" s="270"/>
      <c r="K310" s="270"/>
      <c r="L310" s="270"/>
      <c r="M310" s="270"/>
      <c r="N310" s="270"/>
      <c r="O310" s="270"/>
      <c r="P310" s="270"/>
      <c r="Q310" s="270"/>
    </row>
    <row r="311" spans="1:17" s="52" customFormat="1">
      <c r="A311" s="270"/>
      <c r="B311" s="270"/>
      <c r="C311" s="270"/>
      <c r="D311" s="270"/>
      <c r="E311" s="270"/>
      <c r="F311" s="270"/>
      <c r="G311" s="270"/>
      <c r="H311" s="270"/>
      <c r="I311" s="270"/>
      <c r="J311" s="270"/>
      <c r="K311" s="270"/>
      <c r="L311" s="270"/>
      <c r="M311" s="270"/>
      <c r="N311" s="270"/>
      <c r="O311" s="270"/>
      <c r="P311" s="270"/>
      <c r="Q311" s="270"/>
    </row>
    <row r="312" spans="1:17" s="52" customFormat="1">
      <c r="A312" s="270"/>
      <c r="B312" s="270"/>
      <c r="C312" s="270"/>
      <c r="D312" s="270"/>
      <c r="E312" s="270"/>
      <c r="F312" s="270"/>
      <c r="G312" s="270"/>
      <c r="H312" s="270"/>
      <c r="I312" s="270"/>
      <c r="J312" s="270"/>
      <c r="K312" s="270"/>
      <c r="L312" s="270"/>
      <c r="M312" s="270"/>
      <c r="N312" s="270"/>
      <c r="O312" s="270"/>
      <c r="P312" s="270"/>
      <c r="Q312" s="270"/>
    </row>
    <row r="313" spans="1:17" s="52" customFormat="1">
      <c r="A313" s="270"/>
      <c r="B313" s="270"/>
      <c r="C313" s="270"/>
      <c r="D313" s="270"/>
      <c r="E313" s="270"/>
      <c r="F313" s="270"/>
      <c r="G313" s="270"/>
      <c r="H313" s="270"/>
      <c r="I313" s="270"/>
      <c r="J313" s="270"/>
      <c r="K313" s="270"/>
      <c r="L313" s="270"/>
      <c r="M313" s="270"/>
      <c r="N313" s="270"/>
      <c r="O313" s="270"/>
      <c r="P313" s="270"/>
      <c r="Q313" s="270"/>
    </row>
    <row r="314" spans="1:17" s="52" customFormat="1">
      <c r="A314" s="270"/>
      <c r="B314" s="270"/>
      <c r="C314" s="270"/>
      <c r="D314" s="270"/>
      <c r="E314" s="270"/>
      <c r="F314" s="270"/>
      <c r="G314" s="270"/>
      <c r="H314" s="270"/>
      <c r="I314" s="270"/>
      <c r="J314" s="270"/>
      <c r="K314" s="270"/>
      <c r="L314" s="270"/>
      <c r="M314" s="270"/>
      <c r="N314" s="270"/>
      <c r="O314" s="270"/>
      <c r="P314" s="270"/>
      <c r="Q314" s="270"/>
    </row>
    <row r="315" spans="1:17" s="52" customFormat="1">
      <c r="A315" s="270"/>
      <c r="B315" s="270"/>
      <c r="C315" s="270"/>
      <c r="D315" s="270"/>
      <c r="E315" s="270"/>
      <c r="F315" s="270"/>
      <c r="G315" s="270"/>
      <c r="H315" s="270"/>
      <c r="I315" s="270"/>
      <c r="J315" s="270"/>
      <c r="K315" s="270"/>
      <c r="L315" s="270"/>
      <c r="M315" s="270"/>
      <c r="N315" s="270"/>
      <c r="O315" s="270"/>
      <c r="P315" s="270"/>
      <c r="Q315" s="270"/>
    </row>
    <row r="316" spans="1:17" s="52" customFormat="1">
      <c r="A316" s="270"/>
      <c r="B316" s="270"/>
      <c r="C316" s="270"/>
      <c r="D316" s="270"/>
      <c r="E316" s="270"/>
      <c r="F316" s="270"/>
      <c r="G316" s="270"/>
      <c r="H316" s="270"/>
      <c r="I316" s="270"/>
      <c r="J316" s="270"/>
      <c r="K316" s="270"/>
      <c r="L316" s="270"/>
      <c r="M316" s="270"/>
      <c r="N316" s="270"/>
      <c r="O316" s="270"/>
      <c r="P316" s="270"/>
      <c r="Q316" s="270"/>
    </row>
    <row r="317" spans="1:17" s="52" customFormat="1">
      <c r="A317" s="270"/>
      <c r="B317" s="270"/>
      <c r="C317" s="270"/>
      <c r="D317" s="270"/>
      <c r="E317" s="270"/>
      <c r="F317" s="270"/>
      <c r="G317" s="270"/>
      <c r="H317" s="270"/>
      <c r="I317" s="270"/>
      <c r="J317" s="270"/>
      <c r="K317" s="270"/>
      <c r="L317" s="270"/>
      <c r="M317" s="270"/>
      <c r="N317" s="270"/>
      <c r="O317" s="270"/>
      <c r="P317" s="270"/>
      <c r="Q317" s="270"/>
    </row>
    <row r="318" spans="1:17" s="52" customFormat="1">
      <c r="A318" s="270"/>
      <c r="B318" s="270"/>
      <c r="C318" s="270"/>
      <c r="D318" s="270"/>
      <c r="E318" s="270"/>
      <c r="F318" s="270"/>
      <c r="G318" s="270"/>
      <c r="H318" s="270"/>
      <c r="I318" s="270"/>
      <c r="J318" s="270"/>
      <c r="K318" s="270"/>
      <c r="L318" s="270"/>
      <c r="M318" s="270"/>
      <c r="N318" s="270"/>
      <c r="O318" s="270"/>
      <c r="P318" s="270"/>
      <c r="Q318" s="270"/>
    </row>
    <row r="319" spans="1:17" s="52" customFormat="1">
      <c r="A319" s="270"/>
      <c r="B319" s="270"/>
      <c r="C319" s="270"/>
      <c r="D319" s="270"/>
      <c r="E319" s="270"/>
      <c r="F319" s="270"/>
      <c r="G319" s="270"/>
      <c r="H319" s="270"/>
      <c r="I319" s="270"/>
      <c r="J319" s="270"/>
      <c r="K319" s="270"/>
      <c r="L319" s="270"/>
      <c r="M319" s="270"/>
      <c r="N319" s="270"/>
      <c r="O319" s="270"/>
      <c r="P319" s="270"/>
      <c r="Q319" s="270"/>
    </row>
    <row r="320" spans="1:17" s="52" customFormat="1">
      <c r="A320" s="270"/>
      <c r="B320" s="270"/>
      <c r="C320" s="270"/>
      <c r="D320" s="270"/>
      <c r="E320" s="270"/>
      <c r="F320" s="270"/>
      <c r="G320" s="270"/>
      <c r="H320" s="270"/>
      <c r="I320" s="270"/>
      <c r="J320" s="270"/>
      <c r="K320" s="270"/>
      <c r="L320" s="270"/>
      <c r="M320" s="270"/>
      <c r="N320" s="270"/>
      <c r="O320" s="270"/>
      <c r="P320" s="270"/>
      <c r="Q320" s="270"/>
    </row>
    <row r="321" spans="1:17" s="52" customFormat="1">
      <c r="A321" s="270"/>
      <c r="B321" s="270"/>
      <c r="C321" s="270"/>
      <c r="D321" s="270"/>
      <c r="E321" s="270"/>
      <c r="F321" s="270"/>
      <c r="G321" s="270"/>
      <c r="H321" s="270"/>
      <c r="I321" s="270"/>
      <c r="J321" s="270"/>
      <c r="K321" s="270"/>
      <c r="L321" s="270"/>
      <c r="M321" s="270"/>
      <c r="N321" s="270"/>
      <c r="O321" s="270"/>
      <c r="P321" s="270"/>
      <c r="Q321" s="270"/>
    </row>
    <row r="322" spans="1:17" s="52" customFormat="1">
      <c r="A322" s="270"/>
      <c r="B322" s="270"/>
      <c r="C322" s="270"/>
      <c r="D322" s="270"/>
      <c r="E322" s="270"/>
      <c r="F322" s="270"/>
      <c r="G322" s="270"/>
      <c r="H322" s="270"/>
      <c r="I322" s="270"/>
      <c r="J322" s="270"/>
      <c r="K322" s="270"/>
      <c r="L322" s="270"/>
      <c r="M322" s="270"/>
      <c r="N322" s="270"/>
      <c r="O322" s="270"/>
      <c r="P322" s="270"/>
      <c r="Q322" s="270"/>
    </row>
    <row r="323" spans="1:17" s="52" customFormat="1">
      <c r="A323" s="270"/>
      <c r="B323" s="270"/>
      <c r="C323" s="270"/>
      <c r="D323" s="270"/>
      <c r="E323" s="270"/>
      <c r="F323" s="270"/>
      <c r="G323" s="270"/>
      <c r="H323" s="270"/>
      <c r="I323" s="270"/>
      <c r="J323" s="270"/>
      <c r="K323" s="270"/>
      <c r="L323" s="270"/>
      <c r="M323" s="270"/>
      <c r="N323" s="270"/>
      <c r="O323" s="270"/>
      <c r="P323" s="270"/>
      <c r="Q323" s="270"/>
    </row>
    <row r="324" spans="1:17" s="52" customFormat="1">
      <c r="A324" s="270"/>
      <c r="B324" s="270"/>
      <c r="C324" s="270"/>
      <c r="D324" s="270"/>
      <c r="E324" s="270"/>
      <c r="F324" s="270"/>
      <c r="G324" s="270"/>
      <c r="H324" s="270"/>
      <c r="I324" s="270"/>
      <c r="J324" s="270"/>
      <c r="K324" s="270"/>
      <c r="L324" s="270"/>
      <c r="M324" s="270"/>
      <c r="N324" s="270"/>
      <c r="O324" s="270"/>
      <c r="P324" s="270"/>
      <c r="Q324" s="270"/>
    </row>
    <row r="325" spans="1:17" s="52" customFormat="1">
      <c r="A325" s="270"/>
      <c r="B325" s="270"/>
      <c r="C325" s="270"/>
      <c r="D325" s="270"/>
      <c r="E325" s="270"/>
      <c r="F325" s="270"/>
      <c r="G325" s="270"/>
      <c r="H325" s="270"/>
      <c r="I325" s="270"/>
      <c r="J325" s="270"/>
      <c r="K325" s="270"/>
      <c r="L325" s="270"/>
      <c r="M325" s="270"/>
      <c r="N325" s="270"/>
      <c r="O325" s="270"/>
      <c r="P325" s="270"/>
      <c r="Q325" s="270"/>
    </row>
    <row r="326" spans="1:17" s="52" customFormat="1">
      <c r="A326" s="270"/>
      <c r="B326" s="270"/>
      <c r="C326" s="270"/>
      <c r="D326" s="270"/>
      <c r="E326" s="270"/>
      <c r="F326" s="270"/>
      <c r="G326" s="270"/>
      <c r="H326" s="270"/>
      <c r="I326" s="270"/>
      <c r="J326" s="270"/>
      <c r="K326" s="270"/>
      <c r="L326" s="270"/>
      <c r="M326" s="270"/>
      <c r="N326" s="270"/>
      <c r="O326" s="270"/>
      <c r="P326" s="270"/>
      <c r="Q326" s="270"/>
    </row>
    <row r="327" spans="1:17" s="52" customFormat="1">
      <c r="A327" s="270"/>
      <c r="B327" s="270"/>
      <c r="C327" s="270"/>
      <c r="D327" s="270"/>
      <c r="E327" s="270"/>
      <c r="F327" s="270"/>
      <c r="G327" s="270"/>
      <c r="H327" s="270"/>
      <c r="I327" s="270"/>
      <c r="J327" s="270"/>
      <c r="K327" s="270"/>
      <c r="L327" s="270"/>
      <c r="M327" s="270"/>
      <c r="N327" s="270"/>
      <c r="O327" s="270"/>
      <c r="P327" s="270"/>
      <c r="Q327" s="270"/>
    </row>
    <row r="328" spans="1:17" s="52" customFormat="1">
      <c r="A328" s="270"/>
      <c r="B328" s="270"/>
      <c r="C328" s="270"/>
      <c r="D328" s="270"/>
      <c r="E328" s="270"/>
      <c r="F328" s="270"/>
      <c r="G328" s="270"/>
      <c r="H328" s="270"/>
      <c r="I328" s="270"/>
      <c r="J328" s="270"/>
      <c r="K328" s="270"/>
      <c r="L328" s="270"/>
      <c r="M328" s="270"/>
      <c r="N328" s="270"/>
      <c r="O328" s="270"/>
      <c r="P328" s="270"/>
      <c r="Q328" s="270"/>
    </row>
    <row r="329" spans="1:17" s="52" customFormat="1">
      <c r="A329" s="270"/>
      <c r="B329" s="270"/>
      <c r="C329" s="270"/>
      <c r="D329" s="270"/>
      <c r="E329" s="270"/>
      <c r="F329" s="270"/>
      <c r="G329" s="270"/>
      <c r="H329" s="270"/>
      <c r="I329" s="270"/>
      <c r="J329" s="270"/>
      <c r="K329" s="270"/>
      <c r="L329" s="270"/>
      <c r="M329" s="270"/>
      <c r="N329" s="270"/>
      <c r="O329" s="270"/>
      <c r="P329" s="270"/>
      <c r="Q329" s="270"/>
    </row>
    <row r="330" spans="1:17" s="52" customFormat="1">
      <c r="A330" s="270"/>
      <c r="B330" s="270"/>
      <c r="C330" s="270"/>
      <c r="D330" s="270"/>
      <c r="E330" s="270"/>
      <c r="F330" s="270"/>
      <c r="G330" s="270"/>
      <c r="H330" s="270"/>
      <c r="I330" s="270"/>
      <c r="J330" s="270"/>
      <c r="K330" s="270"/>
      <c r="L330" s="270"/>
      <c r="M330" s="270"/>
      <c r="N330" s="270"/>
      <c r="O330" s="270"/>
      <c r="P330" s="270"/>
      <c r="Q330" s="270"/>
    </row>
    <row r="331" spans="1:17" s="52" customFormat="1">
      <c r="A331" s="270"/>
      <c r="B331" s="270"/>
      <c r="C331" s="270"/>
      <c r="D331" s="270"/>
      <c r="E331" s="270"/>
      <c r="F331" s="270"/>
      <c r="G331" s="270"/>
      <c r="H331" s="270"/>
      <c r="I331" s="270"/>
      <c r="J331" s="270"/>
      <c r="K331" s="270"/>
      <c r="L331" s="270"/>
      <c r="M331" s="270"/>
      <c r="N331" s="270"/>
      <c r="O331" s="270"/>
      <c r="P331" s="270"/>
      <c r="Q331" s="270"/>
    </row>
    <row r="332" spans="1:17" s="52" customFormat="1">
      <c r="A332" s="270"/>
      <c r="B332" s="270"/>
      <c r="C332" s="270"/>
      <c r="D332" s="270"/>
      <c r="E332" s="270"/>
      <c r="F332" s="270"/>
      <c r="G332" s="270"/>
      <c r="H332" s="270"/>
      <c r="I332" s="270"/>
      <c r="J332" s="270"/>
      <c r="K332" s="270"/>
      <c r="L332" s="270"/>
      <c r="M332" s="270"/>
      <c r="N332" s="270"/>
      <c r="O332" s="270"/>
      <c r="P332" s="270"/>
      <c r="Q332" s="270"/>
    </row>
    <row r="333" spans="1:17" s="52" customFormat="1">
      <c r="A333" s="270"/>
      <c r="B333" s="270"/>
      <c r="C333" s="270"/>
      <c r="D333" s="270"/>
      <c r="E333" s="270"/>
      <c r="F333" s="270"/>
      <c r="G333" s="270"/>
      <c r="H333" s="270"/>
      <c r="I333" s="270"/>
      <c r="J333" s="270"/>
      <c r="K333" s="270"/>
      <c r="L333" s="270"/>
      <c r="M333" s="270"/>
      <c r="N333" s="270"/>
      <c r="O333" s="270"/>
      <c r="P333" s="270"/>
      <c r="Q333" s="270"/>
    </row>
    <row r="334" spans="1:17" s="52" customFormat="1">
      <c r="A334" s="270"/>
      <c r="B334" s="270"/>
      <c r="C334" s="270"/>
      <c r="D334" s="270"/>
      <c r="E334" s="270"/>
      <c r="F334" s="270"/>
      <c r="G334" s="270"/>
      <c r="H334" s="270"/>
      <c r="I334" s="270"/>
      <c r="J334" s="270"/>
      <c r="K334" s="270"/>
      <c r="L334" s="270"/>
      <c r="M334" s="270"/>
      <c r="N334" s="270"/>
      <c r="O334" s="270"/>
      <c r="P334" s="270"/>
      <c r="Q334" s="270"/>
    </row>
    <row r="335" spans="1:17" s="52" customFormat="1">
      <c r="A335" s="270"/>
      <c r="B335" s="270"/>
      <c r="C335" s="270"/>
      <c r="D335" s="270"/>
      <c r="E335" s="270"/>
      <c r="F335" s="270"/>
      <c r="G335" s="270"/>
      <c r="H335" s="270"/>
      <c r="I335" s="270"/>
      <c r="J335" s="270"/>
      <c r="K335" s="270"/>
      <c r="L335" s="270"/>
      <c r="M335" s="270"/>
      <c r="N335" s="270"/>
      <c r="O335" s="270"/>
      <c r="P335" s="270"/>
      <c r="Q335" s="270"/>
    </row>
    <row r="336" spans="1:17" s="52" customFormat="1">
      <c r="A336" s="270"/>
      <c r="B336" s="270"/>
      <c r="C336" s="270"/>
      <c r="D336" s="270"/>
      <c r="E336" s="270"/>
      <c r="F336" s="270"/>
      <c r="G336" s="270"/>
      <c r="H336" s="270"/>
      <c r="I336" s="270"/>
      <c r="J336" s="270"/>
      <c r="K336" s="270"/>
      <c r="L336" s="270"/>
      <c r="M336" s="270"/>
      <c r="N336" s="270"/>
      <c r="O336" s="270"/>
      <c r="P336" s="270"/>
      <c r="Q336" s="270"/>
    </row>
    <row r="337" spans="1:17" s="52" customFormat="1">
      <c r="A337" s="270"/>
      <c r="B337" s="270"/>
      <c r="C337" s="270"/>
      <c r="D337" s="270"/>
      <c r="E337" s="270"/>
      <c r="F337" s="270"/>
      <c r="G337" s="270"/>
      <c r="H337" s="270"/>
      <c r="I337" s="270"/>
      <c r="J337" s="270"/>
      <c r="K337" s="270"/>
      <c r="L337" s="270"/>
      <c r="M337" s="270"/>
      <c r="N337" s="270"/>
      <c r="O337" s="270"/>
      <c r="P337" s="270"/>
      <c r="Q337" s="270"/>
    </row>
    <row r="338" spans="1:17" s="52" customFormat="1">
      <c r="A338" s="270"/>
      <c r="B338" s="270"/>
      <c r="C338" s="270"/>
      <c r="D338" s="270"/>
      <c r="E338" s="270"/>
      <c r="F338" s="270"/>
      <c r="G338" s="270"/>
      <c r="H338" s="270"/>
      <c r="I338" s="270"/>
      <c r="J338" s="270"/>
      <c r="K338" s="270"/>
      <c r="L338" s="270"/>
      <c r="M338" s="270"/>
      <c r="N338" s="270"/>
      <c r="O338" s="270"/>
      <c r="P338" s="270"/>
      <c r="Q338" s="270"/>
    </row>
    <row r="339" spans="1:17" s="52" customFormat="1">
      <c r="A339" s="270"/>
      <c r="B339" s="270"/>
      <c r="C339" s="270"/>
      <c r="D339" s="270"/>
      <c r="E339" s="270"/>
      <c r="F339" s="270"/>
      <c r="G339" s="270"/>
      <c r="H339" s="270"/>
      <c r="I339" s="270"/>
      <c r="J339" s="270"/>
      <c r="K339" s="270"/>
      <c r="L339" s="270"/>
      <c r="M339" s="270"/>
      <c r="N339" s="270"/>
      <c r="O339" s="270"/>
      <c r="P339" s="270"/>
      <c r="Q339" s="270"/>
    </row>
    <row r="340" spans="1:17" s="52" customFormat="1">
      <c r="A340" s="267"/>
      <c r="B340" s="267"/>
      <c r="C340" s="267"/>
      <c r="D340" s="267"/>
      <c r="E340" s="267"/>
      <c r="F340" s="267"/>
      <c r="G340" s="267"/>
      <c r="H340" s="267"/>
      <c r="I340" s="267"/>
      <c r="J340" s="267"/>
      <c r="K340" s="267"/>
      <c r="L340" s="267"/>
      <c r="M340" s="267"/>
      <c r="N340" s="270"/>
      <c r="O340" s="270"/>
      <c r="P340" s="270"/>
      <c r="Q340" s="270"/>
    </row>
    <row r="341" spans="1:17" s="52" customFormat="1">
      <c r="A341" s="267"/>
      <c r="B341" s="267"/>
      <c r="C341" s="267"/>
      <c r="D341" s="267"/>
      <c r="E341" s="267"/>
      <c r="F341" s="267"/>
      <c r="G341" s="267"/>
      <c r="H341" s="267"/>
      <c r="I341" s="267"/>
      <c r="J341" s="267"/>
      <c r="K341" s="267"/>
      <c r="L341" s="267"/>
      <c r="M341" s="267"/>
      <c r="N341" s="270"/>
      <c r="O341" s="270"/>
      <c r="P341" s="270"/>
      <c r="Q341" s="270"/>
    </row>
  </sheetData>
  <mergeCells count="11">
    <mergeCell ref="A1:B1"/>
    <mergeCell ref="A2:M2"/>
    <mergeCell ref="A3:F3"/>
    <mergeCell ref="G3:L3"/>
    <mergeCell ref="L9:M9"/>
    <mergeCell ref="A9:A11"/>
    <mergeCell ref="B9:B11"/>
    <mergeCell ref="C9:C10"/>
    <mergeCell ref="D9:F9"/>
    <mergeCell ref="G9:G10"/>
    <mergeCell ref="H9:J9"/>
  </mergeCells>
  <printOptions horizontalCentered="1"/>
  <pageMargins left="0.59055118110236227" right="0.59055118110236227" top="0.59055118110236227" bottom="0.59055118110236227" header="0.19685039370078741" footer="0.19685039370078741"/>
  <pageSetup scale="63" fitToHeight="4" orientation="landscape" r:id="rId1"/>
  <headerFooter>
    <oddHeader xml:space="preserve">&amp;L
</oddHeader>
  </headerFooter>
  <ignoredErrors>
    <ignoredError sqref="F243:N243 L241" formula="1"/>
    <ignoredError sqref="C11:O11"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7"/>
  <sheetViews>
    <sheetView showGridLines="0" zoomScale="80" zoomScaleNormal="80" zoomScaleSheetLayoutView="70" workbookViewId="0">
      <selection activeCell="M11" sqref="M11"/>
    </sheetView>
  </sheetViews>
  <sheetFormatPr baseColWidth="10" defaultColWidth="12.85546875" defaultRowHeight="12"/>
  <cols>
    <col min="1" max="1" width="6.140625" style="267" customWidth="1"/>
    <col min="2" max="2" width="5.28515625" style="332" customWidth="1"/>
    <col min="3" max="3" width="67.7109375" style="333" customWidth="1"/>
    <col min="4" max="8" width="15.7109375" style="267" customWidth="1"/>
    <col min="9" max="9" width="13.28515625" style="267" customWidth="1"/>
    <col min="10" max="10" width="0.85546875" style="267" customWidth="1"/>
    <col min="11" max="11" width="16.7109375" style="267" customWidth="1"/>
    <col min="12" max="12" width="15.7109375" style="267" customWidth="1"/>
    <col min="13" max="13" width="15.7109375" style="273" customWidth="1"/>
    <col min="14" max="14" width="26.5703125" style="319" customWidth="1"/>
    <col min="15" max="15" width="1.42578125" style="68" customWidth="1"/>
    <col min="16" max="17" width="11.42578125" style="68" customWidth="1"/>
    <col min="18" max="241" width="11.42578125" style="51" customWidth="1"/>
    <col min="242" max="242" width="4.28515625" style="51" customWidth="1"/>
    <col min="243" max="243" width="4.85546875" style="51" customWidth="1"/>
    <col min="244" max="244" width="46.42578125" style="51" customWidth="1"/>
    <col min="245" max="256" width="12.85546875" style="51"/>
    <col min="257" max="257" width="6.140625" style="51" customWidth="1"/>
    <col min="258" max="258" width="5.28515625" style="51" customWidth="1"/>
    <col min="259" max="259" width="67.7109375" style="51" customWidth="1"/>
    <col min="260" max="264" width="15.7109375" style="51" customWidth="1"/>
    <col min="265" max="265" width="13.28515625" style="51" customWidth="1"/>
    <col min="266" max="266" width="0.85546875" style="51" customWidth="1"/>
    <col min="267" max="267" width="16.7109375" style="51" customWidth="1"/>
    <col min="268" max="269" width="15.7109375" style="51" customWidth="1"/>
    <col min="270" max="270" width="26.5703125" style="51" customWidth="1"/>
    <col min="271" max="271" width="1.42578125" style="51" customWidth="1"/>
    <col min="272" max="497" width="11.42578125" style="51" customWidth="1"/>
    <col min="498" max="498" width="4.28515625" style="51" customWidth="1"/>
    <col min="499" max="499" width="4.85546875" style="51" customWidth="1"/>
    <col min="500" max="500" width="46.42578125" style="51" customWidth="1"/>
    <col min="501" max="512" width="12.85546875" style="51"/>
    <col min="513" max="513" width="6.140625" style="51" customWidth="1"/>
    <col min="514" max="514" width="5.28515625" style="51" customWidth="1"/>
    <col min="515" max="515" width="67.7109375" style="51" customWidth="1"/>
    <col min="516" max="520" width="15.7109375" style="51" customWidth="1"/>
    <col min="521" max="521" width="13.28515625" style="51" customWidth="1"/>
    <col min="522" max="522" width="0.85546875" style="51" customWidth="1"/>
    <col min="523" max="523" width="16.7109375" style="51" customWidth="1"/>
    <col min="524" max="525" width="15.7109375" style="51" customWidth="1"/>
    <col min="526" max="526" width="26.5703125" style="51" customWidth="1"/>
    <col min="527" max="527" width="1.42578125" style="51" customWidth="1"/>
    <col min="528" max="753" width="11.42578125" style="51" customWidth="1"/>
    <col min="754" max="754" width="4.28515625" style="51" customWidth="1"/>
    <col min="755" max="755" width="4.85546875" style="51" customWidth="1"/>
    <col min="756" max="756" width="46.42578125" style="51" customWidth="1"/>
    <col min="757" max="768" width="12.85546875" style="51"/>
    <col min="769" max="769" width="6.140625" style="51" customWidth="1"/>
    <col min="770" max="770" width="5.28515625" style="51" customWidth="1"/>
    <col min="771" max="771" width="67.7109375" style="51" customWidth="1"/>
    <col min="772" max="776" width="15.7109375" style="51" customWidth="1"/>
    <col min="777" max="777" width="13.28515625" style="51" customWidth="1"/>
    <col min="778" max="778" width="0.85546875" style="51" customWidth="1"/>
    <col min="779" max="779" width="16.7109375" style="51" customWidth="1"/>
    <col min="780" max="781" width="15.7109375" style="51" customWidth="1"/>
    <col min="782" max="782" width="26.5703125" style="51" customWidth="1"/>
    <col min="783" max="783" width="1.42578125" style="51" customWidth="1"/>
    <col min="784" max="1009" width="11.42578125" style="51" customWidth="1"/>
    <col min="1010" max="1010" width="4.28515625" style="51" customWidth="1"/>
    <col min="1011" max="1011" width="4.85546875" style="51" customWidth="1"/>
    <col min="1012" max="1012" width="46.42578125" style="51" customWidth="1"/>
    <col min="1013" max="1024" width="12.85546875" style="51"/>
    <col min="1025" max="1025" width="6.140625" style="51" customWidth="1"/>
    <col min="1026" max="1026" width="5.28515625" style="51" customWidth="1"/>
    <col min="1027" max="1027" width="67.7109375" style="51" customWidth="1"/>
    <col min="1028" max="1032" width="15.7109375" style="51" customWidth="1"/>
    <col min="1033" max="1033" width="13.28515625" style="51" customWidth="1"/>
    <col min="1034" max="1034" width="0.85546875" style="51" customWidth="1"/>
    <col min="1035" max="1035" width="16.7109375" style="51" customWidth="1"/>
    <col min="1036" max="1037" width="15.7109375" style="51" customWidth="1"/>
    <col min="1038" max="1038" width="26.5703125" style="51" customWidth="1"/>
    <col min="1039" max="1039" width="1.42578125" style="51" customWidth="1"/>
    <col min="1040" max="1265" width="11.42578125" style="51" customWidth="1"/>
    <col min="1266" max="1266" width="4.28515625" style="51" customWidth="1"/>
    <col min="1267" max="1267" width="4.85546875" style="51" customWidth="1"/>
    <col min="1268" max="1268" width="46.42578125" style="51" customWidth="1"/>
    <col min="1269" max="1280" width="12.85546875" style="51"/>
    <col min="1281" max="1281" width="6.140625" style="51" customWidth="1"/>
    <col min="1282" max="1282" width="5.28515625" style="51" customWidth="1"/>
    <col min="1283" max="1283" width="67.7109375" style="51" customWidth="1"/>
    <col min="1284" max="1288" width="15.7109375" style="51" customWidth="1"/>
    <col min="1289" max="1289" width="13.28515625" style="51" customWidth="1"/>
    <col min="1290" max="1290" width="0.85546875" style="51" customWidth="1"/>
    <col min="1291" max="1291" width="16.7109375" style="51" customWidth="1"/>
    <col min="1292" max="1293" width="15.7109375" style="51" customWidth="1"/>
    <col min="1294" max="1294" width="26.5703125" style="51" customWidth="1"/>
    <col min="1295" max="1295" width="1.42578125" style="51" customWidth="1"/>
    <col min="1296" max="1521" width="11.42578125" style="51" customWidth="1"/>
    <col min="1522" max="1522" width="4.28515625" style="51" customWidth="1"/>
    <col min="1523" max="1523" width="4.85546875" style="51" customWidth="1"/>
    <col min="1524" max="1524" width="46.42578125" style="51" customWidth="1"/>
    <col min="1525" max="1536" width="12.85546875" style="51"/>
    <col min="1537" max="1537" width="6.140625" style="51" customWidth="1"/>
    <col min="1538" max="1538" width="5.28515625" style="51" customWidth="1"/>
    <col min="1539" max="1539" width="67.7109375" style="51" customWidth="1"/>
    <col min="1540" max="1544" width="15.7109375" style="51" customWidth="1"/>
    <col min="1545" max="1545" width="13.28515625" style="51" customWidth="1"/>
    <col min="1546" max="1546" width="0.85546875" style="51" customWidth="1"/>
    <col min="1547" max="1547" width="16.7109375" style="51" customWidth="1"/>
    <col min="1548" max="1549" width="15.7109375" style="51" customWidth="1"/>
    <col min="1550" max="1550" width="26.5703125" style="51" customWidth="1"/>
    <col min="1551" max="1551" width="1.42578125" style="51" customWidth="1"/>
    <col min="1552" max="1777" width="11.42578125" style="51" customWidth="1"/>
    <col min="1778" max="1778" width="4.28515625" style="51" customWidth="1"/>
    <col min="1779" max="1779" width="4.85546875" style="51" customWidth="1"/>
    <col min="1780" max="1780" width="46.42578125" style="51" customWidth="1"/>
    <col min="1781" max="1792" width="12.85546875" style="51"/>
    <col min="1793" max="1793" width="6.140625" style="51" customWidth="1"/>
    <col min="1794" max="1794" width="5.28515625" style="51" customWidth="1"/>
    <col min="1795" max="1795" width="67.7109375" style="51" customWidth="1"/>
    <col min="1796" max="1800" width="15.7109375" style="51" customWidth="1"/>
    <col min="1801" max="1801" width="13.28515625" style="51" customWidth="1"/>
    <col min="1802" max="1802" width="0.85546875" style="51" customWidth="1"/>
    <col min="1803" max="1803" width="16.7109375" style="51" customWidth="1"/>
    <col min="1804" max="1805" width="15.7109375" style="51" customWidth="1"/>
    <col min="1806" max="1806" width="26.5703125" style="51" customWidth="1"/>
    <col min="1807" max="1807" width="1.42578125" style="51" customWidth="1"/>
    <col min="1808" max="2033" width="11.42578125" style="51" customWidth="1"/>
    <col min="2034" max="2034" width="4.28515625" style="51" customWidth="1"/>
    <col min="2035" max="2035" width="4.85546875" style="51" customWidth="1"/>
    <col min="2036" max="2036" width="46.42578125" style="51" customWidth="1"/>
    <col min="2037" max="2048" width="12.85546875" style="51"/>
    <col min="2049" max="2049" width="6.140625" style="51" customWidth="1"/>
    <col min="2050" max="2050" width="5.28515625" style="51" customWidth="1"/>
    <col min="2051" max="2051" width="67.7109375" style="51" customWidth="1"/>
    <col min="2052" max="2056" width="15.7109375" style="51" customWidth="1"/>
    <col min="2057" max="2057" width="13.28515625" style="51" customWidth="1"/>
    <col min="2058" max="2058" width="0.85546875" style="51" customWidth="1"/>
    <col min="2059" max="2059" width="16.7109375" style="51" customWidth="1"/>
    <col min="2060" max="2061" width="15.7109375" style="51" customWidth="1"/>
    <col min="2062" max="2062" width="26.5703125" style="51" customWidth="1"/>
    <col min="2063" max="2063" width="1.42578125" style="51" customWidth="1"/>
    <col min="2064" max="2289" width="11.42578125" style="51" customWidth="1"/>
    <col min="2290" max="2290" width="4.28515625" style="51" customWidth="1"/>
    <col min="2291" max="2291" width="4.85546875" style="51" customWidth="1"/>
    <col min="2292" max="2292" width="46.42578125" style="51" customWidth="1"/>
    <col min="2293" max="2304" width="12.85546875" style="51"/>
    <col min="2305" max="2305" width="6.140625" style="51" customWidth="1"/>
    <col min="2306" max="2306" width="5.28515625" style="51" customWidth="1"/>
    <col min="2307" max="2307" width="67.7109375" style="51" customWidth="1"/>
    <col min="2308" max="2312" width="15.7109375" style="51" customWidth="1"/>
    <col min="2313" max="2313" width="13.28515625" style="51" customWidth="1"/>
    <col min="2314" max="2314" width="0.85546875" style="51" customWidth="1"/>
    <col min="2315" max="2315" width="16.7109375" style="51" customWidth="1"/>
    <col min="2316" max="2317" width="15.7109375" style="51" customWidth="1"/>
    <col min="2318" max="2318" width="26.5703125" style="51" customWidth="1"/>
    <col min="2319" max="2319" width="1.42578125" style="51" customWidth="1"/>
    <col min="2320" max="2545" width="11.42578125" style="51" customWidth="1"/>
    <col min="2546" max="2546" width="4.28515625" style="51" customWidth="1"/>
    <col min="2547" max="2547" width="4.85546875" style="51" customWidth="1"/>
    <col min="2548" max="2548" width="46.42578125" style="51" customWidth="1"/>
    <col min="2549" max="2560" width="12.85546875" style="51"/>
    <col min="2561" max="2561" width="6.140625" style="51" customWidth="1"/>
    <col min="2562" max="2562" width="5.28515625" style="51" customWidth="1"/>
    <col min="2563" max="2563" width="67.7109375" style="51" customWidth="1"/>
    <col min="2564" max="2568" width="15.7109375" style="51" customWidth="1"/>
    <col min="2569" max="2569" width="13.28515625" style="51" customWidth="1"/>
    <col min="2570" max="2570" width="0.85546875" style="51" customWidth="1"/>
    <col min="2571" max="2571" width="16.7109375" style="51" customWidth="1"/>
    <col min="2572" max="2573" width="15.7109375" style="51" customWidth="1"/>
    <col min="2574" max="2574" width="26.5703125" style="51" customWidth="1"/>
    <col min="2575" max="2575" width="1.42578125" style="51" customWidth="1"/>
    <col min="2576" max="2801" width="11.42578125" style="51" customWidth="1"/>
    <col min="2802" max="2802" width="4.28515625" style="51" customWidth="1"/>
    <col min="2803" max="2803" width="4.85546875" style="51" customWidth="1"/>
    <col min="2804" max="2804" width="46.42578125" style="51" customWidth="1"/>
    <col min="2805" max="2816" width="12.85546875" style="51"/>
    <col min="2817" max="2817" width="6.140625" style="51" customWidth="1"/>
    <col min="2818" max="2818" width="5.28515625" style="51" customWidth="1"/>
    <col min="2819" max="2819" width="67.7109375" style="51" customWidth="1"/>
    <col min="2820" max="2824" width="15.7109375" style="51" customWidth="1"/>
    <col min="2825" max="2825" width="13.28515625" style="51" customWidth="1"/>
    <col min="2826" max="2826" width="0.85546875" style="51" customWidth="1"/>
    <col min="2827" max="2827" width="16.7109375" style="51" customWidth="1"/>
    <col min="2828" max="2829" width="15.7109375" style="51" customWidth="1"/>
    <col min="2830" max="2830" width="26.5703125" style="51" customWidth="1"/>
    <col min="2831" max="2831" width="1.42578125" style="51" customWidth="1"/>
    <col min="2832" max="3057" width="11.42578125" style="51" customWidth="1"/>
    <col min="3058" max="3058" width="4.28515625" style="51" customWidth="1"/>
    <col min="3059" max="3059" width="4.85546875" style="51" customWidth="1"/>
    <col min="3060" max="3060" width="46.42578125" style="51" customWidth="1"/>
    <col min="3061" max="3072" width="12.85546875" style="51"/>
    <col min="3073" max="3073" width="6.140625" style="51" customWidth="1"/>
    <col min="3074" max="3074" width="5.28515625" style="51" customWidth="1"/>
    <col min="3075" max="3075" width="67.7109375" style="51" customWidth="1"/>
    <col min="3076" max="3080" width="15.7109375" style="51" customWidth="1"/>
    <col min="3081" max="3081" width="13.28515625" style="51" customWidth="1"/>
    <col min="3082" max="3082" width="0.85546875" style="51" customWidth="1"/>
    <col min="3083" max="3083" width="16.7109375" style="51" customWidth="1"/>
    <col min="3084" max="3085" width="15.7109375" style="51" customWidth="1"/>
    <col min="3086" max="3086" width="26.5703125" style="51" customWidth="1"/>
    <col min="3087" max="3087" width="1.42578125" style="51" customWidth="1"/>
    <col min="3088" max="3313" width="11.42578125" style="51" customWidth="1"/>
    <col min="3314" max="3314" width="4.28515625" style="51" customWidth="1"/>
    <col min="3315" max="3315" width="4.85546875" style="51" customWidth="1"/>
    <col min="3316" max="3316" width="46.42578125" style="51" customWidth="1"/>
    <col min="3317" max="3328" width="12.85546875" style="51"/>
    <col min="3329" max="3329" width="6.140625" style="51" customWidth="1"/>
    <col min="3330" max="3330" width="5.28515625" style="51" customWidth="1"/>
    <col min="3331" max="3331" width="67.7109375" style="51" customWidth="1"/>
    <col min="3332" max="3336" width="15.7109375" style="51" customWidth="1"/>
    <col min="3337" max="3337" width="13.28515625" style="51" customWidth="1"/>
    <col min="3338" max="3338" width="0.85546875" style="51" customWidth="1"/>
    <col min="3339" max="3339" width="16.7109375" style="51" customWidth="1"/>
    <col min="3340" max="3341" width="15.7109375" style="51" customWidth="1"/>
    <col min="3342" max="3342" width="26.5703125" style="51" customWidth="1"/>
    <col min="3343" max="3343" width="1.42578125" style="51" customWidth="1"/>
    <col min="3344" max="3569" width="11.42578125" style="51" customWidth="1"/>
    <col min="3570" max="3570" width="4.28515625" style="51" customWidth="1"/>
    <col min="3571" max="3571" width="4.85546875" style="51" customWidth="1"/>
    <col min="3572" max="3572" width="46.42578125" style="51" customWidth="1"/>
    <col min="3573" max="3584" width="12.85546875" style="51"/>
    <col min="3585" max="3585" width="6.140625" style="51" customWidth="1"/>
    <col min="3586" max="3586" width="5.28515625" style="51" customWidth="1"/>
    <col min="3587" max="3587" width="67.7109375" style="51" customWidth="1"/>
    <col min="3588" max="3592" width="15.7109375" style="51" customWidth="1"/>
    <col min="3593" max="3593" width="13.28515625" style="51" customWidth="1"/>
    <col min="3594" max="3594" width="0.85546875" style="51" customWidth="1"/>
    <col min="3595" max="3595" width="16.7109375" style="51" customWidth="1"/>
    <col min="3596" max="3597" width="15.7109375" style="51" customWidth="1"/>
    <col min="3598" max="3598" width="26.5703125" style="51" customWidth="1"/>
    <col min="3599" max="3599" width="1.42578125" style="51" customWidth="1"/>
    <col min="3600" max="3825" width="11.42578125" style="51" customWidth="1"/>
    <col min="3826" max="3826" width="4.28515625" style="51" customWidth="1"/>
    <col min="3827" max="3827" width="4.85546875" style="51" customWidth="1"/>
    <col min="3828" max="3828" width="46.42578125" style="51" customWidth="1"/>
    <col min="3829" max="3840" width="12.85546875" style="51"/>
    <col min="3841" max="3841" width="6.140625" style="51" customWidth="1"/>
    <col min="3842" max="3842" width="5.28515625" style="51" customWidth="1"/>
    <col min="3843" max="3843" width="67.7109375" style="51" customWidth="1"/>
    <col min="3844" max="3848" width="15.7109375" style="51" customWidth="1"/>
    <col min="3849" max="3849" width="13.28515625" style="51" customWidth="1"/>
    <col min="3850" max="3850" width="0.85546875" style="51" customWidth="1"/>
    <col min="3851" max="3851" width="16.7109375" style="51" customWidth="1"/>
    <col min="3852" max="3853" width="15.7109375" style="51" customWidth="1"/>
    <col min="3854" max="3854" width="26.5703125" style="51" customWidth="1"/>
    <col min="3855" max="3855" width="1.42578125" style="51" customWidth="1"/>
    <col min="3856" max="4081" width="11.42578125" style="51" customWidth="1"/>
    <col min="4082" max="4082" width="4.28515625" style="51" customWidth="1"/>
    <col min="4083" max="4083" width="4.85546875" style="51" customWidth="1"/>
    <col min="4084" max="4084" width="46.42578125" style="51" customWidth="1"/>
    <col min="4085" max="4096" width="12.85546875" style="51"/>
    <col min="4097" max="4097" width="6.140625" style="51" customWidth="1"/>
    <col min="4098" max="4098" width="5.28515625" style="51" customWidth="1"/>
    <col min="4099" max="4099" width="67.7109375" style="51" customWidth="1"/>
    <col min="4100" max="4104" width="15.7109375" style="51" customWidth="1"/>
    <col min="4105" max="4105" width="13.28515625" style="51" customWidth="1"/>
    <col min="4106" max="4106" width="0.85546875" style="51" customWidth="1"/>
    <col min="4107" max="4107" width="16.7109375" style="51" customWidth="1"/>
    <col min="4108" max="4109" width="15.7109375" style="51" customWidth="1"/>
    <col min="4110" max="4110" width="26.5703125" style="51" customWidth="1"/>
    <col min="4111" max="4111" width="1.42578125" style="51" customWidth="1"/>
    <col min="4112" max="4337" width="11.42578125" style="51" customWidth="1"/>
    <col min="4338" max="4338" width="4.28515625" style="51" customWidth="1"/>
    <col min="4339" max="4339" width="4.85546875" style="51" customWidth="1"/>
    <col min="4340" max="4340" width="46.42578125" style="51" customWidth="1"/>
    <col min="4341" max="4352" width="12.85546875" style="51"/>
    <col min="4353" max="4353" width="6.140625" style="51" customWidth="1"/>
    <col min="4354" max="4354" width="5.28515625" style="51" customWidth="1"/>
    <col min="4355" max="4355" width="67.7109375" style="51" customWidth="1"/>
    <col min="4356" max="4360" width="15.7109375" style="51" customWidth="1"/>
    <col min="4361" max="4361" width="13.28515625" style="51" customWidth="1"/>
    <col min="4362" max="4362" width="0.85546875" style="51" customWidth="1"/>
    <col min="4363" max="4363" width="16.7109375" style="51" customWidth="1"/>
    <col min="4364" max="4365" width="15.7109375" style="51" customWidth="1"/>
    <col min="4366" max="4366" width="26.5703125" style="51" customWidth="1"/>
    <col min="4367" max="4367" width="1.42578125" style="51" customWidth="1"/>
    <col min="4368" max="4593" width="11.42578125" style="51" customWidth="1"/>
    <col min="4594" max="4594" width="4.28515625" style="51" customWidth="1"/>
    <col min="4595" max="4595" width="4.85546875" style="51" customWidth="1"/>
    <col min="4596" max="4596" width="46.42578125" style="51" customWidth="1"/>
    <col min="4597" max="4608" width="12.85546875" style="51"/>
    <col min="4609" max="4609" width="6.140625" style="51" customWidth="1"/>
    <col min="4610" max="4610" width="5.28515625" style="51" customWidth="1"/>
    <col min="4611" max="4611" width="67.7109375" style="51" customWidth="1"/>
    <col min="4612" max="4616" width="15.7109375" style="51" customWidth="1"/>
    <col min="4617" max="4617" width="13.28515625" style="51" customWidth="1"/>
    <col min="4618" max="4618" width="0.85546875" style="51" customWidth="1"/>
    <col min="4619" max="4619" width="16.7109375" style="51" customWidth="1"/>
    <col min="4620" max="4621" width="15.7109375" style="51" customWidth="1"/>
    <col min="4622" max="4622" width="26.5703125" style="51" customWidth="1"/>
    <col min="4623" max="4623" width="1.42578125" style="51" customWidth="1"/>
    <col min="4624" max="4849" width="11.42578125" style="51" customWidth="1"/>
    <col min="4850" max="4850" width="4.28515625" style="51" customWidth="1"/>
    <col min="4851" max="4851" width="4.85546875" style="51" customWidth="1"/>
    <col min="4852" max="4852" width="46.42578125" style="51" customWidth="1"/>
    <col min="4853" max="4864" width="12.85546875" style="51"/>
    <col min="4865" max="4865" width="6.140625" style="51" customWidth="1"/>
    <col min="4866" max="4866" width="5.28515625" style="51" customWidth="1"/>
    <col min="4867" max="4867" width="67.7109375" style="51" customWidth="1"/>
    <col min="4868" max="4872" width="15.7109375" style="51" customWidth="1"/>
    <col min="4873" max="4873" width="13.28515625" style="51" customWidth="1"/>
    <col min="4874" max="4874" width="0.85546875" style="51" customWidth="1"/>
    <col min="4875" max="4875" width="16.7109375" style="51" customWidth="1"/>
    <col min="4876" max="4877" width="15.7109375" style="51" customWidth="1"/>
    <col min="4878" max="4878" width="26.5703125" style="51" customWidth="1"/>
    <col min="4879" max="4879" width="1.42578125" style="51" customWidth="1"/>
    <col min="4880" max="5105" width="11.42578125" style="51" customWidth="1"/>
    <col min="5106" max="5106" width="4.28515625" style="51" customWidth="1"/>
    <col min="5107" max="5107" width="4.85546875" style="51" customWidth="1"/>
    <col min="5108" max="5108" width="46.42578125" style="51" customWidth="1"/>
    <col min="5109" max="5120" width="12.85546875" style="51"/>
    <col min="5121" max="5121" width="6.140625" style="51" customWidth="1"/>
    <col min="5122" max="5122" width="5.28515625" style="51" customWidth="1"/>
    <col min="5123" max="5123" width="67.7109375" style="51" customWidth="1"/>
    <col min="5124" max="5128" width="15.7109375" style="51" customWidth="1"/>
    <col min="5129" max="5129" width="13.28515625" style="51" customWidth="1"/>
    <col min="5130" max="5130" width="0.85546875" style="51" customWidth="1"/>
    <col min="5131" max="5131" width="16.7109375" style="51" customWidth="1"/>
    <col min="5132" max="5133" width="15.7109375" style="51" customWidth="1"/>
    <col min="5134" max="5134" width="26.5703125" style="51" customWidth="1"/>
    <col min="5135" max="5135" width="1.42578125" style="51" customWidth="1"/>
    <col min="5136" max="5361" width="11.42578125" style="51" customWidth="1"/>
    <col min="5362" max="5362" width="4.28515625" style="51" customWidth="1"/>
    <col min="5363" max="5363" width="4.85546875" style="51" customWidth="1"/>
    <col min="5364" max="5364" width="46.42578125" style="51" customWidth="1"/>
    <col min="5365" max="5376" width="12.85546875" style="51"/>
    <col min="5377" max="5377" width="6.140625" style="51" customWidth="1"/>
    <col min="5378" max="5378" width="5.28515625" style="51" customWidth="1"/>
    <col min="5379" max="5379" width="67.7109375" style="51" customWidth="1"/>
    <col min="5380" max="5384" width="15.7109375" style="51" customWidth="1"/>
    <col min="5385" max="5385" width="13.28515625" style="51" customWidth="1"/>
    <col min="5386" max="5386" width="0.85546875" style="51" customWidth="1"/>
    <col min="5387" max="5387" width="16.7109375" style="51" customWidth="1"/>
    <col min="5388" max="5389" width="15.7109375" style="51" customWidth="1"/>
    <col min="5390" max="5390" width="26.5703125" style="51" customWidth="1"/>
    <col min="5391" max="5391" width="1.42578125" style="51" customWidth="1"/>
    <col min="5392" max="5617" width="11.42578125" style="51" customWidth="1"/>
    <col min="5618" max="5618" width="4.28515625" style="51" customWidth="1"/>
    <col min="5619" max="5619" width="4.85546875" style="51" customWidth="1"/>
    <col min="5620" max="5620" width="46.42578125" style="51" customWidth="1"/>
    <col min="5621" max="5632" width="12.85546875" style="51"/>
    <col min="5633" max="5633" width="6.140625" style="51" customWidth="1"/>
    <col min="5634" max="5634" width="5.28515625" style="51" customWidth="1"/>
    <col min="5635" max="5635" width="67.7109375" style="51" customWidth="1"/>
    <col min="5636" max="5640" width="15.7109375" style="51" customWidth="1"/>
    <col min="5641" max="5641" width="13.28515625" style="51" customWidth="1"/>
    <col min="5642" max="5642" width="0.85546875" style="51" customWidth="1"/>
    <col min="5643" max="5643" width="16.7109375" style="51" customWidth="1"/>
    <col min="5644" max="5645" width="15.7109375" style="51" customWidth="1"/>
    <col min="5646" max="5646" width="26.5703125" style="51" customWidth="1"/>
    <col min="5647" max="5647" width="1.42578125" style="51" customWidth="1"/>
    <col min="5648" max="5873" width="11.42578125" style="51" customWidth="1"/>
    <col min="5874" max="5874" width="4.28515625" style="51" customWidth="1"/>
    <col min="5875" max="5875" width="4.85546875" style="51" customWidth="1"/>
    <col min="5876" max="5876" width="46.42578125" style="51" customWidth="1"/>
    <col min="5877" max="5888" width="12.85546875" style="51"/>
    <col min="5889" max="5889" width="6.140625" style="51" customWidth="1"/>
    <col min="5890" max="5890" width="5.28515625" style="51" customWidth="1"/>
    <col min="5891" max="5891" width="67.7109375" style="51" customWidth="1"/>
    <col min="5892" max="5896" width="15.7109375" style="51" customWidth="1"/>
    <col min="5897" max="5897" width="13.28515625" style="51" customWidth="1"/>
    <col min="5898" max="5898" width="0.85546875" style="51" customWidth="1"/>
    <col min="5899" max="5899" width="16.7109375" style="51" customWidth="1"/>
    <col min="5900" max="5901" width="15.7109375" style="51" customWidth="1"/>
    <col min="5902" max="5902" width="26.5703125" style="51" customWidth="1"/>
    <col min="5903" max="5903" width="1.42578125" style="51" customWidth="1"/>
    <col min="5904" max="6129" width="11.42578125" style="51" customWidth="1"/>
    <col min="6130" max="6130" width="4.28515625" style="51" customWidth="1"/>
    <col min="6131" max="6131" width="4.85546875" style="51" customWidth="1"/>
    <col min="6132" max="6132" width="46.42578125" style="51" customWidth="1"/>
    <col min="6133" max="6144" width="12.85546875" style="51"/>
    <col min="6145" max="6145" width="6.140625" style="51" customWidth="1"/>
    <col min="6146" max="6146" width="5.28515625" style="51" customWidth="1"/>
    <col min="6147" max="6147" width="67.7109375" style="51" customWidth="1"/>
    <col min="6148" max="6152" width="15.7109375" style="51" customWidth="1"/>
    <col min="6153" max="6153" width="13.28515625" style="51" customWidth="1"/>
    <col min="6154" max="6154" width="0.85546875" style="51" customWidth="1"/>
    <col min="6155" max="6155" width="16.7109375" style="51" customWidth="1"/>
    <col min="6156" max="6157" width="15.7109375" style="51" customWidth="1"/>
    <col min="6158" max="6158" width="26.5703125" style="51" customWidth="1"/>
    <col min="6159" max="6159" width="1.42578125" style="51" customWidth="1"/>
    <col min="6160" max="6385" width="11.42578125" style="51" customWidth="1"/>
    <col min="6386" max="6386" width="4.28515625" style="51" customWidth="1"/>
    <col min="6387" max="6387" width="4.85546875" style="51" customWidth="1"/>
    <col min="6388" max="6388" width="46.42578125" style="51" customWidth="1"/>
    <col min="6389" max="6400" width="12.85546875" style="51"/>
    <col min="6401" max="6401" width="6.140625" style="51" customWidth="1"/>
    <col min="6402" max="6402" width="5.28515625" style="51" customWidth="1"/>
    <col min="6403" max="6403" width="67.7109375" style="51" customWidth="1"/>
    <col min="6404" max="6408" width="15.7109375" style="51" customWidth="1"/>
    <col min="6409" max="6409" width="13.28515625" style="51" customWidth="1"/>
    <col min="6410" max="6410" width="0.85546875" style="51" customWidth="1"/>
    <col min="6411" max="6411" width="16.7109375" style="51" customWidth="1"/>
    <col min="6412" max="6413" width="15.7109375" style="51" customWidth="1"/>
    <col min="6414" max="6414" width="26.5703125" style="51" customWidth="1"/>
    <col min="6415" max="6415" width="1.42578125" style="51" customWidth="1"/>
    <col min="6416" max="6641" width="11.42578125" style="51" customWidth="1"/>
    <col min="6642" max="6642" width="4.28515625" style="51" customWidth="1"/>
    <col min="6643" max="6643" width="4.85546875" style="51" customWidth="1"/>
    <col min="6644" max="6644" width="46.42578125" style="51" customWidth="1"/>
    <col min="6645" max="6656" width="12.85546875" style="51"/>
    <col min="6657" max="6657" width="6.140625" style="51" customWidth="1"/>
    <col min="6658" max="6658" width="5.28515625" style="51" customWidth="1"/>
    <col min="6659" max="6659" width="67.7109375" style="51" customWidth="1"/>
    <col min="6660" max="6664" width="15.7109375" style="51" customWidth="1"/>
    <col min="6665" max="6665" width="13.28515625" style="51" customWidth="1"/>
    <col min="6666" max="6666" width="0.85546875" style="51" customWidth="1"/>
    <col min="6667" max="6667" width="16.7109375" style="51" customWidth="1"/>
    <col min="6668" max="6669" width="15.7109375" style="51" customWidth="1"/>
    <col min="6670" max="6670" width="26.5703125" style="51" customWidth="1"/>
    <col min="6671" max="6671" width="1.42578125" style="51" customWidth="1"/>
    <col min="6672" max="6897" width="11.42578125" style="51" customWidth="1"/>
    <col min="6898" max="6898" width="4.28515625" style="51" customWidth="1"/>
    <col min="6899" max="6899" width="4.85546875" style="51" customWidth="1"/>
    <col min="6900" max="6900" width="46.42578125" style="51" customWidth="1"/>
    <col min="6901" max="6912" width="12.85546875" style="51"/>
    <col min="6913" max="6913" width="6.140625" style="51" customWidth="1"/>
    <col min="6914" max="6914" width="5.28515625" style="51" customWidth="1"/>
    <col min="6915" max="6915" width="67.7109375" style="51" customWidth="1"/>
    <col min="6916" max="6920" width="15.7109375" style="51" customWidth="1"/>
    <col min="6921" max="6921" width="13.28515625" style="51" customWidth="1"/>
    <col min="6922" max="6922" width="0.85546875" style="51" customWidth="1"/>
    <col min="6923" max="6923" width="16.7109375" style="51" customWidth="1"/>
    <col min="6924" max="6925" width="15.7109375" style="51" customWidth="1"/>
    <col min="6926" max="6926" width="26.5703125" style="51" customWidth="1"/>
    <col min="6927" max="6927" width="1.42578125" style="51" customWidth="1"/>
    <col min="6928" max="7153" width="11.42578125" style="51" customWidth="1"/>
    <col min="7154" max="7154" width="4.28515625" style="51" customWidth="1"/>
    <col min="7155" max="7155" width="4.85546875" style="51" customWidth="1"/>
    <col min="7156" max="7156" width="46.42578125" style="51" customWidth="1"/>
    <col min="7157" max="7168" width="12.85546875" style="51"/>
    <col min="7169" max="7169" width="6.140625" style="51" customWidth="1"/>
    <col min="7170" max="7170" width="5.28515625" style="51" customWidth="1"/>
    <col min="7171" max="7171" width="67.7109375" style="51" customWidth="1"/>
    <col min="7172" max="7176" width="15.7109375" style="51" customWidth="1"/>
    <col min="7177" max="7177" width="13.28515625" style="51" customWidth="1"/>
    <col min="7178" max="7178" width="0.85546875" style="51" customWidth="1"/>
    <col min="7179" max="7179" width="16.7109375" style="51" customWidth="1"/>
    <col min="7180" max="7181" width="15.7109375" style="51" customWidth="1"/>
    <col min="7182" max="7182" width="26.5703125" style="51" customWidth="1"/>
    <col min="7183" max="7183" width="1.42578125" style="51" customWidth="1"/>
    <col min="7184" max="7409" width="11.42578125" style="51" customWidth="1"/>
    <col min="7410" max="7410" width="4.28515625" style="51" customWidth="1"/>
    <col min="7411" max="7411" width="4.85546875" style="51" customWidth="1"/>
    <col min="7412" max="7412" width="46.42578125" style="51" customWidth="1"/>
    <col min="7413" max="7424" width="12.85546875" style="51"/>
    <col min="7425" max="7425" width="6.140625" style="51" customWidth="1"/>
    <col min="7426" max="7426" width="5.28515625" style="51" customWidth="1"/>
    <col min="7427" max="7427" width="67.7109375" style="51" customWidth="1"/>
    <col min="7428" max="7432" width="15.7109375" style="51" customWidth="1"/>
    <col min="7433" max="7433" width="13.28515625" style="51" customWidth="1"/>
    <col min="7434" max="7434" width="0.85546875" style="51" customWidth="1"/>
    <col min="7435" max="7435" width="16.7109375" style="51" customWidth="1"/>
    <col min="7436" max="7437" width="15.7109375" style="51" customWidth="1"/>
    <col min="7438" max="7438" width="26.5703125" style="51" customWidth="1"/>
    <col min="7439" max="7439" width="1.42578125" style="51" customWidth="1"/>
    <col min="7440" max="7665" width="11.42578125" style="51" customWidth="1"/>
    <col min="7666" max="7666" width="4.28515625" style="51" customWidth="1"/>
    <col min="7667" max="7667" width="4.85546875" style="51" customWidth="1"/>
    <col min="7668" max="7668" width="46.42578125" style="51" customWidth="1"/>
    <col min="7669" max="7680" width="12.85546875" style="51"/>
    <col min="7681" max="7681" width="6.140625" style="51" customWidth="1"/>
    <col min="7682" max="7682" width="5.28515625" style="51" customWidth="1"/>
    <col min="7683" max="7683" width="67.7109375" style="51" customWidth="1"/>
    <col min="7684" max="7688" width="15.7109375" style="51" customWidth="1"/>
    <col min="7689" max="7689" width="13.28515625" style="51" customWidth="1"/>
    <col min="7690" max="7690" width="0.85546875" style="51" customWidth="1"/>
    <col min="7691" max="7691" width="16.7109375" style="51" customWidth="1"/>
    <col min="7692" max="7693" width="15.7109375" style="51" customWidth="1"/>
    <col min="7694" max="7694" width="26.5703125" style="51" customWidth="1"/>
    <col min="7695" max="7695" width="1.42578125" style="51" customWidth="1"/>
    <col min="7696" max="7921" width="11.42578125" style="51" customWidth="1"/>
    <col min="7922" max="7922" width="4.28515625" style="51" customWidth="1"/>
    <col min="7923" max="7923" width="4.85546875" style="51" customWidth="1"/>
    <col min="7924" max="7924" width="46.42578125" style="51" customWidth="1"/>
    <col min="7925" max="7936" width="12.85546875" style="51"/>
    <col min="7937" max="7937" width="6.140625" style="51" customWidth="1"/>
    <col min="7938" max="7938" width="5.28515625" style="51" customWidth="1"/>
    <col min="7939" max="7939" width="67.7109375" style="51" customWidth="1"/>
    <col min="7940" max="7944" width="15.7109375" style="51" customWidth="1"/>
    <col min="7945" max="7945" width="13.28515625" style="51" customWidth="1"/>
    <col min="7946" max="7946" width="0.85546875" style="51" customWidth="1"/>
    <col min="7947" max="7947" width="16.7109375" style="51" customWidth="1"/>
    <col min="7948" max="7949" width="15.7109375" style="51" customWidth="1"/>
    <col min="7950" max="7950" width="26.5703125" style="51" customWidth="1"/>
    <col min="7951" max="7951" width="1.42578125" style="51" customWidth="1"/>
    <col min="7952" max="8177" width="11.42578125" style="51" customWidth="1"/>
    <col min="8178" max="8178" width="4.28515625" style="51" customWidth="1"/>
    <col min="8179" max="8179" width="4.85546875" style="51" customWidth="1"/>
    <col min="8180" max="8180" width="46.42578125" style="51" customWidth="1"/>
    <col min="8181" max="8192" width="12.85546875" style="51"/>
    <col min="8193" max="8193" width="6.140625" style="51" customWidth="1"/>
    <col min="8194" max="8194" width="5.28515625" style="51" customWidth="1"/>
    <col min="8195" max="8195" width="67.7109375" style="51" customWidth="1"/>
    <col min="8196" max="8200" width="15.7109375" style="51" customWidth="1"/>
    <col min="8201" max="8201" width="13.28515625" style="51" customWidth="1"/>
    <col min="8202" max="8202" width="0.85546875" style="51" customWidth="1"/>
    <col min="8203" max="8203" width="16.7109375" style="51" customWidth="1"/>
    <col min="8204" max="8205" width="15.7109375" style="51" customWidth="1"/>
    <col min="8206" max="8206" width="26.5703125" style="51" customWidth="1"/>
    <col min="8207" max="8207" width="1.42578125" style="51" customWidth="1"/>
    <col min="8208" max="8433" width="11.42578125" style="51" customWidth="1"/>
    <col min="8434" max="8434" width="4.28515625" style="51" customWidth="1"/>
    <col min="8435" max="8435" width="4.85546875" style="51" customWidth="1"/>
    <col min="8436" max="8436" width="46.42578125" style="51" customWidth="1"/>
    <col min="8437" max="8448" width="12.85546875" style="51"/>
    <col min="8449" max="8449" width="6.140625" style="51" customWidth="1"/>
    <col min="8450" max="8450" width="5.28515625" style="51" customWidth="1"/>
    <col min="8451" max="8451" width="67.7109375" style="51" customWidth="1"/>
    <col min="8452" max="8456" width="15.7109375" style="51" customWidth="1"/>
    <col min="8457" max="8457" width="13.28515625" style="51" customWidth="1"/>
    <col min="8458" max="8458" width="0.85546875" style="51" customWidth="1"/>
    <col min="8459" max="8459" width="16.7109375" style="51" customWidth="1"/>
    <col min="8460" max="8461" width="15.7109375" style="51" customWidth="1"/>
    <col min="8462" max="8462" width="26.5703125" style="51" customWidth="1"/>
    <col min="8463" max="8463" width="1.42578125" style="51" customWidth="1"/>
    <col min="8464" max="8689" width="11.42578125" style="51" customWidth="1"/>
    <col min="8690" max="8690" width="4.28515625" style="51" customWidth="1"/>
    <col min="8691" max="8691" width="4.85546875" style="51" customWidth="1"/>
    <col min="8692" max="8692" width="46.42578125" style="51" customWidth="1"/>
    <col min="8693" max="8704" width="12.85546875" style="51"/>
    <col min="8705" max="8705" width="6.140625" style="51" customWidth="1"/>
    <col min="8706" max="8706" width="5.28515625" style="51" customWidth="1"/>
    <col min="8707" max="8707" width="67.7109375" style="51" customWidth="1"/>
    <col min="8708" max="8712" width="15.7109375" style="51" customWidth="1"/>
    <col min="8713" max="8713" width="13.28515625" style="51" customWidth="1"/>
    <col min="8714" max="8714" width="0.85546875" style="51" customWidth="1"/>
    <col min="8715" max="8715" width="16.7109375" style="51" customWidth="1"/>
    <col min="8716" max="8717" width="15.7109375" style="51" customWidth="1"/>
    <col min="8718" max="8718" width="26.5703125" style="51" customWidth="1"/>
    <col min="8719" max="8719" width="1.42578125" style="51" customWidth="1"/>
    <col min="8720" max="8945" width="11.42578125" style="51" customWidth="1"/>
    <col min="8946" max="8946" width="4.28515625" style="51" customWidth="1"/>
    <col min="8947" max="8947" width="4.85546875" style="51" customWidth="1"/>
    <col min="8948" max="8948" width="46.42578125" style="51" customWidth="1"/>
    <col min="8949" max="8960" width="12.85546875" style="51"/>
    <col min="8961" max="8961" width="6.140625" style="51" customWidth="1"/>
    <col min="8962" max="8962" width="5.28515625" style="51" customWidth="1"/>
    <col min="8963" max="8963" width="67.7109375" style="51" customWidth="1"/>
    <col min="8964" max="8968" width="15.7109375" style="51" customWidth="1"/>
    <col min="8969" max="8969" width="13.28515625" style="51" customWidth="1"/>
    <col min="8970" max="8970" width="0.85546875" style="51" customWidth="1"/>
    <col min="8971" max="8971" width="16.7109375" style="51" customWidth="1"/>
    <col min="8972" max="8973" width="15.7109375" style="51" customWidth="1"/>
    <col min="8974" max="8974" width="26.5703125" style="51" customWidth="1"/>
    <col min="8975" max="8975" width="1.42578125" style="51" customWidth="1"/>
    <col min="8976" max="9201" width="11.42578125" style="51" customWidth="1"/>
    <col min="9202" max="9202" width="4.28515625" style="51" customWidth="1"/>
    <col min="9203" max="9203" width="4.85546875" style="51" customWidth="1"/>
    <col min="9204" max="9204" width="46.42578125" style="51" customWidth="1"/>
    <col min="9205" max="9216" width="12.85546875" style="51"/>
    <col min="9217" max="9217" width="6.140625" style="51" customWidth="1"/>
    <col min="9218" max="9218" width="5.28515625" style="51" customWidth="1"/>
    <col min="9219" max="9219" width="67.7109375" style="51" customWidth="1"/>
    <col min="9220" max="9224" width="15.7109375" style="51" customWidth="1"/>
    <col min="9225" max="9225" width="13.28515625" style="51" customWidth="1"/>
    <col min="9226" max="9226" width="0.85546875" style="51" customWidth="1"/>
    <col min="9227" max="9227" width="16.7109375" style="51" customWidth="1"/>
    <col min="9228" max="9229" width="15.7109375" style="51" customWidth="1"/>
    <col min="9230" max="9230" width="26.5703125" style="51" customWidth="1"/>
    <col min="9231" max="9231" width="1.42578125" style="51" customWidth="1"/>
    <col min="9232" max="9457" width="11.42578125" style="51" customWidth="1"/>
    <col min="9458" max="9458" width="4.28515625" style="51" customWidth="1"/>
    <col min="9459" max="9459" width="4.85546875" style="51" customWidth="1"/>
    <col min="9460" max="9460" width="46.42578125" style="51" customWidth="1"/>
    <col min="9461" max="9472" width="12.85546875" style="51"/>
    <col min="9473" max="9473" width="6.140625" style="51" customWidth="1"/>
    <col min="9474" max="9474" width="5.28515625" style="51" customWidth="1"/>
    <col min="9475" max="9475" width="67.7109375" style="51" customWidth="1"/>
    <col min="9476" max="9480" width="15.7109375" style="51" customWidth="1"/>
    <col min="9481" max="9481" width="13.28515625" style="51" customWidth="1"/>
    <col min="9482" max="9482" width="0.85546875" style="51" customWidth="1"/>
    <col min="9483" max="9483" width="16.7109375" style="51" customWidth="1"/>
    <col min="9484" max="9485" width="15.7109375" style="51" customWidth="1"/>
    <col min="9486" max="9486" width="26.5703125" style="51" customWidth="1"/>
    <col min="9487" max="9487" width="1.42578125" style="51" customWidth="1"/>
    <col min="9488" max="9713" width="11.42578125" style="51" customWidth="1"/>
    <col min="9714" max="9714" width="4.28515625" style="51" customWidth="1"/>
    <col min="9715" max="9715" width="4.85546875" style="51" customWidth="1"/>
    <col min="9716" max="9716" width="46.42578125" style="51" customWidth="1"/>
    <col min="9717" max="9728" width="12.85546875" style="51"/>
    <col min="9729" max="9729" width="6.140625" style="51" customWidth="1"/>
    <col min="9730" max="9730" width="5.28515625" style="51" customWidth="1"/>
    <col min="9731" max="9731" width="67.7109375" style="51" customWidth="1"/>
    <col min="9732" max="9736" width="15.7109375" style="51" customWidth="1"/>
    <col min="9737" max="9737" width="13.28515625" style="51" customWidth="1"/>
    <col min="9738" max="9738" width="0.85546875" style="51" customWidth="1"/>
    <col min="9739" max="9739" width="16.7109375" style="51" customWidth="1"/>
    <col min="9740" max="9741" width="15.7109375" style="51" customWidth="1"/>
    <col min="9742" max="9742" width="26.5703125" style="51" customWidth="1"/>
    <col min="9743" max="9743" width="1.42578125" style="51" customWidth="1"/>
    <col min="9744" max="9969" width="11.42578125" style="51" customWidth="1"/>
    <col min="9970" max="9970" width="4.28515625" style="51" customWidth="1"/>
    <col min="9971" max="9971" width="4.85546875" style="51" customWidth="1"/>
    <col min="9972" max="9972" width="46.42578125" style="51" customWidth="1"/>
    <col min="9973" max="9984" width="12.85546875" style="51"/>
    <col min="9985" max="9985" width="6.140625" style="51" customWidth="1"/>
    <col min="9986" max="9986" width="5.28515625" style="51" customWidth="1"/>
    <col min="9987" max="9987" width="67.7109375" style="51" customWidth="1"/>
    <col min="9988" max="9992" width="15.7109375" style="51" customWidth="1"/>
    <col min="9993" max="9993" width="13.28515625" style="51" customWidth="1"/>
    <col min="9994" max="9994" width="0.85546875" style="51" customWidth="1"/>
    <col min="9995" max="9995" width="16.7109375" style="51" customWidth="1"/>
    <col min="9996" max="9997" width="15.7109375" style="51" customWidth="1"/>
    <col min="9998" max="9998" width="26.5703125" style="51" customWidth="1"/>
    <col min="9999" max="9999" width="1.42578125" style="51" customWidth="1"/>
    <col min="10000" max="10225" width="11.42578125" style="51" customWidth="1"/>
    <col min="10226" max="10226" width="4.28515625" style="51" customWidth="1"/>
    <col min="10227" max="10227" width="4.85546875" style="51" customWidth="1"/>
    <col min="10228" max="10228" width="46.42578125" style="51" customWidth="1"/>
    <col min="10229" max="10240" width="12.85546875" style="51"/>
    <col min="10241" max="10241" width="6.140625" style="51" customWidth="1"/>
    <col min="10242" max="10242" width="5.28515625" style="51" customWidth="1"/>
    <col min="10243" max="10243" width="67.7109375" style="51" customWidth="1"/>
    <col min="10244" max="10248" width="15.7109375" style="51" customWidth="1"/>
    <col min="10249" max="10249" width="13.28515625" style="51" customWidth="1"/>
    <col min="10250" max="10250" width="0.85546875" style="51" customWidth="1"/>
    <col min="10251" max="10251" width="16.7109375" style="51" customWidth="1"/>
    <col min="10252" max="10253" width="15.7109375" style="51" customWidth="1"/>
    <col min="10254" max="10254" width="26.5703125" style="51" customWidth="1"/>
    <col min="10255" max="10255" width="1.42578125" style="51" customWidth="1"/>
    <col min="10256" max="10481" width="11.42578125" style="51" customWidth="1"/>
    <col min="10482" max="10482" width="4.28515625" style="51" customWidth="1"/>
    <col min="10483" max="10483" width="4.85546875" style="51" customWidth="1"/>
    <col min="10484" max="10484" width="46.42578125" style="51" customWidth="1"/>
    <col min="10485" max="10496" width="12.85546875" style="51"/>
    <col min="10497" max="10497" width="6.140625" style="51" customWidth="1"/>
    <col min="10498" max="10498" width="5.28515625" style="51" customWidth="1"/>
    <col min="10499" max="10499" width="67.7109375" style="51" customWidth="1"/>
    <col min="10500" max="10504" width="15.7109375" style="51" customWidth="1"/>
    <col min="10505" max="10505" width="13.28515625" style="51" customWidth="1"/>
    <col min="10506" max="10506" width="0.85546875" style="51" customWidth="1"/>
    <col min="10507" max="10507" width="16.7109375" style="51" customWidth="1"/>
    <col min="10508" max="10509" width="15.7109375" style="51" customWidth="1"/>
    <col min="10510" max="10510" width="26.5703125" style="51" customWidth="1"/>
    <col min="10511" max="10511" width="1.42578125" style="51" customWidth="1"/>
    <col min="10512" max="10737" width="11.42578125" style="51" customWidth="1"/>
    <col min="10738" max="10738" width="4.28515625" style="51" customWidth="1"/>
    <col min="10739" max="10739" width="4.85546875" style="51" customWidth="1"/>
    <col min="10740" max="10740" width="46.42578125" style="51" customWidth="1"/>
    <col min="10741" max="10752" width="12.85546875" style="51"/>
    <col min="10753" max="10753" width="6.140625" style="51" customWidth="1"/>
    <col min="10754" max="10754" width="5.28515625" style="51" customWidth="1"/>
    <col min="10755" max="10755" width="67.7109375" style="51" customWidth="1"/>
    <col min="10756" max="10760" width="15.7109375" style="51" customWidth="1"/>
    <col min="10761" max="10761" width="13.28515625" style="51" customWidth="1"/>
    <col min="10762" max="10762" width="0.85546875" style="51" customWidth="1"/>
    <col min="10763" max="10763" width="16.7109375" style="51" customWidth="1"/>
    <col min="10764" max="10765" width="15.7109375" style="51" customWidth="1"/>
    <col min="10766" max="10766" width="26.5703125" style="51" customWidth="1"/>
    <col min="10767" max="10767" width="1.42578125" style="51" customWidth="1"/>
    <col min="10768" max="10993" width="11.42578125" style="51" customWidth="1"/>
    <col min="10994" max="10994" width="4.28515625" style="51" customWidth="1"/>
    <col min="10995" max="10995" width="4.85546875" style="51" customWidth="1"/>
    <col min="10996" max="10996" width="46.42578125" style="51" customWidth="1"/>
    <col min="10997" max="11008" width="12.85546875" style="51"/>
    <col min="11009" max="11009" width="6.140625" style="51" customWidth="1"/>
    <col min="11010" max="11010" width="5.28515625" style="51" customWidth="1"/>
    <col min="11011" max="11011" width="67.7109375" style="51" customWidth="1"/>
    <col min="11012" max="11016" width="15.7109375" style="51" customWidth="1"/>
    <col min="11017" max="11017" width="13.28515625" style="51" customWidth="1"/>
    <col min="11018" max="11018" width="0.85546875" style="51" customWidth="1"/>
    <col min="11019" max="11019" width="16.7109375" style="51" customWidth="1"/>
    <col min="11020" max="11021" width="15.7109375" style="51" customWidth="1"/>
    <col min="11022" max="11022" width="26.5703125" style="51" customWidth="1"/>
    <col min="11023" max="11023" width="1.42578125" style="51" customWidth="1"/>
    <col min="11024" max="11249" width="11.42578125" style="51" customWidth="1"/>
    <col min="11250" max="11250" width="4.28515625" style="51" customWidth="1"/>
    <col min="11251" max="11251" width="4.85546875" style="51" customWidth="1"/>
    <col min="11252" max="11252" width="46.42578125" style="51" customWidth="1"/>
    <col min="11253" max="11264" width="12.85546875" style="51"/>
    <col min="11265" max="11265" width="6.140625" style="51" customWidth="1"/>
    <col min="11266" max="11266" width="5.28515625" style="51" customWidth="1"/>
    <col min="11267" max="11267" width="67.7109375" style="51" customWidth="1"/>
    <col min="11268" max="11272" width="15.7109375" style="51" customWidth="1"/>
    <col min="11273" max="11273" width="13.28515625" style="51" customWidth="1"/>
    <col min="11274" max="11274" width="0.85546875" style="51" customWidth="1"/>
    <col min="11275" max="11275" width="16.7109375" style="51" customWidth="1"/>
    <col min="11276" max="11277" width="15.7109375" style="51" customWidth="1"/>
    <col min="11278" max="11278" width="26.5703125" style="51" customWidth="1"/>
    <col min="11279" max="11279" width="1.42578125" style="51" customWidth="1"/>
    <col min="11280" max="11505" width="11.42578125" style="51" customWidth="1"/>
    <col min="11506" max="11506" width="4.28515625" style="51" customWidth="1"/>
    <col min="11507" max="11507" width="4.85546875" style="51" customWidth="1"/>
    <col min="11508" max="11508" width="46.42578125" style="51" customWidth="1"/>
    <col min="11509" max="11520" width="12.85546875" style="51"/>
    <col min="11521" max="11521" width="6.140625" style="51" customWidth="1"/>
    <col min="11522" max="11522" width="5.28515625" style="51" customWidth="1"/>
    <col min="11523" max="11523" width="67.7109375" style="51" customWidth="1"/>
    <col min="11524" max="11528" width="15.7109375" style="51" customWidth="1"/>
    <col min="11529" max="11529" width="13.28515625" style="51" customWidth="1"/>
    <col min="11530" max="11530" width="0.85546875" style="51" customWidth="1"/>
    <col min="11531" max="11531" width="16.7109375" style="51" customWidth="1"/>
    <col min="11532" max="11533" width="15.7109375" style="51" customWidth="1"/>
    <col min="11534" max="11534" width="26.5703125" style="51" customWidth="1"/>
    <col min="11535" max="11535" width="1.42578125" style="51" customWidth="1"/>
    <col min="11536" max="11761" width="11.42578125" style="51" customWidth="1"/>
    <col min="11762" max="11762" width="4.28515625" style="51" customWidth="1"/>
    <col min="11763" max="11763" width="4.85546875" style="51" customWidth="1"/>
    <col min="11764" max="11764" width="46.42578125" style="51" customWidth="1"/>
    <col min="11765" max="11776" width="12.85546875" style="51"/>
    <col min="11777" max="11777" width="6.140625" style="51" customWidth="1"/>
    <col min="11778" max="11778" width="5.28515625" style="51" customWidth="1"/>
    <col min="11779" max="11779" width="67.7109375" style="51" customWidth="1"/>
    <col min="11780" max="11784" width="15.7109375" style="51" customWidth="1"/>
    <col min="11785" max="11785" width="13.28515625" style="51" customWidth="1"/>
    <col min="11786" max="11786" width="0.85546875" style="51" customWidth="1"/>
    <col min="11787" max="11787" width="16.7109375" style="51" customWidth="1"/>
    <col min="11788" max="11789" width="15.7109375" style="51" customWidth="1"/>
    <col min="11790" max="11790" width="26.5703125" style="51" customWidth="1"/>
    <col min="11791" max="11791" width="1.42578125" style="51" customWidth="1"/>
    <col min="11792" max="12017" width="11.42578125" style="51" customWidth="1"/>
    <col min="12018" max="12018" width="4.28515625" style="51" customWidth="1"/>
    <col min="12019" max="12019" width="4.85546875" style="51" customWidth="1"/>
    <col min="12020" max="12020" width="46.42578125" style="51" customWidth="1"/>
    <col min="12021" max="12032" width="12.85546875" style="51"/>
    <col min="12033" max="12033" width="6.140625" style="51" customWidth="1"/>
    <col min="12034" max="12034" width="5.28515625" style="51" customWidth="1"/>
    <col min="12035" max="12035" width="67.7109375" style="51" customWidth="1"/>
    <col min="12036" max="12040" width="15.7109375" style="51" customWidth="1"/>
    <col min="12041" max="12041" width="13.28515625" style="51" customWidth="1"/>
    <col min="12042" max="12042" width="0.85546875" style="51" customWidth="1"/>
    <col min="12043" max="12043" width="16.7109375" style="51" customWidth="1"/>
    <col min="12044" max="12045" width="15.7109375" style="51" customWidth="1"/>
    <col min="12046" max="12046" width="26.5703125" style="51" customWidth="1"/>
    <col min="12047" max="12047" width="1.42578125" style="51" customWidth="1"/>
    <col min="12048" max="12273" width="11.42578125" style="51" customWidth="1"/>
    <col min="12274" max="12274" width="4.28515625" style="51" customWidth="1"/>
    <col min="12275" max="12275" width="4.85546875" style="51" customWidth="1"/>
    <col min="12276" max="12276" width="46.42578125" style="51" customWidth="1"/>
    <col min="12277" max="12288" width="12.85546875" style="51"/>
    <col min="12289" max="12289" width="6.140625" style="51" customWidth="1"/>
    <col min="12290" max="12290" width="5.28515625" style="51" customWidth="1"/>
    <col min="12291" max="12291" width="67.7109375" style="51" customWidth="1"/>
    <col min="12292" max="12296" width="15.7109375" style="51" customWidth="1"/>
    <col min="12297" max="12297" width="13.28515625" style="51" customWidth="1"/>
    <col min="12298" max="12298" width="0.85546875" style="51" customWidth="1"/>
    <col min="12299" max="12299" width="16.7109375" style="51" customWidth="1"/>
    <col min="12300" max="12301" width="15.7109375" style="51" customWidth="1"/>
    <col min="12302" max="12302" width="26.5703125" style="51" customWidth="1"/>
    <col min="12303" max="12303" width="1.42578125" style="51" customWidth="1"/>
    <col min="12304" max="12529" width="11.42578125" style="51" customWidth="1"/>
    <col min="12530" max="12530" width="4.28515625" style="51" customWidth="1"/>
    <col min="12531" max="12531" width="4.85546875" style="51" customWidth="1"/>
    <col min="12532" max="12532" width="46.42578125" style="51" customWidth="1"/>
    <col min="12533" max="12544" width="12.85546875" style="51"/>
    <col min="12545" max="12545" width="6.140625" style="51" customWidth="1"/>
    <col min="12546" max="12546" width="5.28515625" style="51" customWidth="1"/>
    <col min="12547" max="12547" width="67.7109375" style="51" customWidth="1"/>
    <col min="12548" max="12552" width="15.7109375" style="51" customWidth="1"/>
    <col min="12553" max="12553" width="13.28515625" style="51" customWidth="1"/>
    <col min="12554" max="12554" width="0.85546875" style="51" customWidth="1"/>
    <col min="12555" max="12555" width="16.7109375" style="51" customWidth="1"/>
    <col min="12556" max="12557" width="15.7109375" style="51" customWidth="1"/>
    <col min="12558" max="12558" width="26.5703125" style="51" customWidth="1"/>
    <col min="12559" max="12559" width="1.42578125" style="51" customWidth="1"/>
    <col min="12560" max="12785" width="11.42578125" style="51" customWidth="1"/>
    <col min="12786" max="12786" width="4.28515625" style="51" customWidth="1"/>
    <col min="12787" max="12787" width="4.85546875" style="51" customWidth="1"/>
    <col min="12788" max="12788" width="46.42578125" style="51" customWidth="1"/>
    <col min="12789" max="12800" width="12.85546875" style="51"/>
    <col min="12801" max="12801" width="6.140625" style="51" customWidth="1"/>
    <col min="12802" max="12802" width="5.28515625" style="51" customWidth="1"/>
    <col min="12803" max="12803" width="67.7109375" style="51" customWidth="1"/>
    <col min="12804" max="12808" width="15.7109375" style="51" customWidth="1"/>
    <col min="12809" max="12809" width="13.28515625" style="51" customWidth="1"/>
    <col min="12810" max="12810" width="0.85546875" style="51" customWidth="1"/>
    <col min="12811" max="12811" width="16.7109375" style="51" customWidth="1"/>
    <col min="12812" max="12813" width="15.7109375" style="51" customWidth="1"/>
    <col min="12814" max="12814" width="26.5703125" style="51" customWidth="1"/>
    <col min="12815" max="12815" width="1.42578125" style="51" customWidth="1"/>
    <col min="12816" max="13041" width="11.42578125" style="51" customWidth="1"/>
    <col min="13042" max="13042" width="4.28515625" style="51" customWidth="1"/>
    <col min="13043" max="13043" width="4.85546875" style="51" customWidth="1"/>
    <col min="13044" max="13044" width="46.42578125" style="51" customWidth="1"/>
    <col min="13045" max="13056" width="12.85546875" style="51"/>
    <col min="13057" max="13057" width="6.140625" style="51" customWidth="1"/>
    <col min="13058" max="13058" width="5.28515625" style="51" customWidth="1"/>
    <col min="13059" max="13059" width="67.7109375" style="51" customWidth="1"/>
    <col min="13060" max="13064" width="15.7109375" style="51" customWidth="1"/>
    <col min="13065" max="13065" width="13.28515625" style="51" customWidth="1"/>
    <col min="13066" max="13066" width="0.85546875" style="51" customWidth="1"/>
    <col min="13067" max="13067" width="16.7109375" style="51" customWidth="1"/>
    <col min="13068" max="13069" width="15.7109375" style="51" customWidth="1"/>
    <col min="13070" max="13070" width="26.5703125" style="51" customWidth="1"/>
    <col min="13071" max="13071" width="1.42578125" style="51" customWidth="1"/>
    <col min="13072" max="13297" width="11.42578125" style="51" customWidth="1"/>
    <col min="13298" max="13298" width="4.28515625" style="51" customWidth="1"/>
    <col min="13299" max="13299" width="4.85546875" style="51" customWidth="1"/>
    <col min="13300" max="13300" width="46.42578125" style="51" customWidth="1"/>
    <col min="13301" max="13312" width="12.85546875" style="51"/>
    <col min="13313" max="13313" width="6.140625" style="51" customWidth="1"/>
    <col min="13314" max="13314" width="5.28515625" style="51" customWidth="1"/>
    <col min="13315" max="13315" width="67.7109375" style="51" customWidth="1"/>
    <col min="13316" max="13320" width="15.7109375" style="51" customWidth="1"/>
    <col min="13321" max="13321" width="13.28515625" style="51" customWidth="1"/>
    <col min="13322" max="13322" width="0.85546875" style="51" customWidth="1"/>
    <col min="13323" max="13323" width="16.7109375" style="51" customWidth="1"/>
    <col min="13324" max="13325" width="15.7109375" style="51" customWidth="1"/>
    <col min="13326" max="13326" width="26.5703125" style="51" customWidth="1"/>
    <col min="13327" max="13327" width="1.42578125" style="51" customWidth="1"/>
    <col min="13328" max="13553" width="11.42578125" style="51" customWidth="1"/>
    <col min="13554" max="13554" width="4.28515625" style="51" customWidth="1"/>
    <col min="13555" max="13555" width="4.85546875" style="51" customWidth="1"/>
    <col min="13556" max="13556" width="46.42578125" style="51" customWidth="1"/>
    <col min="13557" max="13568" width="12.85546875" style="51"/>
    <col min="13569" max="13569" width="6.140625" style="51" customWidth="1"/>
    <col min="13570" max="13570" width="5.28515625" style="51" customWidth="1"/>
    <col min="13571" max="13571" width="67.7109375" style="51" customWidth="1"/>
    <col min="13572" max="13576" width="15.7109375" style="51" customWidth="1"/>
    <col min="13577" max="13577" width="13.28515625" style="51" customWidth="1"/>
    <col min="13578" max="13578" width="0.85546875" style="51" customWidth="1"/>
    <col min="13579" max="13579" width="16.7109375" style="51" customWidth="1"/>
    <col min="13580" max="13581" width="15.7109375" style="51" customWidth="1"/>
    <col min="13582" max="13582" width="26.5703125" style="51" customWidth="1"/>
    <col min="13583" max="13583" width="1.42578125" style="51" customWidth="1"/>
    <col min="13584" max="13809" width="11.42578125" style="51" customWidth="1"/>
    <col min="13810" max="13810" width="4.28515625" style="51" customWidth="1"/>
    <col min="13811" max="13811" width="4.85546875" style="51" customWidth="1"/>
    <col min="13812" max="13812" width="46.42578125" style="51" customWidth="1"/>
    <col min="13813" max="13824" width="12.85546875" style="51"/>
    <col min="13825" max="13825" width="6.140625" style="51" customWidth="1"/>
    <col min="13826" max="13826" width="5.28515625" style="51" customWidth="1"/>
    <col min="13827" max="13827" width="67.7109375" style="51" customWidth="1"/>
    <col min="13828" max="13832" width="15.7109375" style="51" customWidth="1"/>
    <col min="13833" max="13833" width="13.28515625" style="51" customWidth="1"/>
    <col min="13834" max="13834" width="0.85546875" style="51" customWidth="1"/>
    <col min="13835" max="13835" width="16.7109375" style="51" customWidth="1"/>
    <col min="13836" max="13837" width="15.7109375" style="51" customWidth="1"/>
    <col min="13838" max="13838" width="26.5703125" style="51" customWidth="1"/>
    <col min="13839" max="13839" width="1.42578125" style="51" customWidth="1"/>
    <col min="13840" max="14065" width="11.42578125" style="51" customWidth="1"/>
    <col min="14066" max="14066" width="4.28515625" style="51" customWidth="1"/>
    <col min="14067" max="14067" width="4.85546875" style="51" customWidth="1"/>
    <col min="14068" max="14068" width="46.42578125" style="51" customWidth="1"/>
    <col min="14069" max="14080" width="12.85546875" style="51"/>
    <col min="14081" max="14081" width="6.140625" style="51" customWidth="1"/>
    <col min="14082" max="14082" width="5.28515625" style="51" customWidth="1"/>
    <col min="14083" max="14083" width="67.7109375" style="51" customWidth="1"/>
    <col min="14084" max="14088" width="15.7109375" style="51" customWidth="1"/>
    <col min="14089" max="14089" width="13.28515625" style="51" customWidth="1"/>
    <col min="14090" max="14090" width="0.85546875" style="51" customWidth="1"/>
    <col min="14091" max="14091" width="16.7109375" style="51" customWidth="1"/>
    <col min="14092" max="14093" width="15.7109375" style="51" customWidth="1"/>
    <col min="14094" max="14094" width="26.5703125" style="51" customWidth="1"/>
    <col min="14095" max="14095" width="1.42578125" style="51" customWidth="1"/>
    <col min="14096" max="14321" width="11.42578125" style="51" customWidth="1"/>
    <col min="14322" max="14322" width="4.28515625" style="51" customWidth="1"/>
    <col min="14323" max="14323" width="4.85546875" style="51" customWidth="1"/>
    <col min="14324" max="14324" width="46.42578125" style="51" customWidth="1"/>
    <col min="14325" max="14336" width="12.85546875" style="51"/>
    <col min="14337" max="14337" width="6.140625" style="51" customWidth="1"/>
    <col min="14338" max="14338" width="5.28515625" style="51" customWidth="1"/>
    <col min="14339" max="14339" width="67.7109375" style="51" customWidth="1"/>
    <col min="14340" max="14344" width="15.7109375" style="51" customWidth="1"/>
    <col min="14345" max="14345" width="13.28515625" style="51" customWidth="1"/>
    <col min="14346" max="14346" width="0.85546875" style="51" customWidth="1"/>
    <col min="14347" max="14347" width="16.7109375" style="51" customWidth="1"/>
    <col min="14348" max="14349" width="15.7109375" style="51" customWidth="1"/>
    <col min="14350" max="14350" width="26.5703125" style="51" customWidth="1"/>
    <col min="14351" max="14351" width="1.42578125" style="51" customWidth="1"/>
    <col min="14352" max="14577" width="11.42578125" style="51" customWidth="1"/>
    <col min="14578" max="14578" width="4.28515625" style="51" customWidth="1"/>
    <col min="14579" max="14579" width="4.85546875" style="51" customWidth="1"/>
    <col min="14580" max="14580" width="46.42578125" style="51" customWidth="1"/>
    <col min="14581" max="14592" width="12.85546875" style="51"/>
    <col min="14593" max="14593" width="6.140625" style="51" customWidth="1"/>
    <col min="14594" max="14594" width="5.28515625" style="51" customWidth="1"/>
    <col min="14595" max="14595" width="67.7109375" style="51" customWidth="1"/>
    <col min="14596" max="14600" width="15.7109375" style="51" customWidth="1"/>
    <col min="14601" max="14601" width="13.28515625" style="51" customWidth="1"/>
    <col min="14602" max="14602" width="0.85546875" style="51" customWidth="1"/>
    <col min="14603" max="14603" width="16.7109375" style="51" customWidth="1"/>
    <col min="14604" max="14605" width="15.7109375" style="51" customWidth="1"/>
    <col min="14606" max="14606" width="26.5703125" style="51" customWidth="1"/>
    <col min="14607" max="14607" width="1.42578125" style="51" customWidth="1"/>
    <col min="14608" max="14833" width="11.42578125" style="51" customWidth="1"/>
    <col min="14834" max="14834" width="4.28515625" style="51" customWidth="1"/>
    <col min="14835" max="14835" width="4.85546875" style="51" customWidth="1"/>
    <col min="14836" max="14836" width="46.42578125" style="51" customWidth="1"/>
    <col min="14837" max="14848" width="12.85546875" style="51"/>
    <col min="14849" max="14849" width="6.140625" style="51" customWidth="1"/>
    <col min="14850" max="14850" width="5.28515625" style="51" customWidth="1"/>
    <col min="14851" max="14851" width="67.7109375" style="51" customWidth="1"/>
    <col min="14852" max="14856" width="15.7109375" style="51" customWidth="1"/>
    <col min="14857" max="14857" width="13.28515625" style="51" customWidth="1"/>
    <col min="14858" max="14858" width="0.85546875" style="51" customWidth="1"/>
    <col min="14859" max="14859" width="16.7109375" style="51" customWidth="1"/>
    <col min="14860" max="14861" width="15.7109375" style="51" customWidth="1"/>
    <col min="14862" max="14862" width="26.5703125" style="51" customWidth="1"/>
    <col min="14863" max="14863" width="1.42578125" style="51" customWidth="1"/>
    <col min="14864" max="15089" width="11.42578125" style="51" customWidth="1"/>
    <col min="15090" max="15090" width="4.28515625" style="51" customWidth="1"/>
    <col min="15091" max="15091" width="4.85546875" style="51" customWidth="1"/>
    <col min="15092" max="15092" width="46.42578125" style="51" customWidth="1"/>
    <col min="15093" max="15104" width="12.85546875" style="51"/>
    <col min="15105" max="15105" width="6.140625" style="51" customWidth="1"/>
    <col min="15106" max="15106" width="5.28515625" style="51" customWidth="1"/>
    <col min="15107" max="15107" width="67.7109375" style="51" customWidth="1"/>
    <col min="15108" max="15112" width="15.7109375" style="51" customWidth="1"/>
    <col min="15113" max="15113" width="13.28515625" style="51" customWidth="1"/>
    <col min="15114" max="15114" width="0.85546875" style="51" customWidth="1"/>
    <col min="15115" max="15115" width="16.7109375" style="51" customWidth="1"/>
    <col min="15116" max="15117" width="15.7109375" style="51" customWidth="1"/>
    <col min="15118" max="15118" width="26.5703125" style="51" customWidth="1"/>
    <col min="15119" max="15119" width="1.42578125" style="51" customWidth="1"/>
    <col min="15120" max="15345" width="11.42578125" style="51" customWidth="1"/>
    <col min="15346" max="15346" width="4.28515625" style="51" customWidth="1"/>
    <col min="15347" max="15347" width="4.85546875" style="51" customWidth="1"/>
    <col min="15348" max="15348" width="46.42578125" style="51" customWidth="1"/>
    <col min="15349" max="15360" width="12.85546875" style="51"/>
    <col min="15361" max="15361" width="6.140625" style="51" customWidth="1"/>
    <col min="15362" max="15362" width="5.28515625" style="51" customWidth="1"/>
    <col min="15363" max="15363" width="67.7109375" style="51" customWidth="1"/>
    <col min="15364" max="15368" width="15.7109375" style="51" customWidth="1"/>
    <col min="15369" max="15369" width="13.28515625" style="51" customWidth="1"/>
    <col min="15370" max="15370" width="0.85546875" style="51" customWidth="1"/>
    <col min="15371" max="15371" width="16.7109375" style="51" customWidth="1"/>
    <col min="15372" max="15373" width="15.7109375" style="51" customWidth="1"/>
    <col min="15374" max="15374" width="26.5703125" style="51" customWidth="1"/>
    <col min="15375" max="15375" width="1.42578125" style="51" customWidth="1"/>
    <col min="15376" max="15601" width="11.42578125" style="51" customWidth="1"/>
    <col min="15602" max="15602" width="4.28515625" style="51" customWidth="1"/>
    <col min="15603" max="15603" width="4.85546875" style="51" customWidth="1"/>
    <col min="15604" max="15604" width="46.42578125" style="51" customWidth="1"/>
    <col min="15605" max="15616" width="12.85546875" style="51"/>
    <col min="15617" max="15617" width="6.140625" style="51" customWidth="1"/>
    <col min="15618" max="15618" width="5.28515625" style="51" customWidth="1"/>
    <col min="15619" max="15619" width="67.7109375" style="51" customWidth="1"/>
    <col min="15620" max="15624" width="15.7109375" style="51" customWidth="1"/>
    <col min="15625" max="15625" width="13.28515625" style="51" customWidth="1"/>
    <col min="15626" max="15626" width="0.85546875" style="51" customWidth="1"/>
    <col min="15627" max="15627" width="16.7109375" style="51" customWidth="1"/>
    <col min="15628" max="15629" width="15.7109375" style="51" customWidth="1"/>
    <col min="15630" max="15630" width="26.5703125" style="51" customWidth="1"/>
    <col min="15631" max="15631" width="1.42578125" style="51" customWidth="1"/>
    <col min="15632" max="15857" width="11.42578125" style="51" customWidth="1"/>
    <col min="15858" max="15858" width="4.28515625" style="51" customWidth="1"/>
    <col min="15859" max="15859" width="4.85546875" style="51" customWidth="1"/>
    <col min="15860" max="15860" width="46.42578125" style="51" customWidth="1"/>
    <col min="15861" max="15872" width="12.85546875" style="51"/>
    <col min="15873" max="15873" width="6.140625" style="51" customWidth="1"/>
    <col min="15874" max="15874" width="5.28515625" style="51" customWidth="1"/>
    <col min="15875" max="15875" width="67.7109375" style="51" customWidth="1"/>
    <col min="15876" max="15880" width="15.7109375" style="51" customWidth="1"/>
    <col min="15881" max="15881" width="13.28515625" style="51" customWidth="1"/>
    <col min="15882" max="15882" width="0.85546875" style="51" customWidth="1"/>
    <col min="15883" max="15883" width="16.7109375" style="51" customWidth="1"/>
    <col min="15884" max="15885" width="15.7109375" style="51" customWidth="1"/>
    <col min="15886" max="15886" width="26.5703125" style="51" customWidth="1"/>
    <col min="15887" max="15887" width="1.42578125" style="51" customWidth="1"/>
    <col min="15888" max="16113" width="11.42578125" style="51" customWidth="1"/>
    <col min="16114" max="16114" width="4.28515625" style="51" customWidth="1"/>
    <col min="16115" max="16115" width="4.85546875" style="51" customWidth="1"/>
    <col min="16116" max="16116" width="46.42578125" style="51" customWidth="1"/>
    <col min="16117" max="16128" width="12.85546875" style="51"/>
    <col min="16129" max="16129" width="6.140625" style="51" customWidth="1"/>
    <col min="16130" max="16130" width="5.28515625" style="51" customWidth="1"/>
    <col min="16131" max="16131" width="67.7109375" style="51" customWidth="1"/>
    <col min="16132" max="16136" width="15.7109375" style="51" customWidth="1"/>
    <col min="16137" max="16137" width="13.28515625" style="51" customWidth="1"/>
    <col min="16138" max="16138" width="0.85546875" style="51" customWidth="1"/>
    <col min="16139" max="16139" width="16.7109375" style="51" customWidth="1"/>
    <col min="16140" max="16141" width="15.7109375" style="51" customWidth="1"/>
    <col min="16142" max="16142" width="26.5703125" style="51" customWidth="1"/>
    <col min="16143" max="16143" width="1.42578125" style="51" customWidth="1"/>
    <col min="16144" max="16369" width="11.42578125" style="51" customWidth="1"/>
    <col min="16370" max="16370" width="4.28515625" style="51" customWidth="1"/>
    <col min="16371" max="16371" width="4.85546875" style="51" customWidth="1"/>
    <col min="16372" max="16372" width="46.42578125" style="51" customWidth="1"/>
    <col min="16373" max="16384" width="12.85546875" style="51"/>
  </cols>
  <sheetData>
    <row r="1" spans="1:17" s="238" customFormat="1" ht="45" customHeight="1">
      <c r="A1" s="435" t="s">
        <v>883</v>
      </c>
      <c r="B1" s="435"/>
      <c r="C1" s="435"/>
      <c r="D1" s="108" t="s">
        <v>885</v>
      </c>
      <c r="E1" s="108"/>
      <c r="F1" s="334"/>
      <c r="G1" s="334"/>
      <c r="H1" s="334"/>
      <c r="I1" s="334"/>
      <c r="J1" s="334"/>
      <c r="K1" s="334"/>
      <c r="L1" s="334"/>
      <c r="M1" s="334"/>
      <c r="N1" s="334"/>
      <c r="O1" s="335"/>
    </row>
    <row r="2" spans="1:17" s="1" customFormat="1" ht="36" customHeight="1" thickBot="1">
      <c r="A2" s="449" t="s">
        <v>884</v>
      </c>
      <c r="B2" s="449"/>
      <c r="C2" s="449"/>
      <c r="D2" s="449"/>
      <c r="E2" s="449"/>
      <c r="F2" s="449"/>
      <c r="G2" s="449"/>
      <c r="H2" s="449"/>
      <c r="I2" s="449"/>
      <c r="J2" s="449"/>
      <c r="K2" s="449"/>
      <c r="L2" s="449"/>
      <c r="M2" s="336"/>
      <c r="N2" s="9"/>
      <c r="O2" s="337"/>
      <c r="P2" s="337"/>
    </row>
    <row r="3" spans="1:17" customFormat="1" ht="6" customHeight="1">
      <c r="A3" s="433"/>
      <c r="B3" s="433"/>
      <c r="C3" s="433"/>
      <c r="D3" s="433"/>
      <c r="E3" s="433"/>
      <c r="F3" s="433"/>
      <c r="G3" s="433"/>
      <c r="H3" s="433"/>
      <c r="I3" s="433"/>
      <c r="J3" s="433"/>
      <c r="K3" s="433"/>
      <c r="L3" s="433"/>
      <c r="M3" s="434"/>
      <c r="N3" s="434"/>
      <c r="O3" s="434"/>
      <c r="P3" s="434"/>
    </row>
    <row r="4" spans="1:17" s="62" customFormat="1" ht="17.649999999999999" customHeight="1">
      <c r="A4" s="338" t="s">
        <v>901</v>
      </c>
      <c r="B4" s="339"/>
      <c r="C4" s="340"/>
      <c r="D4" s="284"/>
      <c r="E4" s="284"/>
      <c r="F4" s="284"/>
      <c r="G4" s="284"/>
      <c r="H4" s="284"/>
      <c r="I4" s="284"/>
      <c r="J4" s="284"/>
      <c r="K4" s="284"/>
      <c r="L4" s="284"/>
      <c r="M4" s="318"/>
      <c r="N4" s="319"/>
      <c r="O4" s="61"/>
      <c r="P4" s="61"/>
      <c r="Q4" s="61"/>
    </row>
    <row r="5" spans="1:17" s="62" customFormat="1" ht="17.649999999999999" customHeight="1">
      <c r="A5" s="338" t="s">
        <v>457</v>
      </c>
      <c r="B5" s="339"/>
      <c r="C5" s="340"/>
      <c r="D5" s="284"/>
      <c r="E5" s="284"/>
      <c r="F5" s="284"/>
      <c r="G5" s="284"/>
      <c r="H5" s="284"/>
      <c r="I5" s="284"/>
      <c r="J5" s="284"/>
      <c r="K5" s="284"/>
      <c r="L5" s="284"/>
      <c r="M5" s="318"/>
      <c r="N5" s="319"/>
      <c r="O5" s="61"/>
      <c r="P5" s="61"/>
      <c r="Q5" s="61"/>
    </row>
    <row r="6" spans="1:17" s="62" customFormat="1" ht="17.649999999999999" customHeight="1">
      <c r="A6" s="338" t="s">
        <v>1</v>
      </c>
      <c r="B6" s="341"/>
      <c r="C6" s="342"/>
      <c r="D6" s="343"/>
      <c r="E6" s="343"/>
      <c r="F6" s="343"/>
      <c r="G6" s="343"/>
      <c r="H6" s="343"/>
      <c r="I6" s="343"/>
      <c r="J6" s="343"/>
      <c r="K6" s="343"/>
      <c r="L6" s="343"/>
      <c r="M6" s="318"/>
      <c r="N6" s="319"/>
      <c r="O6" s="61"/>
      <c r="P6" s="61"/>
      <c r="Q6" s="61"/>
    </row>
    <row r="7" spans="1:17" s="62" customFormat="1" ht="17.649999999999999" customHeight="1">
      <c r="A7" s="338" t="s">
        <v>459</v>
      </c>
      <c r="B7" s="341"/>
      <c r="C7" s="342"/>
      <c r="D7" s="343"/>
      <c r="E7" s="343"/>
      <c r="F7" s="343"/>
      <c r="G7" s="343"/>
      <c r="H7" s="343"/>
      <c r="I7" s="343"/>
      <c r="J7" s="343"/>
      <c r="K7" s="343"/>
      <c r="L7" s="343"/>
      <c r="M7" s="320"/>
      <c r="N7" s="319"/>
      <c r="O7" s="61"/>
      <c r="P7" s="61"/>
      <c r="Q7" s="61"/>
    </row>
    <row r="8" spans="1:17" s="62" customFormat="1" ht="17.649999999999999" customHeight="1">
      <c r="A8" s="338" t="s">
        <v>900</v>
      </c>
      <c r="B8" s="341"/>
      <c r="C8" s="342"/>
      <c r="D8" s="343"/>
      <c r="E8" s="343"/>
      <c r="F8" s="343"/>
      <c r="G8" s="343"/>
      <c r="H8" s="343"/>
      <c r="I8" s="343"/>
      <c r="J8" s="343"/>
      <c r="K8" s="343"/>
      <c r="L8" s="343"/>
      <c r="M8" s="320"/>
      <c r="N8" s="319"/>
      <c r="O8" s="61"/>
      <c r="P8" s="61"/>
      <c r="Q8" s="61"/>
    </row>
    <row r="9" spans="1:17" s="63" customFormat="1" ht="30" customHeight="1">
      <c r="A9" s="444" t="s">
        <v>410</v>
      </c>
      <c r="B9" s="445" t="s">
        <v>461</v>
      </c>
      <c r="C9" s="445"/>
      <c r="D9" s="446" t="s">
        <v>725</v>
      </c>
      <c r="E9" s="446"/>
      <c r="F9" s="446"/>
      <c r="G9" s="439" t="s">
        <v>726</v>
      </c>
      <c r="H9" s="446" t="s">
        <v>727</v>
      </c>
      <c r="I9" s="446"/>
      <c r="J9" s="140"/>
      <c r="K9" s="446" t="s">
        <v>728</v>
      </c>
      <c r="L9" s="446"/>
      <c r="M9" s="273"/>
      <c r="N9" s="319"/>
      <c r="O9" s="61"/>
      <c r="P9" s="61"/>
      <c r="Q9" s="61"/>
    </row>
    <row r="10" spans="1:17" s="63" customFormat="1" ht="49.9" customHeight="1">
      <c r="A10" s="444"/>
      <c r="B10" s="445"/>
      <c r="C10" s="445"/>
      <c r="D10" s="140" t="str">
        <f>'[17]COMP DIR COND (DLLS) '!E7</f>
        <v>PEF 2019</v>
      </c>
      <c r="E10" s="140" t="s">
        <v>729</v>
      </c>
      <c r="F10" s="140" t="s">
        <v>97</v>
      </c>
      <c r="G10" s="439"/>
      <c r="H10" s="140" t="s">
        <v>730</v>
      </c>
      <c r="I10" s="140" t="str">
        <f>'[17]COMP DIR COND (DLLS) '!K7</f>
        <v>% Respecto PEF 2020</v>
      </c>
      <c r="J10" s="140"/>
      <c r="K10" s="140" t="s">
        <v>731</v>
      </c>
      <c r="L10" s="140" t="s">
        <v>732</v>
      </c>
      <c r="M10" s="321" t="s">
        <v>733</v>
      </c>
      <c r="N10" s="319"/>
      <c r="O10" s="61"/>
      <c r="P10" s="61"/>
      <c r="Q10" s="61"/>
    </row>
    <row r="11" spans="1:17" s="65" customFormat="1" ht="17.100000000000001" customHeight="1" thickBot="1">
      <c r="A11" s="475"/>
      <c r="B11" s="440"/>
      <c r="C11" s="440"/>
      <c r="D11" s="315" t="s">
        <v>107</v>
      </c>
      <c r="E11" s="315" t="s">
        <v>108</v>
      </c>
      <c r="F11" s="143" t="s">
        <v>734</v>
      </c>
      <c r="G11" s="315" t="s">
        <v>110</v>
      </c>
      <c r="H11" s="143" t="s">
        <v>735</v>
      </c>
      <c r="I11" s="143" t="s">
        <v>736</v>
      </c>
      <c r="J11" s="316"/>
      <c r="K11" s="315" t="s">
        <v>113</v>
      </c>
      <c r="L11" s="315" t="s">
        <v>407</v>
      </c>
      <c r="M11" s="429">
        <v>22.4573</v>
      </c>
      <c r="N11" s="269" t="s">
        <v>737</v>
      </c>
      <c r="O11" s="373"/>
      <c r="P11" s="74" t="s">
        <v>729</v>
      </c>
      <c r="Q11" s="374">
        <v>43800</v>
      </c>
    </row>
    <row r="12" spans="1:17" s="65" customFormat="1" ht="5.25" customHeight="1" thickBot="1">
      <c r="A12" s="286"/>
      <c r="B12" s="287"/>
      <c r="C12" s="287"/>
      <c r="D12" s="288"/>
      <c r="E12" s="288"/>
      <c r="F12" s="287"/>
      <c r="G12" s="288"/>
      <c r="H12" s="287"/>
      <c r="I12" s="287"/>
      <c r="J12" s="344"/>
      <c r="K12" s="288"/>
      <c r="L12" s="288"/>
      <c r="M12" s="345"/>
      <c r="N12" s="375"/>
      <c r="O12" s="373"/>
      <c r="P12" s="373"/>
      <c r="Q12" s="373"/>
    </row>
    <row r="13" spans="1:17" s="63" customFormat="1" ht="17.649999999999999" customHeight="1">
      <c r="A13" s="476" t="s">
        <v>471</v>
      </c>
      <c r="B13" s="476"/>
      <c r="C13" s="476"/>
      <c r="D13" s="346">
        <f>+D14+D278</f>
        <v>925477.10260144272</v>
      </c>
      <c r="E13" s="346">
        <f>+E14+E278</f>
        <v>911199.92180329049</v>
      </c>
      <c r="F13" s="346">
        <f>E13/D13*100-100</f>
        <v>-1.5426833098323272</v>
      </c>
      <c r="G13" s="346">
        <f>+G14+G278</f>
        <v>783839.43038663105</v>
      </c>
      <c r="H13" s="346">
        <f>+H14+H278</f>
        <v>427754.49751164846</v>
      </c>
      <c r="I13" s="347">
        <f>H13/E13*100</f>
        <v>46.944088478970691</v>
      </c>
      <c r="J13" s="348"/>
      <c r="K13" s="346">
        <f>+K14+K278</f>
        <v>25234.236963694471</v>
      </c>
      <c r="L13" s="346">
        <f>+L14+L278</f>
        <v>402520.26054795389</v>
      </c>
      <c r="M13" s="322"/>
      <c r="N13" s="376"/>
      <c r="O13" s="74"/>
      <c r="P13" s="377">
        <v>20</v>
      </c>
      <c r="Q13" s="74">
        <v>18.845199999999998</v>
      </c>
    </row>
    <row r="14" spans="1:17" s="67" customFormat="1" ht="17.649999999999999" customHeight="1">
      <c r="A14" s="473" t="s">
        <v>738</v>
      </c>
      <c r="B14" s="473"/>
      <c r="C14" s="473"/>
      <c r="D14" s="349">
        <f>SUM(D16:D277)</f>
        <v>622832.48970274488</v>
      </c>
      <c r="E14" s="349">
        <f>SUM(E16:E277)</f>
        <v>608555.30890459265</v>
      </c>
      <c r="F14" s="349">
        <f>E14/D14*100-100</f>
        <v>-2.2922986572145874</v>
      </c>
      <c r="G14" s="349">
        <f>SUM(G16:G277)</f>
        <v>539048.24639620457</v>
      </c>
      <c r="H14" s="349">
        <f>SUM(H16:H277)</f>
        <v>182963.31352122192</v>
      </c>
      <c r="I14" s="350">
        <f t="shared" ref="I14:I78" si="0">+H14/E14*100</f>
        <v>30.065190598790149</v>
      </c>
      <c r="J14" s="351"/>
      <c r="K14" s="349">
        <f>SUM(K16:K277)</f>
        <v>16815.511127704671</v>
      </c>
      <c r="L14" s="349">
        <f>SUM(L16:L277)</f>
        <v>166147.8023935172</v>
      </c>
      <c r="M14" s="322"/>
      <c r="N14" s="378"/>
      <c r="O14" s="379"/>
      <c r="P14" s="379"/>
      <c r="Q14" s="379"/>
    </row>
    <row r="15" spans="1:17" s="67" customFormat="1" ht="9" customHeight="1">
      <c r="A15" s="352"/>
      <c r="B15" s="352"/>
      <c r="C15" s="352"/>
      <c r="D15" s="349"/>
      <c r="E15" s="349"/>
      <c r="F15" s="349"/>
      <c r="G15" s="349"/>
      <c r="H15" s="349"/>
      <c r="I15" s="349"/>
      <c r="J15" s="349"/>
      <c r="K15" s="349"/>
      <c r="L15" s="349"/>
      <c r="M15" s="322"/>
      <c r="N15" s="378"/>
      <c r="O15" s="379"/>
      <c r="P15" s="379"/>
      <c r="Q15" s="379"/>
    </row>
    <row r="16" spans="1:17" s="67" customFormat="1" ht="17.649999999999999" customHeight="1">
      <c r="A16" s="353">
        <v>1</v>
      </c>
      <c r="B16" s="208" t="s">
        <v>123</v>
      </c>
      <c r="C16" s="354" t="s">
        <v>124</v>
      </c>
      <c r="D16" s="355">
        <v>2320.6475528000001</v>
      </c>
      <c r="E16" s="355">
        <v>2320.6475528000001</v>
      </c>
      <c r="F16" s="356">
        <f>E16/D16*100-100</f>
        <v>0</v>
      </c>
      <c r="G16" s="355">
        <v>2320.6475528000001</v>
      </c>
      <c r="H16" s="305">
        <f>+K16+L16</f>
        <v>0</v>
      </c>
      <c r="I16" s="305">
        <f t="shared" si="0"/>
        <v>0</v>
      </c>
      <c r="J16" s="357"/>
      <c r="K16" s="355">
        <v>0</v>
      </c>
      <c r="L16" s="358">
        <v>0</v>
      </c>
      <c r="M16" s="322"/>
      <c r="N16" s="380"/>
      <c r="O16" s="379"/>
      <c r="P16" s="379">
        <f>E16/P13</f>
        <v>116.03237764000001</v>
      </c>
      <c r="Q16" s="379">
        <f>D16/$Q$13</f>
        <v>123.14263328592959</v>
      </c>
    </row>
    <row r="17" spans="1:17" s="67" customFormat="1" ht="17.649999999999999" customHeight="1">
      <c r="A17" s="353">
        <v>2</v>
      </c>
      <c r="B17" s="208" t="s">
        <v>125</v>
      </c>
      <c r="C17" s="354" t="s">
        <v>739</v>
      </c>
      <c r="D17" s="355">
        <v>6228.8906857945003</v>
      </c>
      <c r="E17" s="355">
        <v>6228.8906857945003</v>
      </c>
      <c r="F17" s="356">
        <f t="shared" ref="F17:F80" si="1">E17/D17*100-100</f>
        <v>0</v>
      </c>
      <c r="G17" s="355">
        <v>6228.8906857945003</v>
      </c>
      <c r="H17" s="305">
        <f t="shared" ref="H17:H80" si="2">+K17+L17</f>
        <v>-5.1061988415312953E-12</v>
      </c>
      <c r="I17" s="305">
        <f t="shared" si="0"/>
        <v>-8.1976054792170358E-14</v>
      </c>
      <c r="J17" s="357"/>
      <c r="K17" s="355">
        <v>-2.5530994207656477E-12</v>
      </c>
      <c r="L17" s="358">
        <v>-2.5530994207656477E-12</v>
      </c>
      <c r="M17" s="322"/>
      <c r="N17" s="380"/>
      <c r="O17" s="379"/>
      <c r="P17" s="379"/>
      <c r="Q17" s="379"/>
    </row>
    <row r="18" spans="1:17" s="67" customFormat="1" ht="17.649999999999999" customHeight="1">
      <c r="A18" s="353">
        <v>3</v>
      </c>
      <c r="B18" s="208" t="s">
        <v>127</v>
      </c>
      <c r="C18" s="354" t="s">
        <v>128</v>
      </c>
      <c r="D18" s="355">
        <v>616.83162736449992</v>
      </c>
      <c r="E18" s="355">
        <v>616.83162736449992</v>
      </c>
      <c r="F18" s="356">
        <f t="shared" si="1"/>
        <v>0</v>
      </c>
      <c r="G18" s="355">
        <v>616.83162736449992</v>
      </c>
      <c r="H18" s="305">
        <f t="shared" si="2"/>
        <v>-3.1913742759570596E-13</v>
      </c>
      <c r="I18" s="305">
        <f t="shared" si="0"/>
        <v>-5.1738175125563132E-14</v>
      </c>
      <c r="J18" s="357"/>
      <c r="K18" s="355">
        <v>-1.5956871379785298E-13</v>
      </c>
      <c r="L18" s="358">
        <v>-1.5956871379785298E-13</v>
      </c>
      <c r="M18" s="322"/>
      <c r="N18" s="380"/>
      <c r="O18" s="379"/>
      <c r="P18" s="379"/>
      <c r="Q18" s="379"/>
    </row>
    <row r="19" spans="1:17" s="67" customFormat="1" ht="17.649999999999999" customHeight="1">
      <c r="A19" s="353">
        <v>4</v>
      </c>
      <c r="B19" s="208" t="s">
        <v>125</v>
      </c>
      <c r="C19" s="354" t="s">
        <v>129</v>
      </c>
      <c r="D19" s="355">
        <v>7435.3178618273005</v>
      </c>
      <c r="E19" s="355">
        <v>7435.3178618273005</v>
      </c>
      <c r="F19" s="356">
        <f t="shared" si="1"/>
        <v>0</v>
      </c>
      <c r="G19" s="355">
        <v>7435.3178618273005</v>
      </c>
      <c r="H19" s="305">
        <f t="shared" si="2"/>
        <v>2.5530994207656477E-12</v>
      </c>
      <c r="I19" s="305">
        <f t="shared" si="0"/>
        <v>3.4337461668897627E-14</v>
      </c>
      <c r="J19" s="357"/>
      <c r="K19" s="355">
        <v>1.2765497103828238E-12</v>
      </c>
      <c r="L19" s="358">
        <v>1.2765497103828238E-12</v>
      </c>
      <c r="M19" s="322"/>
      <c r="N19" s="380"/>
      <c r="O19" s="379"/>
      <c r="P19" s="379"/>
      <c r="Q19" s="379"/>
    </row>
    <row r="20" spans="1:17" s="67" customFormat="1" ht="17.649999999999999" customHeight="1">
      <c r="A20" s="353">
        <v>5</v>
      </c>
      <c r="B20" s="208" t="s">
        <v>130</v>
      </c>
      <c r="C20" s="354" t="s">
        <v>131</v>
      </c>
      <c r="D20" s="355">
        <v>1375.9958929168999</v>
      </c>
      <c r="E20" s="355">
        <v>1375.9958929168999</v>
      </c>
      <c r="F20" s="356">
        <f t="shared" si="1"/>
        <v>0</v>
      </c>
      <c r="G20" s="355">
        <v>1375.9958929168999</v>
      </c>
      <c r="H20" s="305">
        <f t="shared" si="2"/>
        <v>3.1913742759570596E-13</v>
      </c>
      <c r="I20" s="305">
        <f t="shared" si="0"/>
        <v>2.3193196232525349E-14</v>
      </c>
      <c r="J20" s="357"/>
      <c r="K20" s="355">
        <v>1.5956871379785298E-13</v>
      </c>
      <c r="L20" s="358">
        <v>1.5956871379785298E-13</v>
      </c>
      <c r="M20" s="322"/>
      <c r="N20" s="380"/>
      <c r="O20" s="379"/>
      <c r="P20" s="379"/>
      <c r="Q20" s="379"/>
    </row>
    <row r="21" spans="1:17" s="67" customFormat="1" ht="17.649999999999999" customHeight="1">
      <c r="A21" s="353">
        <v>6</v>
      </c>
      <c r="B21" s="208" t="s">
        <v>125</v>
      </c>
      <c r="C21" s="354" t="s">
        <v>132</v>
      </c>
      <c r="D21" s="355">
        <v>6913.5552615280003</v>
      </c>
      <c r="E21" s="355">
        <v>6913.5552615280003</v>
      </c>
      <c r="F21" s="356">
        <f t="shared" si="1"/>
        <v>0</v>
      </c>
      <c r="G21" s="355">
        <v>6913.5552615280003</v>
      </c>
      <c r="H21" s="305">
        <f t="shared" si="2"/>
        <v>0</v>
      </c>
      <c r="I21" s="305">
        <f t="shared" si="0"/>
        <v>0</v>
      </c>
      <c r="J21" s="357"/>
      <c r="K21" s="355">
        <v>0</v>
      </c>
      <c r="L21" s="358">
        <v>0</v>
      </c>
      <c r="M21" s="322"/>
      <c r="N21" s="380"/>
      <c r="O21" s="379"/>
      <c r="P21" s="379"/>
      <c r="Q21" s="379"/>
    </row>
    <row r="22" spans="1:17" s="67" customFormat="1" ht="17.649999999999999" customHeight="1">
      <c r="A22" s="353">
        <v>7</v>
      </c>
      <c r="B22" s="208" t="s">
        <v>133</v>
      </c>
      <c r="C22" s="354" t="s">
        <v>134</v>
      </c>
      <c r="D22" s="355">
        <v>15747.504649691502</v>
      </c>
      <c r="E22" s="355">
        <v>15747.504649691502</v>
      </c>
      <c r="F22" s="356">
        <f t="shared" si="1"/>
        <v>0</v>
      </c>
      <c r="G22" s="355">
        <v>15747.504649691502</v>
      </c>
      <c r="H22" s="305">
        <f t="shared" si="2"/>
        <v>0</v>
      </c>
      <c r="I22" s="305">
        <f t="shared" si="0"/>
        <v>0</v>
      </c>
      <c r="J22" s="357"/>
      <c r="K22" s="355">
        <v>0</v>
      </c>
      <c r="L22" s="358">
        <v>0</v>
      </c>
      <c r="M22" s="322"/>
      <c r="N22" s="323"/>
      <c r="O22" s="66"/>
      <c r="P22" s="66"/>
      <c r="Q22" s="66"/>
    </row>
    <row r="23" spans="1:17" s="67" customFormat="1" ht="17.649999999999999" customHeight="1">
      <c r="A23" s="353">
        <v>9</v>
      </c>
      <c r="B23" s="208" t="s">
        <v>135</v>
      </c>
      <c r="C23" s="354" t="s">
        <v>136</v>
      </c>
      <c r="D23" s="355">
        <v>2246.1549594879002</v>
      </c>
      <c r="E23" s="355">
        <v>2246.1549594879002</v>
      </c>
      <c r="F23" s="356">
        <f t="shared" si="1"/>
        <v>0</v>
      </c>
      <c r="G23" s="355">
        <v>2246.1549594879002</v>
      </c>
      <c r="H23" s="305">
        <f t="shared" si="2"/>
        <v>0</v>
      </c>
      <c r="I23" s="305">
        <f t="shared" si="0"/>
        <v>0</v>
      </c>
      <c r="J23" s="357"/>
      <c r="K23" s="355">
        <v>0</v>
      </c>
      <c r="L23" s="358">
        <v>0</v>
      </c>
      <c r="M23" s="322"/>
      <c r="N23" s="323"/>
      <c r="O23" s="66"/>
      <c r="P23" s="66"/>
      <c r="Q23" s="66"/>
    </row>
    <row r="24" spans="1:17" s="67" customFormat="1" ht="17.649999999999999" customHeight="1">
      <c r="A24" s="353">
        <v>10</v>
      </c>
      <c r="B24" s="208" t="s">
        <v>135</v>
      </c>
      <c r="C24" s="354" t="s">
        <v>137</v>
      </c>
      <c r="D24" s="355">
        <v>2979.3622018655997</v>
      </c>
      <c r="E24" s="355">
        <v>2979.3622018655997</v>
      </c>
      <c r="F24" s="356">
        <f t="shared" si="1"/>
        <v>0</v>
      </c>
      <c r="G24" s="355">
        <v>2979.3622018655997</v>
      </c>
      <c r="H24" s="305">
        <f t="shared" si="2"/>
        <v>0</v>
      </c>
      <c r="I24" s="305">
        <f t="shared" si="0"/>
        <v>0</v>
      </c>
      <c r="J24" s="357"/>
      <c r="K24" s="355">
        <v>0</v>
      </c>
      <c r="L24" s="358">
        <v>0</v>
      </c>
      <c r="M24" s="322"/>
      <c r="N24" s="323"/>
      <c r="O24" s="66"/>
      <c r="P24" s="66"/>
      <c r="Q24" s="66"/>
    </row>
    <row r="25" spans="1:17" s="67" customFormat="1" ht="17.649999999999999" customHeight="1">
      <c r="A25" s="359">
        <v>11</v>
      </c>
      <c r="B25" s="208" t="s">
        <v>135</v>
      </c>
      <c r="C25" s="354" t="s">
        <v>138</v>
      </c>
      <c r="D25" s="355">
        <v>2389.6710749284998</v>
      </c>
      <c r="E25" s="355">
        <v>2389.6710749284998</v>
      </c>
      <c r="F25" s="356">
        <f t="shared" si="1"/>
        <v>0</v>
      </c>
      <c r="G25" s="355">
        <v>2389.6710749284998</v>
      </c>
      <c r="H25" s="305">
        <f t="shared" si="2"/>
        <v>0</v>
      </c>
      <c r="I25" s="305">
        <f t="shared" si="0"/>
        <v>0</v>
      </c>
      <c r="J25" s="357"/>
      <c r="K25" s="355">
        <v>0</v>
      </c>
      <c r="L25" s="358">
        <v>0</v>
      </c>
      <c r="M25" s="322"/>
      <c r="N25" s="323"/>
      <c r="O25" s="66"/>
      <c r="P25" s="66"/>
      <c r="Q25" s="66"/>
    </row>
    <row r="26" spans="1:17" s="67" customFormat="1" ht="17.649999999999999" customHeight="1">
      <c r="A26" s="359">
        <v>12</v>
      </c>
      <c r="B26" s="208" t="s">
        <v>139</v>
      </c>
      <c r="C26" s="354" t="s">
        <v>140</v>
      </c>
      <c r="D26" s="355">
        <v>3934.0262019233996</v>
      </c>
      <c r="E26" s="355">
        <v>3934.0262019233996</v>
      </c>
      <c r="F26" s="356">
        <f t="shared" si="1"/>
        <v>0</v>
      </c>
      <c r="G26" s="355">
        <v>3934.0262019233996</v>
      </c>
      <c r="H26" s="305">
        <f t="shared" si="2"/>
        <v>1.2765497103828238E-12</v>
      </c>
      <c r="I26" s="305">
        <f t="shared" si="0"/>
        <v>3.2448937675064317E-14</v>
      </c>
      <c r="J26" s="357"/>
      <c r="K26" s="355">
        <v>6.3827485519141192E-13</v>
      </c>
      <c r="L26" s="358">
        <v>6.3827485519141192E-13</v>
      </c>
      <c r="M26" s="322"/>
      <c r="N26" s="323"/>
      <c r="O26" s="66"/>
      <c r="P26" s="66"/>
      <c r="Q26" s="66"/>
    </row>
    <row r="27" spans="1:17" s="67" customFormat="1" ht="17.649999999999999" customHeight="1">
      <c r="A27" s="359">
        <v>13</v>
      </c>
      <c r="B27" s="208" t="s">
        <v>139</v>
      </c>
      <c r="C27" s="354" t="s">
        <v>141</v>
      </c>
      <c r="D27" s="355">
        <v>1137.6174024857</v>
      </c>
      <c r="E27" s="355">
        <v>1137.6174024857</v>
      </c>
      <c r="F27" s="356">
        <f t="shared" si="1"/>
        <v>0</v>
      </c>
      <c r="G27" s="355">
        <v>1137.6174024857</v>
      </c>
      <c r="H27" s="305">
        <f t="shared" si="2"/>
        <v>0</v>
      </c>
      <c r="I27" s="305">
        <f t="shared" si="0"/>
        <v>0</v>
      </c>
      <c r="J27" s="357"/>
      <c r="K27" s="355">
        <v>0</v>
      </c>
      <c r="L27" s="358">
        <v>0</v>
      </c>
      <c r="M27" s="322"/>
      <c r="N27" s="323"/>
      <c r="O27" s="66"/>
      <c r="P27" s="66"/>
      <c r="Q27" s="66"/>
    </row>
    <row r="28" spans="1:17" s="67" customFormat="1" ht="17.649999999999999" customHeight="1">
      <c r="A28" s="359">
        <v>14</v>
      </c>
      <c r="B28" s="208" t="s">
        <v>139</v>
      </c>
      <c r="C28" s="354" t="s">
        <v>142</v>
      </c>
      <c r="D28" s="355">
        <v>758.16013229750001</v>
      </c>
      <c r="E28" s="355">
        <v>758.16013229750001</v>
      </c>
      <c r="F28" s="356">
        <f t="shared" si="1"/>
        <v>0</v>
      </c>
      <c r="G28" s="355">
        <v>758.16013229750001</v>
      </c>
      <c r="H28" s="305">
        <f t="shared" si="2"/>
        <v>0</v>
      </c>
      <c r="I28" s="305">
        <f t="shared" si="0"/>
        <v>0</v>
      </c>
      <c r="J28" s="357"/>
      <c r="K28" s="355">
        <v>0</v>
      </c>
      <c r="L28" s="358">
        <v>0</v>
      </c>
      <c r="M28" s="322"/>
      <c r="N28" s="323"/>
      <c r="O28" s="66"/>
      <c r="P28" s="66"/>
      <c r="Q28" s="66"/>
    </row>
    <row r="29" spans="1:17" s="67" customFormat="1" ht="17.649999999999999" customHeight="1">
      <c r="A29" s="359">
        <v>15</v>
      </c>
      <c r="B29" s="208" t="s">
        <v>139</v>
      </c>
      <c r="C29" s="354" t="s">
        <v>143</v>
      </c>
      <c r="D29" s="355">
        <v>1411.4086520858</v>
      </c>
      <c r="E29" s="355">
        <v>1411.4086520858</v>
      </c>
      <c r="F29" s="356">
        <f t="shared" si="1"/>
        <v>0</v>
      </c>
      <c r="G29" s="355">
        <v>1411.4086520858</v>
      </c>
      <c r="H29" s="305">
        <f t="shared" si="2"/>
        <v>0</v>
      </c>
      <c r="I29" s="305">
        <f t="shared" si="0"/>
        <v>0</v>
      </c>
      <c r="J29" s="357"/>
      <c r="K29" s="355">
        <v>0</v>
      </c>
      <c r="L29" s="358">
        <v>0</v>
      </c>
      <c r="M29" s="322"/>
      <c r="N29" s="323"/>
      <c r="O29" s="66"/>
      <c r="P29" s="66"/>
      <c r="Q29" s="66"/>
    </row>
    <row r="30" spans="1:17" s="67" customFormat="1" ht="17.649999999999999" customHeight="1">
      <c r="A30" s="359">
        <v>16</v>
      </c>
      <c r="B30" s="208" t="s">
        <v>139</v>
      </c>
      <c r="C30" s="354" t="s">
        <v>144</v>
      </c>
      <c r="D30" s="355">
        <v>1628.4002697214999</v>
      </c>
      <c r="E30" s="355">
        <v>1628.4002697214999</v>
      </c>
      <c r="F30" s="356">
        <f t="shared" si="1"/>
        <v>0</v>
      </c>
      <c r="G30" s="355">
        <v>1628.4002697214999</v>
      </c>
      <c r="H30" s="305">
        <f t="shared" si="2"/>
        <v>6.3827485519141192E-13</v>
      </c>
      <c r="I30" s="305">
        <f t="shared" si="0"/>
        <v>3.919643511853348E-14</v>
      </c>
      <c r="J30" s="357"/>
      <c r="K30" s="355">
        <v>3.1913742759570596E-13</v>
      </c>
      <c r="L30" s="358">
        <v>3.1913742759570596E-13</v>
      </c>
      <c r="M30" s="322"/>
      <c r="N30" s="323"/>
      <c r="O30" s="66"/>
      <c r="P30" s="66"/>
      <c r="Q30" s="66"/>
    </row>
    <row r="31" spans="1:17" s="67" customFormat="1" ht="17.649999999999999" customHeight="1">
      <c r="A31" s="359">
        <v>17</v>
      </c>
      <c r="B31" s="208" t="s">
        <v>135</v>
      </c>
      <c r="C31" s="354" t="s">
        <v>145</v>
      </c>
      <c r="D31" s="355">
        <v>1000.3361072441</v>
      </c>
      <c r="E31" s="355">
        <v>1000.3361072441</v>
      </c>
      <c r="F31" s="356">
        <f t="shared" si="1"/>
        <v>0</v>
      </c>
      <c r="G31" s="355">
        <v>1000.3361072441</v>
      </c>
      <c r="H31" s="305">
        <f t="shared" si="2"/>
        <v>0</v>
      </c>
      <c r="I31" s="305">
        <f t="shared" si="0"/>
        <v>0</v>
      </c>
      <c r="J31" s="357"/>
      <c r="K31" s="355">
        <v>0</v>
      </c>
      <c r="L31" s="358">
        <v>0</v>
      </c>
      <c r="M31" s="322"/>
      <c r="N31" s="323"/>
      <c r="O31" s="66"/>
      <c r="P31" s="66"/>
      <c r="Q31" s="66"/>
    </row>
    <row r="32" spans="1:17" s="67" customFormat="1" ht="17.649999999999999" customHeight="1">
      <c r="A32" s="359">
        <v>18</v>
      </c>
      <c r="B32" s="208" t="s">
        <v>135</v>
      </c>
      <c r="C32" s="354" t="s">
        <v>146</v>
      </c>
      <c r="D32" s="355">
        <v>924.26739324610003</v>
      </c>
      <c r="E32" s="355">
        <v>924.26739324610003</v>
      </c>
      <c r="F32" s="356">
        <f t="shared" si="1"/>
        <v>0</v>
      </c>
      <c r="G32" s="355">
        <v>924.26739324610003</v>
      </c>
      <c r="H32" s="305">
        <f t="shared" si="2"/>
        <v>3.1913742759570596E-13</v>
      </c>
      <c r="I32" s="305">
        <f t="shared" si="0"/>
        <v>3.4528690498846885E-14</v>
      </c>
      <c r="J32" s="357"/>
      <c r="K32" s="355">
        <v>1.5956871379785298E-13</v>
      </c>
      <c r="L32" s="358">
        <v>1.5956871379785298E-13</v>
      </c>
      <c r="M32" s="322"/>
      <c r="N32" s="323"/>
      <c r="O32" s="66"/>
      <c r="P32" s="66"/>
      <c r="Q32" s="66"/>
    </row>
    <row r="33" spans="1:17" s="67" customFormat="1" ht="17.649999999999999" customHeight="1">
      <c r="A33" s="359">
        <v>19</v>
      </c>
      <c r="B33" s="208" t="s">
        <v>135</v>
      </c>
      <c r="C33" s="354" t="s">
        <v>147</v>
      </c>
      <c r="D33" s="355">
        <v>621.60728449600003</v>
      </c>
      <c r="E33" s="355">
        <v>621.60728449600003</v>
      </c>
      <c r="F33" s="356">
        <f t="shared" si="1"/>
        <v>0</v>
      </c>
      <c r="G33" s="355">
        <v>621.60728449600003</v>
      </c>
      <c r="H33" s="305">
        <f t="shared" si="2"/>
        <v>0</v>
      </c>
      <c r="I33" s="305">
        <f t="shared" si="0"/>
        <v>0</v>
      </c>
      <c r="J33" s="357"/>
      <c r="K33" s="355">
        <v>0</v>
      </c>
      <c r="L33" s="358">
        <v>0</v>
      </c>
      <c r="M33" s="322"/>
      <c r="N33" s="323"/>
      <c r="O33" s="66"/>
      <c r="P33" s="66"/>
      <c r="Q33" s="66"/>
    </row>
    <row r="34" spans="1:17" s="67" customFormat="1" ht="17.649999999999999" customHeight="1">
      <c r="A34" s="359">
        <v>20</v>
      </c>
      <c r="B34" s="208" t="s">
        <v>135</v>
      </c>
      <c r="C34" s="354" t="s">
        <v>148</v>
      </c>
      <c r="D34" s="355">
        <v>633.75421349300007</v>
      </c>
      <c r="E34" s="355">
        <v>633.75421349300007</v>
      </c>
      <c r="F34" s="356">
        <f t="shared" si="1"/>
        <v>0</v>
      </c>
      <c r="G34" s="355">
        <v>633.75421349300007</v>
      </c>
      <c r="H34" s="305">
        <f t="shared" si="2"/>
        <v>-1.5956871379785298E-13</v>
      </c>
      <c r="I34" s="305">
        <f t="shared" si="0"/>
        <v>-2.5178327875466733E-14</v>
      </c>
      <c r="J34" s="357"/>
      <c r="K34" s="355">
        <v>-7.978435689892649E-14</v>
      </c>
      <c r="L34" s="358">
        <v>-7.978435689892649E-14</v>
      </c>
      <c r="M34" s="322"/>
      <c r="N34" s="323"/>
      <c r="O34" s="66"/>
      <c r="P34" s="66"/>
      <c r="Q34" s="66"/>
    </row>
    <row r="35" spans="1:17" s="67" customFormat="1" ht="17.649999999999999" customHeight="1">
      <c r="A35" s="359">
        <v>21</v>
      </c>
      <c r="B35" s="208" t="s">
        <v>139</v>
      </c>
      <c r="C35" s="354" t="s">
        <v>149</v>
      </c>
      <c r="D35" s="355">
        <v>819.21173961470004</v>
      </c>
      <c r="E35" s="355">
        <v>819.21173961470004</v>
      </c>
      <c r="F35" s="356">
        <f t="shared" si="1"/>
        <v>0</v>
      </c>
      <c r="G35" s="355">
        <v>819.21173961470004</v>
      </c>
      <c r="H35" s="305">
        <f t="shared" si="2"/>
        <v>3.1913742759570596E-13</v>
      </c>
      <c r="I35" s="305">
        <f t="shared" si="0"/>
        <v>3.8956647245534582E-14</v>
      </c>
      <c r="J35" s="357"/>
      <c r="K35" s="355">
        <v>1.5956871379785298E-13</v>
      </c>
      <c r="L35" s="358">
        <v>1.5956871379785298E-13</v>
      </c>
      <c r="M35" s="322"/>
      <c r="N35" s="323"/>
      <c r="O35" s="66"/>
      <c r="P35" s="66"/>
      <c r="Q35" s="66"/>
    </row>
    <row r="36" spans="1:17" s="67" customFormat="1" ht="17.649999999999999" customHeight="1">
      <c r="A36" s="359">
        <v>22</v>
      </c>
      <c r="B36" s="208" t="s">
        <v>139</v>
      </c>
      <c r="C36" s="354" t="s">
        <v>150</v>
      </c>
      <c r="D36" s="355">
        <v>1010.3314697</v>
      </c>
      <c r="E36" s="355">
        <v>1010.3314697</v>
      </c>
      <c r="F36" s="356">
        <f t="shared" si="1"/>
        <v>0</v>
      </c>
      <c r="G36" s="355">
        <v>1010.3314697</v>
      </c>
      <c r="H36" s="305">
        <f t="shared" si="2"/>
        <v>0</v>
      </c>
      <c r="I36" s="305">
        <f t="shared" si="0"/>
        <v>0</v>
      </c>
      <c r="J36" s="357"/>
      <c r="K36" s="355">
        <v>0</v>
      </c>
      <c r="L36" s="358">
        <v>0</v>
      </c>
      <c r="M36" s="322"/>
      <c r="N36" s="323"/>
      <c r="O36" s="66"/>
      <c r="P36" s="66"/>
      <c r="Q36" s="66"/>
    </row>
    <row r="37" spans="1:17" s="67" customFormat="1" ht="17.649999999999999" customHeight="1">
      <c r="A37" s="359">
        <v>23</v>
      </c>
      <c r="B37" s="208" t="s">
        <v>139</v>
      </c>
      <c r="C37" s="354" t="s">
        <v>151</v>
      </c>
      <c r="D37" s="355">
        <v>546.59428817100002</v>
      </c>
      <c r="E37" s="355">
        <v>546.59428817100002</v>
      </c>
      <c r="F37" s="356">
        <f t="shared" si="1"/>
        <v>0</v>
      </c>
      <c r="G37" s="355">
        <v>546.59428817100002</v>
      </c>
      <c r="H37" s="305">
        <f t="shared" si="2"/>
        <v>1.5956871379785298E-13</v>
      </c>
      <c r="I37" s="305">
        <f t="shared" si="0"/>
        <v>2.9193264044488605E-14</v>
      </c>
      <c r="J37" s="357"/>
      <c r="K37" s="355">
        <v>7.978435689892649E-14</v>
      </c>
      <c r="L37" s="358">
        <v>7.978435689892649E-14</v>
      </c>
      <c r="M37" s="322"/>
      <c r="N37" s="323"/>
      <c r="O37" s="66"/>
      <c r="P37" s="66"/>
      <c r="Q37" s="66"/>
    </row>
    <row r="38" spans="1:17" s="67" customFormat="1" ht="17.649999999999999" customHeight="1">
      <c r="A38" s="359">
        <v>24</v>
      </c>
      <c r="B38" s="208" t="s">
        <v>139</v>
      </c>
      <c r="C38" s="354" t="s">
        <v>152</v>
      </c>
      <c r="D38" s="355">
        <v>991.05347211830008</v>
      </c>
      <c r="E38" s="355">
        <v>991.05347211830008</v>
      </c>
      <c r="F38" s="356">
        <f t="shared" si="1"/>
        <v>0</v>
      </c>
      <c r="G38" s="355">
        <v>991.05347211830008</v>
      </c>
      <c r="H38" s="305">
        <f t="shared" si="2"/>
        <v>0</v>
      </c>
      <c r="I38" s="305">
        <f t="shared" si="0"/>
        <v>0</v>
      </c>
      <c r="J38" s="357"/>
      <c r="K38" s="355">
        <v>0</v>
      </c>
      <c r="L38" s="358">
        <v>0</v>
      </c>
      <c r="M38" s="322"/>
      <c r="N38" s="323"/>
      <c r="O38" s="66"/>
      <c r="P38" s="66"/>
      <c r="Q38" s="66"/>
    </row>
    <row r="39" spans="1:17" s="67" customFormat="1" ht="17.649999999999999" customHeight="1">
      <c r="A39" s="359">
        <v>25</v>
      </c>
      <c r="B39" s="208" t="s">
        <v>123</v>
      </c>
      <c r="C39" s="354" t="s">
        <v>153</v>
      </c>
      <c r="D39" s="355">
        <v>2951.3665948261</v>
      </c>
      <c r="E39" s="355">
        <v>2951.3665948261</v>
      </c>
      <c r="F39" s="356">
        <f t="shared" si="1"/>
        <v>0</v>
      </c>
      <c r="G39" s="355">
        <v>2951.3665948261</v>
      </c>
      <c r="H39" s="305">
        <f t="shared" si="2"/>
        <v>0</v>
      </c>
      <c r="I39" s="305">
        <f t="shared" si="0"/>
        <v>0</v>
      </c>
      <c r="J39" s="357"/>
      <c r="K39" s="355">
        <v>0</v>
      </c>
      <c r="L39" s="358">
        <v>0</v>
      </c>
      <c r="M39" s="322"/>
      <c r="N39" s="323"/>
      <c r="O39" s="66"/>
      <c r="P39" s="66"/>
      <c r="Q39" s="66"/>
    </row>
    <row r="40" spans="1:17" s="67" customFormat="1" ht="17.649999999999999" customHeight="1">
      <c r="A40" s="359">
        <v>26</v>
      </c>
      <c r="B40" s="208" t="s">
        <v>154</v>
      </c>
      <c r="C40" s="354" t="s">
        <v>155</v>
      </c>
      <c r="D40" s="355">
        <v>2578.4527530534997</v>
      </c>
      <c r="E40" s="355">
        <v>2578.4527530534997</v>
      </c>
      <c r="F40" s="356">
        <f t="shared" si="1"/>
        <v>0</v>
      </c>
      <c r="G40" s="355">
        <v>2578.4527530534997</v>
      </c>
      <c r="H40" s="305">
        <f t="shared" si="2"/>
        <v>6.3827485519141192E-13</v>
      </c>
      <c r="I40" s="305">
        <f t="shared" si="0"/>
        <v>2.4754180755708748E-14</v>
      </c>
      <c r="J40" s="357"/>
      <c r="K40" s="355">
        <v>3.1913742759570596E-13</v>
      </c>
      <c r="L40" s="358">
        <v>3.1913742759570596E-13</v>
      </c>
      <c r="M40" s="322"/>
      <c r="N40" s="323"/>
      <c r="O40" s="66"/>
      <c r="P40" s="66"/>
      <c r="Q40" s="66"/>
    </row>
    <row r="41" spans="1:17" s="67" customFormat="1" ht="17.649999999999999" customHeight="1">
      <c r="A41" s="359">
        <v>27</v>
      </c>
      <c r="B41" s="208" t="s">
        <v>135</v>
      </c>
      <c r="C41" s="354" t="s">
        <v>740</v>
      </c>
      <c r="D41" s="355">
        <v>2738.3682444471997</v>
      </c>
      <c r="E41" s="355">
        <v>2738.3682444471997</v>
      </c>
      <c r="F41" s="356">
        <f t="shared" si="1"/>
        <v>0</v>
      </c>
      <c r="G41" s="355">
        <v>2738.3682444471997</v>
      </c>
      <c r="H41" s="305">
        <f t="shared" si="2"/>
        <v>6.3827485519141192E-13</v>
      </c>
      <c r="I41" s="305">
        <f t="shared" si="0"/>
        <v>2.3308583733604528E-14</v>
      </c>
      <c r="J41" s="357"/>
      <c r="K41" s="355">
        <v>3.1913742759570596E-13</v>
      </c>
      <c r="L41" s="358">
        <v>3.1913742759570596E-13</v>
      </c>
      <c r="M41" s="322"/>
      <c r="N41" s="323"/>
      <c r="O41" s="66"/>
      <c r="P41" s="66"/>
      <c r="Q41" s="66"/>
    </row>
    <row r="42" spans="1:17" s="67" customFormat="1" ht="17.649999999999999" customHeight="1">
      <c r="A42" s="359">
        <v>28</v>
      </c>
      <c r="B42" s="208" t="s">
        <v>135</v>
      </c>
      <c r="C42" s="354" t="s">
        <v>157</v>
      </c>
      <c r="D42" s="355">
        <v>7495.3933850573003</v>
      </c>
      <c r="E42" s="355">
        <v>7495.3933850573003</v>
      </c>
      <c r="F42" s="356">
        <f t="shared" si="1"/>
        <v>0</v>
      </c>
      <c r="G42" s="355">
        <v>7495.3933850573003</v>
      </c>
      <c r="H42" s="305">
        <f t="shared" si="2"/>
        <v>-2.5530994207656477E-12</v>
      </c>
      <c r="I42" s="305">
        <f t="shared" si="0"/>
        <v>-3.4062247164444589E-14</v>
      </c>
      <c r="J42" s="357"/>
      <c r="K42" s="355">
        <v>-1.2765497103828238E-12</v>
      </c>
      <c r="L42" s="358">
        <v>-1.2765497103828238E-12</v>
      </c>
      <c r="M42" s="322"/>
      <c r="N42" s="323"/>
      <c r="O42" s="66"/>
      <c r="P42" s="66"/>
      <c r="Q42" s="66"/>
    </row>
    <row r="43" spans="1:17" s="67" customFormat="1" ht="17.649999999999999" customHeight="1">
      <c r="A43" s="359">
        <v>29</v>
      </c>
      <c r="B43" s="208" t="s">
        <v>135</v>
      </c>
      <c r="C43" s="354" t="s">
        <v>158</v>
      </c>
      <c r="D43" s="355">
        <v>1002.1844328633</v>
      </c>
      <c r="E43" s="355">
        <v>1002.1844328633</v>
      </c>
      <c r="F43" s="356">
        <f t="shared" si="1"/>
        <v>0</v>
      </c>
      <c r="G43" s="355">
        <v>1002.1844328633</v>
      </c>
      <c r="H43" s="305">
        <f t="shared" si="2"/>
        <v>-6.3827485519141192E-13</v>
      </c>
      <c r="I43" s="305">
        <f t="shared" si="0"/>
        <v>-6.3688362566940205E-14</v>
      </c>
      <c r="J43" s="357"/>
      <c r="K43" s="355">
        <v>-3.1913742759570596E-13</v>
      </c>
      <c r="L43" s="358">
        <v>-3.1913742759570596E-13</v>
      </c>
      <c r="M43" s="322"/>
      <c r="N43" s="323"/>
      <c r="O43" s="66"/>
      <c r="P43" s="66"/>
      <c r="Q43" s="66"/>
    </row>
    <row r="44" spans="1:17" s="67" customFormat="1" ht="17.649999999999999" customHeight="1">
      <c r="A44" s="359">
        <v>30</v>
      </c>
      <c r="B44" s="208" t="s">
        <v>135</v>
      </c>
      <c r="C44" s="354" t="s">
        <v>159</v>
      </c>
      <c r="D44" s="355">
        <v>2957.4196007242999</v>
      </c>
      <c r="E44" s="355">
        <v>2957.4196007242999</v>
      </c>
      <c r="F44" s="356">
        <f t="shared" si="1"/>
        <v>0</v>
      </c>
      <c r="G44" s="355">
        <v>2957.4196007242999</v>
      </c>
      <c r="H44" s="305">
        <f t="shared" si="2"/>
        <v>0</v>
      </c>
      <c r="I44" s="305">
        <f t="shared" si="0"/>
        <v>0</v>
      </c>
      <c r="J44" s="357"/>
      <c r="K44" s="355">
        <v>0</v>
      </c>
      <c r="L44" s="358">
        <v>0</v>
      </c>
      <c r="M44" s="322"/>
      <c r="N44" s="323"/>
      <c r="O44" s="66"/>
      <c r="P44" s="66"/>
      <c r="Q44" s="66"/>
    </row>
    <row r="45" spans="1:17" s="67" customFormat="1" ht="17.649999999999999" customHeight="1">
      <c r="A45" s="359">
        <v>31</v>
      </c>
      <c r="B45" s="208" t="s">
        <v>135</v>
      </c>
      <c r="C45" s="354" t="s">
        <v>160</v>
      </c>
      <c r="D45" s="355">
        <v>6187.6906579582992</v>
      </c>
      <c r="E45" s="355">
        <v>6187.6906579582992</v>
      </c>
      <c r="F45" s="356">
        <f t="shared" si="1"/>
        <v>0</v>
      </c>
      <c r="G45" s="355">
        <v>6187.6906355009996</v>
      </c>
      <c r="H45" s="305">
        <f t="shared" si="2"/>
        <v>0</v>
      </c>
      <c r="I45" s="305">
        <f t="shared" si="0"/>
        <v>0</v>
      </c>
      <c r="J45" s="357"/>
      <c r="K45" s="355">
        <v>0</v>
      </c>
      <c r="L45" s="358">
        <v>0</v>
      </c>
      <c r="M45" s="322"/>
      <c r="N45" s="323"/>
      <c r="O45" s="66"/>
      <c r="P45" s="66"/>
      <c r="Q45" s="66"/>
    </row>
    <row r="46" spans="1:17" s="67" customFormat="1" ht="17.649999999999999" customHeight="1">
      <c r="A46" s="359">
        <v>32</v>
      </c>
      <c r="B46" s="208" t="s">
        <v>139</v>
      </c>
      <c r="C46" s="354" t="s">
        <v>161</v>
      </c>
      <c r="D46" s="355">
        <v>1444.0031099339001</v>
      </c>
      <c r="E46" s="355">
        <v>1444.0031099339001</v>
      </c>
      <c r="F46" s="356">
        <f t="shared" si="1"/>
        <v>0</v>
      </c>
      <c r="G46" s="355">
        <v>1444.0031548484999</v>
      </c>
      <c r="H46" s="305">
        <f t="shared" si="2"/>
        <v>0</v>
      </c>
      <c r="I46" s="305">
        <f t="shared" si="0"/>
        <v>0</v>
      </c>
      <c r="J46" s="357"/>
      <c r="K46" s="355">
        <v>0</v>
      </c>
      <c r="L46" s="358">
        <v>0</v>
      </c>
      <c r="M46" s="322"/>
      <c r="N46" s="323"/>
      <c r="O46" s="66"/>
      <c r="P46" s="66"/>
      <c r="Q46" s="66"/>
    </row>
    <row r="47" spans="1:17" s="67" customFormat="1" ht="17.649999999999999" customHeight="1">
      <c r="A47" s="359">
        <v>33</v>
      </c>
      <c r="B47" s="208" t="s">
        <v>139</v>
      </c>
      <c r="C47" s="354" t="s">
        <v>162</v>
      </c>
      <c r="D47" s="355">
        <v>1742.5372961561</v>
      </c>
      <c r="E47" s="355">
        <v>1742.5372961561</v>
      </c>
      <c r="F47" s="356">
        <f t="shared" si="1"/>
        <v>0</v>
      </c>
      <c r="G47" s="355">
        <v>1742.5372961561</v>
      </c>
      <c r="H47" s="305">
        <f t="shared" si="2"/>
        <v>0</v>
      </c>
      <c r="I47" s="305">
        <f t="shared" si="0"/>
        <v>0</v>
      </c>
      <c r="J47" s="357"/>
      <c r="K47" s="355">
        <v>0</v>
      </c>
      <c r="L47" s="358">
        <v>0</v>
      </c>
      <c r="M47" s="322"/>
      <c r="N47" s="323"/>
      <c r="O47" s="66"/>
      <c r="P47" s="66"/>
      <c r="Q47" s="66"/>
    </row>
    <row r="48" spans="1:17" s="67" customFormat="1" ht="17.649999999999999" customHeight="1">
      <c r="A48" s="359">
        <v>34</v>
      </c>
      <c r="B48" s="208" t="s">
        <v>139</v>
      </c>
      <c r="C48" s="354" t="s">
        <v>163</v>
      </c>
      <c r="D48" s="355">
        <v>1628.0400097149</v>
      </c>
      <c r="E48" s="355">
        <v>1628.0400097149</v>
      </c>
      <c r="F48" s="356">
        <f t="shared" si="1"/>
        <v>0</v>
      </c>
      <c r="G48" s="355">
        <v>1628.0399872575999</v>
      </c>
      <c r="H48" s="305">
        <f t="shared" si="2"/>
        <v>-6.3827485519141192E-13</v>
      </c>
      <c r="I48" s="305">
        <f t="shared" si="0"/>
        <v>-3.920510868176917E-14</v>
      </c>
      <c r="J48" s="357"/>
      <c r="K48" s="355">
        <v>-3.1913742759570596E-13</v>
      </c>
      <c r="L48" s="358">
        <v>-3.1913742759570596E-13</v>
      </c>
      <c r="M48" s="322"/>
      <c r="N48" s="323"/>
      <c r="O48" s="66"/>
      <c r="P48" s="66"/>
      <c r="Q48" s="66"/>
    </row>
    <row r="49" spans="1:17" s="67" customFormat="1" ht="17.649999999999999" customHeight="1">
      <c r="A49" s="359">
        <v>35</v>
      </c>
      <c r="B49" s="208" t="s">
        <v>139</v>
      </c>
      <c r="C49" s="354" t="s">
        <v>164</v>
      </c>
      <c r="D49" s="355">
        <v>909.46369828720003</v>
      </c>
      <c r="E49" s="355">
        <v>909.46369828720003</v>
      </c>
      <c r="F49" s="356">
        <f t="shared" si="1"/>
        <v>0</v>
      </c>
      <c r="G49" s="355">
        <v>909.46369828720003</v>
      </c>
      <c r="H49" s="305">
        <f t="shared" si="2"/>
        <v>0</v>
      </c>
      <c r="I49" s="305">
        <f t="shared" si="0"/>
        <v>0</v>
      </c>
      <c r="J49" s="357"/>
      <c r="K49" s="355">
        <v>0</v>
      </c>
      <c r="L49" s="358">
        <v>0</v>
      </c>
      <c r="M49" s="322"/>
      <c r="N49" s="323"/>
      <c r="O49" s="66"/>
      <c r="P49" s="66"/>
      <c r="Q49" s="66"/>
    </row>
    <row r="50" spans="1:17" s="67" customFormat="1" ht="17.649999999999999" customHeight="1">
      <c r="A50" s="359">
        <v>36</v>
      </c>
      <c r="B50" s="208" t="s">
        <v>139</v>
      </c>
      <c r="C50" s="354" t="s">
        <v>165</v>
      </c>
      <c r="D50" s="355">
        <v>192.87050119330002</v>
      </c>
      <c r="E50" s="355">
        <v>192.87050119330002</v>
      </c>
      <c r="F50" s="356">
        <f t="shared" si="1"/>
        <v>0</v>
      </c>
      <c r="G50" s="355">
        <v>192.87050119330002</v>
      </c>
      <c r="H50" s="305">
        <f t="shared" si="2"/>
        <v>7.978435689892649E-14</v>
      </c>
      <c r="I50" s="305">
        <f t="shared" si="0"/>
        <v>4.1366801250215269E-14</v>
      </c>
      <c r="J50" s="357"/>
      <c r="K50" s="355">
        <v>3.9892178449463245E-14</v>
      </c>
      <c r="L50" s="358">
        <v>3.9892178449463245E-14</v>
      </c>
      <c r="M50" s="322"/>
      <c r="N50" s="323"/>
      <c r="O50" s="66"/>
      <c r="P50" s="66"/>
      <c r="Q50" s="66"/>
    </row>
    <row r="51" spans="1:17" s="67" customFormat="1" ht="17.649999999999999" customHeight="1">
      <c r="A51" s="359">
        <v>37</v>
      </c>
      <c r="B51" s="208" t="s">
        <v>139</v>
      </c>
      <c r="C51" s="354" t="s">
        <v>166</v>
      </c>
      <c r="D51" s="355">
        <v>3889.0375152907</v>
      </c>
      <c r="E51" s="355">
        <v>3889.0375152907</v>
      </c>
      <c r="F51" s="356">
        <f t="shared" si="1"/>
        <v>0</v>
      </c>
      <c r="G51" s="355">
        <v>3889.0374703760999</v>
      </c>
      <c r="H51" s="305">
        <f t="shared" si="2"/>
        <v>0</v>
      </c>
      <c r="I51" s="305">
        <f t="shared" si="0"/>
        <v>0</v>
      </c>
      <c r="J51" s="357"/>
      <c r="K51" s="355">
        <v>0</v>
      </c>
      <c r="L51" s="358">
        <v>0</v>
      </c>
      <c r="M51" s="322"/>
      <c r="N51" s="323"/>
      <c r="O51" s="66"/>
      <c r="P51" s="66"/>
      <c r="Q51" s="66"/>
    </row>
    <row r="52" spans="1:17" s="67" customFormat="1" ht="17.649999999999999" customHeight="1">
      <c r="A52" s="359">
        <v>38</v>
      </c>
      <c r="B52" s="208" t="s">
        <v>125</v>
      </c>
      <c r="C52" s="354" t="s">
        <v>167</v>
      </c>
      <c r="D52" s="355">
        <v>2556.055301758</v>
      </c>
      <c r="E52" s="355">
        <v>2556.055301758</v>
      </c>
      <c r="F52" s="356">
        <f t="shared" si="1"/>
        <v>0</v>
      </c>
      <c r="G52" s="355">
        <v>2556.055301758</v>
      </c>
      <c r="H52" s="305">
        <f t="shared" si="2"/>
        <v>6.3827485519141192E-13</v>
      </c>
      <c r="I52" s="305">
        <f t="shared" si="0"/>
        <v>2.4971089426446293E-14</v>
      </c>
      <c r="J52" s="357"/>
      <c r="K52" s="355">
        <v>3.1913742759570596E-13</v>
      </c>
      <c r="L52" s="358">
        <v>3.1913742759570596E-13</v>
      </c>
      <c r="M52" s="322"/>
      <c r="N52" s="323"/>
      <c r="O52" s="66"/>
      <c r="P52" s="66"/>
      <c r="Q52" s="66"/>
    </row>
    <row r="53" spans="1:17" s="67" customFormat="1" ht="17.649999999999999" customHeight="1">
      <c r="A53" s="359">
        <v>39</v>
      </c>
      <c r="B53" s="208" t="s">
        <v>135</v>
      </c>
      <c r="C53" s="354" t="s">
        <v>168</v>
      </c>
      <c r="D53" s="355">
        <v>1474.8277079689999</v>
      </c>
      <c r="E53" s="355">
        <v>1474.8277079689999</v>
      </c>
      <c r="F53" s="356">
        <f t="shared" si="1"/>
        <v>0</v>
      </c>
      <c r="G53" s="355">
        <v>1474.8277079689999</v>
      </c>
      <c r="H53" s="305">
        <f t="shared" si="2"/>
        <v>0</v>
      </c>
      <c r="I53" s="305">
        <f t="shared" si="0"/>
        <v>0</v>
      </c>
      <c r="J53" s="357"/>
      <c r="K53" s="355">
        <v>0</v>
      </c>
      <c r="L53" s="358">
        <v>0</v>
      </c>
      <c r="M53" s="322"/>
      <c r="N53" s="323"/>
      <c r="O53" s="66"/>
      <c r="P53" s="66"/>
      <c r="Q53" s="66"/>
    </row>
    <row r="54" spans="1:17" s="67" customFormat="1" ht="17.649999999999999" customHeight="1">
      <c r="A54" s="359">
        <v>40</v>
      </c>
      <c r="B54" s="208" t="s">
        <v>135</v>
      </c>
      <c r="C54" s="354" t="s">
        <v>741</v>
      </c>
      <c r="D54" s="355">
        <v>332.42665355299999</v>
      </c>
      <c r="E54" s="355">
        <v>332.42665355299999</v>
      </c>
      <c r="F54" s="356">
        <f t="shared" si="1"/>
        <v>0</v>
      </c>
      <c r="G54" s="355">
        <v>332.42665355299999</v>
      </c>
      <c r="H54" s="305">
        <f t="shared" si="2"/>
        <v>-7.978435689892649E-14</v>
      </c>
      <c r="I54" s="305">
        <f t="shared" si="0"/>
        <v>-2.4000589617645136E-14</v>
      </c>
      <c r="J54" s="357"/>
      <c r="K54" s="355">
        <v>-3.9892178449463245E-14</v>
      </c>
      <c r="L54" s="358">
        <v>-3.9892178449463245E-14</v>
      </c>
      <c r="M54" s="322"/>
      <c r="N54" s="323"/>
      <c r="O54" s="66"/>
      <c r="P54" s="66"/>
      <c r="Q54" s="66"/>
    </row>
    <row r="55" spans="1:17" s="67" customFormat="1" ht="17.649999999999999" customHeight="1">
      <c r="A55" s="359">
        <v>41</v>
      </c>
      <c r="B55" s="208" t="s">
        <v>135</v>
      </c>
      <c r="C55" s="354" t="s">
        <v>742</v>
      </c>
      <c r="D55" s="355">
        <v>5553.789775839</v>
      </c>
      <c r="E55" s="355">
        <v>5553.789775839</v>
      </c>
      <c r="F55" s="356">
        <f t="shared" si="1"/>
        <v>0</v>
      </c>
      <c r="G55" s="355">
        <v>5553.789775839</v>
      </c>
      <c r="H55" s="305">
        <f t="shared" si="2"/>
        <v>1.2765497103828238E-12</v>
      </c>
      <c r="I55" s="305">
        <f t="shared" si="0"/>
        <v>2.298520041101084E-14</v>
      </c>
      <c r="J55" s="357"/>
      <c r="K55" s="355">
        <v>6.3827485519141192E-13</v>
      </c>
      <c r="L55" s="358">
        <v>6.3827485519141192E-13</v>
      </c>
      <c r="M55" s="322"/>
      <c r="N55" s="323"/>
      <c r="O55" s="66"/>
      <c r="P55" s="66"/>
      <c r="Q55" s="66"/>
    </row>
    <row r="56" spans="1:17" s="67" customFormat="1" ht="17.649999999999999" customHeight="1">
      <c r="A56" s="359">
        <v>42</v>
      </c>
      <c r="B56" s="208" t="s">
        <v>135</v>
      </c>
      <c r="C56" s="354" t="s">
        <v>171</v>
      </c>
      <c r="D56" s="355">
        <v>2411.8590445295999</v>
      </c>
      <c r="E56" s="355">
        <v>2411.8590445295999</v>
      </c>
      <c r="F56" s="356">
        <f t="shared" si="1"/>
        <v>0</v>
      </c>
      <c r="G56" s="355">
        <v>2411.8590445295999</v>
      </c>
      <c r="H56" s="305">
        <f t="shared" si="2"/>
        <v>1.2765497103828238E-12</v>
      </c>
      <c r="I56" s="305">
        <f t="shared" si="0"/>
        <v>5.2928039608210087E-14</v>
      </c>
      <c r="J56" s="357"/>
      <c r="K56" s="355">
        <v>6.3827485519141192E-13</v>
      </c>
      <c r="L56" s="358">
        <v>6.3827485519141192E-13</v>
      </c>
      <c r="M56" s="322"/>
      <c r="N56" s="323"/>
      <c r="O56" s="66"/>
      <c r="P56" s="66"/>
      <c r="Q56" s="66"/>
    </row>
    <row r="57" spans="1:17" s="67" customFormat="1" ht="17.649999999999999" customHeight="1">
      <c r="A57" s="359">
        <v>43</v>
      </c>
      <c r="B57" s="208" t="s">
        <v>135</v>
      </c>
      <c r="C57" s="354" t="s">
        <v>172</v>
      </c>
      <c r="D57" s="355">
        <v>982.50148524799999</v>
      </c>
      <c r="E57" s="355">
        <v>982.50148524799999</v>
      </c>
      <c r="F57" s="356">
        <f t="shared" si="1"/>
        <v>0</v>
      </c>
      <c r="G57" s="355">
        <v>982.50148524799999</v>
      </c>
      <c r="H57" s="305">
        <f t="shared" si="2"/>
        <v>-6.3827485519141192E-13</v>
      </c>
      <c r="I57" s="305">
        <f t="shared" si="0"/>
        <v>-6.4964263644884012E-14</v>
      </c>
      <c r="J57" s="357"/>
      <c r="K57" s="355">
        <v>-3.1913742759570596E-13</v>
      </c>
      <c r="L57" s="358">
        <v>-3.1913742759570596E-13</v>
      </c>
      <c r="M57" s="322"/>
      <c r="N57" s="323"/>
      <c r="O57" s="66"/>
      <c r="P57" s="66"/>
      <c r="Q57" s="66"/>
    </row>
    <row r="58" spans="1:17" s="67" customFormat="1" ht="17.649999999999999" customHeight="1">
      <c r="A58" s="359">
        <v>44</v>
      </c>
      <c r="B58" s="208" t="s">
        <v>139</v>
      </c>
      <c r="C58" s="354" t="s">
        <v>173</v>
      </c>
      <c r="D58" s="355">
        <v>493.99322810000001</v>
      </c>
      <c r="E58" s="355">
        <v>493.99322810000001</v>
      </c>
      <c r="F58" s="356">
        <f t="shared" si="1"/>
        <v>0</v>
      </c>
      <c r="G58" s="355">
        <v>493.99322810000001</v>
      </c>
      <c r="H58" s="305">
        <f t="shared" si="2"/>
        <v>0</v>
      </c>
      <c r="I58" s="305">
        <f t="shared" si="0"/>
        <v>0</v>
      </c>
      <c r="J58" s="357"/>
      <c r="K58" s="355">
        <v>0</v>
      </c>
      <c r="L58" s="358">
        <v>0</v>
      </c>
      <c r="M58" s="322"/>
      <c r="N58" s="323"/>
      <c r="O58" s="66"/>
      <c r="P58" s="66"/>
      <c r="Q58" s="66"/>
    </row>
    <row r="59" spans="1:17" s="67" customFormat="1" ht="17.649999999999999" customHeight="1">
      <c r="A59" s="359">
        <v>45</v>
      </c>
      <c r="B59" s="208" t="s">
        <v>139</v>
      </c>
      <c r="C59" s="354" t="s">
        <v>174</v>
      </c>
      <c r="D59" s="355">
        <v>1286.6586649880001</v>
      </c>
      <c r="E59" s="355">
        <v>1286.6586649880001</v>
      </c>
      <c r="F59" s="356">
        <f t="shared" si="1"/>
        <v>0</v>
      </c>
      <c r="G59" s="355">
        <v>1286.6586649880001</v>
      </c>
      <c r="H59" s="305">
        <f t="shared" si="2"/>
        <v>3.1913742759570596E-13</v>
      </c>
      <c r="I59" s="305">
        <f t="shared" si="0"/>
        <v>2.4803581266728761E-14</v>
      </c>
      <c r="J59" s="357"/>
      <c r="K59" s="355">
        <v>1.5956871379785298E-13</v>
      </c>
      <c r="L59" s="358">
        <v>1.5956871379785298E-13</v>
      </c>
      <c r="M59" s="322"/>
      <c r="N59" s="323"/>
      <c r="O59" s="66"/>
      <c r="P59" s="66"/>
      <c r="Q59" s="66"/>
    </row>
    <row r="60" spans="1:17" s="67" customFormat="1" ht="17.649999999999999" customHeight="1">
      <c r="A60" s="359">
        <v>46</v>
      </c>
      <c r="B60" s="208" t="s">
        <v>139</v>
      </c>
      <c r="C60" s="354" t="s">
        <v>175</v>
      </c>
      <c r="D60" s="355">
        <v>480.62282539900002</v>
      </c>
      <c r="E60" s="355">
        <v>480.62282539900002</v>
      </c>
      <c r="F60" s="356">
        <f t="shared" si="1"/>
        <v>0</v>
      </c>
      <c r="G60" s="355">
        <v>480.62282539900002</v>
      </c>
      <c r="H60" s="305">
        <f t="shared" si="2"/>
        <v>0</v>
      </c>
      <c r="I60" s="305">
        <f t="shared" si="0"/>
        <v>0</v>
      </c>
      <c r="J60" s="357"/>
      <c r="K60" s="355">
        <v>0</v>
      </c>
      <c r="L60" s="358">
        <v>0</v>
      </c>
      <c r="M60" s="322"/>
      <c r="N60" s="323"/>
      <c r="O60" s="66"/>
      <c r="P60" s="66"/>
      <c r="Q60" s="66"/>
    </row>
    <row r="61" spans="1:17" s="67" customFormat="1" ht="17.649999999999999" customHeight="1">
      <c r="A61" s="359">
        <v>47</v>
      </c>
      <c r="B61" s="208" t="s">
        <v>139</v>
      </c>
      <c r="C61" s="354" t="s">
        <v>176</v>
      </c>
      <c r="D61" s="355">
        <v>1006.0673224906</v>
      </c>
      <c r="E61" s="355">
        <v>1006.0673224906</v>
      </c>
      <c r="F61" s="356">
        <f t="shared" si="1"/>
        <v>0</v>
      </c>
      <c r="G61" s="355">
        <v>1006.067277576</v>
      </c>
      <c r="H61" s="305">
        <f t="shared" si="2"/>
        <v>6.3827485519141192E-13</v>
      </c>
      <c r="I61" s="305">
        <f t="shared" si="0"/>
        <v>6.344255905373326E-14</v>
      </c>
      <c r="J61" s="357"/>
      <c r="K61" s="355">
        <v>3.1913742759570596E-13</v>
      </c>
      <c r="L61" s="358">
        <v>3.1913742759570596E-13</v>
      </c>
      <c r="M61" s="322"/>
      <c r="N61" s="323"/>
      <c r="O61" s="66"/>
      <c r="P61" s="66"/>
      <c r="Q61" s="66"/>
    </row>
    <row r="62" spans="1:17" s="67" customFormat="1" ht="17.649999999999999" customHeight="1">
      <c r="A62" s="359">
        <v>48</v>
      </c>
      <c r="B62" s="208" t="s">
        <v>127</v>
      </c>
      <c r="C62" s="354" t="s">
        <v>177</v>
      </c>
      <c r="D62" s="355">
        <v>1257.6507502364</v>
      </c>
      <c r="E62" s="355">
        <v>1257.6507502364</v>
      </c>
      <c r="F62" s="356">
        <f t="shared" si="1"/>
        <v>0</v>
      </c>
      <c r="G62" s="355">
        <v>1257.6506604071999</v>
      </c>
      <c r="H62" s="305">
        <f t="shared" si="2"/>
        <v>-3.1913742759570596E-13</v>
      </c>
      <c r="I62" s="305">
        <f t="shared" si="0"/>
        <v>-2.5375679816969685E-14</v>
      </c>
      <c r="J62" s="357"/>
      <c r="K62" s="355">
        <v>-1.5956871379785298E-13</v>
      </c>
      <c r="L62" s="358">
        <v>-1.5956871379785298E-13</v>
      </c>
      <c r="M62" s="322"/>
      <c r="N62" s="323"/>
      <c r="O62" s="66"/>
      <c r="P62" s="66"/>
      <c r="Q62" s="66"/>
    </row>
    <row r="63" spans="1:17" s="67" customFormat="1" ht="17.649999999999999" customHeight="1">
      <c r="A63" s="359">
        <v>49</v>
      </c>
      <c r="B63" s="208" t="s">
        <v>135</v>
      </c>
      <c r="C63" s="354" t="s">
        <v>178</v>
      </c>
      <c r="D63" s="355">
        <v>2848.8427771966999</v>
      </c>
      <c r="E63" s="355">
        <v>2848.8427771966999</v>
      </c>
      <c r="F63" s="356">
        <f t="shared" si="1"/>
        <v>0</v>
      </c>
      <c r="G63" s="355">
        <v>2848.8427771966999</v>
      </c>
      <c r="H63" s="305">
        <f t="shared" si="2"/>
        <v>0</v>
      </c>
      <c r="I63" s="305">
        <f t="shared" si="0"/>
        <v>0</v>
      </c>
      <c r="J63" s="357"/>
      <c r="K63" s="355">
        <v>0</v>
      </c>
      <c r="L63" s="358">
        <v>0</v>
      </c>
      <c r="M63" s="322"/>
      <c r="N63" s="323"/>
      <c r="O63" s="66"/>
      <c r="P63" s="66"/>
      <c r="Q63" s="66"/>
    </row>
    <row r="64" spans="1:17" s="67" customFormat="1" ht="17.649999999999999" customHeight="1">
      <c r="A64" s="359">
        <v>50</v>
      </c>
      <c r="B64" s="208" t="s">
        <v>135</v>
      </c>
      <c r="C64" s="354" t="s">
        <v>179</v>
      </c>
      <c r="D64" s="355">
        <v>3424.1154416990998</v>
      </c>
      <c r="E64" s="355">
        <v>3424.1154416990998</v>
      </c>
      <c r="F64" s="356">
        <f t="shared" si="1"/>
        <v>0</v>
      </c>
      <c r="G64" s="355">
        <v>3424.1154416990998</v>
      </c>
      <c r="H64" s="305">
        <f t="shared" si="2"/>
        <v>0</v>
      </c>
      <c r="I64" s="305">
        <f t="shared" si="0"/>
        <v>0</v>
      </c>
      <c r="J64" s="357"/>
      <c r="K64" s="355">
        <v>0</v>
      </c>
      <c r="L64" s="358">
        <v>0</v>
      </c>
      <c r="M64" s="322"/>
      <c r="N64" s="323"/>
      <c r="O64" s="66"/>
      <c r="P64" s="66"/>
      <c r="Q64" s="66"/>
    </row>
    <row r="65" spans="1:17" s="67" customFormat="1" ht="17.649999999999999" customHeight="1">
      <c r="A65" s="359">
        <v>51</v>
      </c>
      <c r="B65" s="208" t="s">
        <v>135</v>
      </c>
      <c r="C65" s="354" t="s">
        <v>180</v>
      </c>
      <c r="D65" s="355">
        <v>642.82498645060002</v>
      </c>
      <c r="E65" s="355">
        <v>642.82498645060002</v>
      </c>
      <c r="F65" s="356">
        <f t="shared" si="1"/>
        <v>0</v>
      </c>
      <c r="G65" s="355">
        <v>642.82498645060002</v>
      </c>
      <c r="H65" s="305">
        <f t="shared" si="2"/>
        <v>1.5956871379785298E-13</v>
      </c>
      <c r="I65" s="305">
        <f t="shared" si="0"/>
        <v>2.4823041599381817E-14</v>
      </c>
      <c r="J65" s="357"/>
      <c r="K65" s="355">
        <v>7.978435689892649E-14</v>
      </c>
      <c r="L65" s="358">
        <v>7.978435689892649E-14</v>
      </c>
      <c r="M65" s="322"/>
      <c r="N65" s="323"/>
      <c r="O65" s="66"/>
      <c r="P65" s="66"/>
      <c r="Q65" s="66"/>
    </row>
    <row r="66" spans="1:17" s="67" customFormat="1" ht="17.649999999999999" customHeight="1">
      <c r="A66" s="359">
        <v>52</v>
      </c>
      <c r="B66" s="208" t="s">
        <v>135</v>
      </c>
      <c r="C66" s="354" t="s">
        <v>181</v>
      </c>
      <c r="D66" s="355">
        <v>617.93782904789998</v>
      </c>
      <c r="E66" s="355">
        <v>617.93782904789998</v>
      </c>
      <c r="F66" s="356">
        <f t="shared" si="1"/>
        <v>0</v>
      </c>
      <c r="G66" s="355">
        <v>617.93782904789998</v>
      </c>
      <c r="H66" s="305">
        <f t="shared" si="2"/>
        <v>0</v>
      </c>
      <c r="I66" s="305">
        <f t="shared" si="0"/>
        <v>0</v>
      </c>
      <c r="J66" s="357"/>
      <c r="K66" s="355">
        <v>0</v>
      </c>
      <c r="L66" s="358">
        <v>0</v>
      </c>
      <c r="M66" s="322"/>
      <c r="N66" s="323"/>
      <c r="O66" s="66"/>
      <c r="P66" s="66"/>
      <c r="Q66" s="66"/>
    </row>
    <row r="67" spans="1:17" s="67" customFormat="1" ht="17.649999999999999" customHeight="1">
      <c r="A67" s="359">
        <v>53</v>
      </c>
      <c r="B67" s="208" t="s">
        <v>135</v>
      </c>
      <c r="C67" s="354" t="s">
        <v>182</v>
      </c>
      <c r="D67" s="355">
        <v>374.34866112690003</v>
      </c>
      <c r="E67" s="355">
        <v>374.34866112690003</v>
      </c>
      <c r="F67" s="356">
        <f t="shared" si="1"/>
        <v>0</v>
      </c>
      <c r="G67" s="355">
        <v>374.34866112690003</v>
      </c>
      <c r="H67" s="305">
        <f t="shared" si="2"/>
        <v>-1.5956871379785298E-13</v>
      </c>
      <c r="I67" s="305">
        <f t="shared" si="0"/>
        <v>-4.2625693736289595E-14</v>
      </c>
      <c r="J67" s="357"/>
      <c r="K67" s="355">
        <v>-7.978435689892649E-14</v>
      </c>
      <c r="L67" s="358">
        <v>-7.978435689892649E-14</v>
      </c>
      <c r="M67" s="322"/>
      <c r="N67" s="323"/>
      <c r="O67" s="66"/>
      <c r="P67" s="66"/>
      <c r="Q67" s="66"/>
    </row>
    <row r="68" spans="1:17" s="67" customFormat="1" ht="17.649999999999999" customHeight="1">
      <c r="A68" s="359">
        <v>54</v>
      </c>
      <c r="B68" s="208" t="s">
        <v>135</v>
      </c>
      <c r="C68" s="354" t="s">
        <v>183</v>
      </c>
      <c r="D68" s="355">
        <v>583.63421346869995</v>
      </c>
      <c r="E68" s="355">
        <v>583.63421346869995</v>
      </c>
      <c r="F68" s="356">
        <f t="shared" si="1"/>
        <v>0</v>
      </c>
      <c r="G68" s="355">
        <v>583.63421346869995</v>
      </c>
      <c r="H68" s="305">
        <f t="shared" si="2"/>
        <v>-3.1913742759570596E-13</v>
      </c>
      <c r="I68" s="305">
        <f t="shared" si="0"/>
        <v>-5.4681069106450043E-14</v>
      </c>
      <c r="J68" s="357"/>
      <c r="K68" s="355">
        <v>-1.5956871379785298E-13</v>
      </c>
      <c r="L68" s="358">
        <v>-1.5956871379785298E-13</v>
      </c>
      <c r="M68" s="322"/>
      <c r="N68" s="323"/>
      <c r="O68" s="66"/>
      <c r="P68" s="66"/>
      <c r="Q68" s="66"/>
    </row>
    <row r="69" spans="1:17" s="67" customFormat="1" ht="17.649999999999999" customHeight="1">
      <c r="A69" s="359">
        <v>55</v>
      </c>
      <c r="B69" s="208" t="s">
        <v>135</v>
      </c>
      <c r="C69" s="354" t="s">
        <v>184</v>
      </c>
      <c r="D69" s="355">
        <v>475.61924912980004</v>
      </c>
      <c r="E69" s="355">
        <v>475.61924912980004</v>
      </c>
      <c r="F69" s="356">
        <f t="shared" si="1"/>
        <v>0</v>
      </c>
      <c r="G69" s="355">
        <v>475.61924912980004</v>
      </c>
      <c r="H69" s="305">
        <f t="shared" si="2"/>
        <v>0</v>
      </c>
      <c r="I69" s="305">
        <f t="shared" si="0"/>
        <v>0</v>
      </c>
      <c r="J69" s="357"/>
      <c r="K69" s="355">
        <v>0</v>
      </c>
      <c r="L69" s="358">
        <v>0</v>
      </c>
      <c r="M69" s="322"/>
      <c r="N69" s="323"/>
      <c r="O69" s="66"/>
      <c r="P69" s="66"/>
      <c r="Q69" s="66"/>
    </row>
    <row r="70" spans="1:17" s="67" customFormat="1" ht="17.649999999999999" customHeight="1">
      <c r="A70" s="359">
        <v>57</v>
      </c>
      <c r="B70" s="208" t="s">
        <v>135</v>
      </c>
      <c r="C70" s="354" t="s">
        <v>185</v>
      </c>
      <c r="D70" s="355">
        <v>308.98116498109999</v>
      </c>
      <c r="E70" s="355">
        <v>308.98116498109999</v>
      </c>
      <c r="F70" s="356">
        <f t="shared" si="1"/>
        <v>0</v>
      </c>
      <c r="G70" s="355">
        <v>308.98116498109999</v>
      </c>
      <c r="H70" s="305">
        <f t="shared" si="2"/>
        <v>-1.5956871379785298E-13</v>
      </c>
      <c r="I70" s="305">
        <f t="shared" si="0"/>
        <v>-5.1643508369713605E-14</v>
      </c>
      <c r="J70" s="357"/>
      <c r="K70" s="355">
        <v>-7.978435689892649E-14</v>
      </c>
      <c r="L70" s="358">
        <v>-7.978435689892649E-14</v>
      </c>
      <c r="M70" s="322"/>
      <c r="N70" s="323"/>
      <c r="O70" s="66"/>
      <c r="P70" s="66"/>
      <c r="Q70" s="66"/>
    </row>
    <row r="71" spans="1:17" s="67" customFormat="1" ht="17.649999999999999" customHeight="1">
      <c r="A71" s="359">
        <v>58</v>
      </c>
      <c r="B71" s="208" t="s">
        <v>139</v>
      </c>
      <c r="C71" s="354" t="s">
        <v>186</v>
      </c>
      <c r="D71" s="355">
        <v>1751.2284958291</v>
      </c>
      <c r="E71" s="355">
        <v>1751.2284958291</v>
      </c>
      <c r="F71" s="356">
        <f t="shared" si="1"/>
        <v>0</v>
      </c>
      <c r="G71" s="355">
        <v>1751.2284958291</v>
      </c>
      <c r="H71" s="305">
        <f t="shared" si="2"/>
        <v>0</v>
      </c>
      <c r="I71" s="305">
        <f t="shared" si="0"/>
        <v>0</v>
      </c>
      <c r="J71" s="357"/>
      <c r="K71" s="355">
        <v>0</v>
      </c>
      <c r="L71" s="358">
        <v>0</v>
      </c>
      <c r="M71" s="322"/>
      <c r="N71" s="323"/>
      <c r="O71" s="66"/>
      <c r="P71" s="66"/>
      <c r="Q71" s="66"/>
    </row>
    <row r="72" spans="1:17" s="67" customFormat="1" ht="17.649999999999999" customHeight="1">
      <c r="A72" s="359">
        <v>59</v>
      </c>
      <c r="B72" s="208" t="s">
        <v>139</v>
      </c>
      <c r="C72" s="354" t="s">
        <v>187</v>
      </c>
      <c r="D72" s="355">
        <v>680.29052249789993</v>
      </c>
      <c r="E72" s="355">
        <v>680.29052249789993</v>
      </c>
      <c r="F72" s="356">
        <f t="shared" si="1"/>
        <v>0</v>
      </c>
      <c r="G72" s="355">
        <v>680.29052249789993</v>
      </c>
      <c r="H72" s="305">
        <f t="shared" si="2"/>
        <v>3.1913742759570596E-13</v>
      </c>
      <c r="I72" s="305">
        <f t="shared" si="0"/>
        <v>4.6911932041018721E-14</v>
      </c>
      <c r="J72" s="357"/>
      <c r="K72" s="355">
        <v>1.5956871379785298E-13</v>
      </c>
      <c r="L72" s="358">
        <v>1.5956871379785298E-13</v>
      </c>
      <c r="M72" s="322"/>
      <c r="N72" s="323"/>
      <c r="O72" s="66"/>
      <c r="P72" s="66"/>
      <c r="Q72" s="66"/>
    </row>
    <row r="73" spans="1:17" s="67" customFormat="1" ht="17.649999999999999" customHeight="1">
      <c r="A73" s="359">
        <v>60</v>
      </c>
      <c r="B73" s="208" t="s">
        <v>188</v>
      </c>
      <c r="C73" s="354" t="s">
        <v>189</v>
      </c>
      <c r="D73" s="355">
        <v>2545.7688702368</v>
      </c>
      <c r="E73" s="355">
        <v>2545.7688702368</v>
      </c>
      <c r="F73" s="356">
        <f t="shared" si="1"/>
        <v>0</v>
      </c>
      <c r="G73" s="355">
        <v>2543.7748416551999</v>
      </c>
      <c r="H73" s="305">
        <f t="shared" si="2"/>
        <v>-1.2765497103828238E-12</v>
      </c>
      <c r="I73" s="305">
        <f t="shared" si="0"/>
        <v>-5.0143975178079814E-14</v>
      </c>
      <c r="J73" s="357"/>
      <c r="K73" s="355">
        <v>-6.3827485519141192E-13</v>
      </c>
      <c r="L73" s="358">
        <v>-6.3827485519141192E-13</v>
      </c>
      <c r="M73" s="322"/>
      <c r="N73" s="323"/>
      <c r="O73" s="66"/>
      <c r="P73" s="66"/>
      <c r="Q73" s="66"/>
    </row>
    <row r="74" spans="1:17" s="67" customFormat="1" ht="17.649999999999999" customHeight="1">
      <c r="A74" s="359">
        <v>61</v>
      </c>
      <c r="B74" s="208" t="s">
        <v>125</v>
      </c>
      <c r="C74" s="354" t="s">
        <v>190</v>
      </c>
      <c r="D74" s="355">
        <v>1728.9354036067</v>
      </c>
      <c r="E74" s="355">
        <v>1728.9354036067</v>
      </c>
      <c r="F74" s="356">
        <f t="shared" si="1"/>
        <v>0</v>
      </c>
      <c r="G74" s="355">
        <v>1728.9354036067</v>
      </c>
      <c r="H74" s="305">
        <f t="shared" si="2"/>
        <v>1.2765497103828238E-12</v>
      </c>
      <c r="I74" s="305">
        <f t="shared" si="0"/>
        <v>7.3834436365860595E-14</v>
      </c>
      <c r="J74" s="357"/>
      <c r="K74" s="355">
        <v>6.3827485519141192E-13</v>
      </c>
      <c r="L74" s="358">
        <v>6.3827485519141192E-13</v>
      </c>
      <c r="M74" s="322"/>
      <c r="N74" s="323"/>
      <c r="O74" s="66"/>
      <c r="P74" s="66"/>
      <c r="Q74" s="66"/>
    </row>
    <row r="75" spans="1:17" s="67" customFormat="1" ht="17.649999999999999" customHeight="1">
      <c r="A75" s="359">
        <v>62</v>
      </c>
      <c r="B75" s="208" t="s">
        <v>191</v>
      </c>
      <c r="C75" s="354" t="s">
        <v>743</v>
      </c>
      <c r="D75" s="355">
        <v>14238.5122919157</v>
      </c>
      <c r="E75" s="355">
        <v>14238.5122919157</v>
      </c>
      <c r="F75" s="356">
        <f t="shared" si="1"/>
        <v>0</v>
      </c>
      <c r="G75" s="355">
        <v>14238.5122919157</v>
      </c>
      <c r="H75" s="305">
        <f t="shared" si="2"/>
        <v>120.13867737836873</v>
      </c>
      <c r="I75" s="305">
        <f t="shared" si="0"/>
        <v>0.84375863794829675</v>
      </c>
      <c r="J75" s="357"/>
      <c r="K75" s="355">
        <v>0</v>
      </c>
      <c r="L75" s="358">
        <v>120.13867737836873</v>
      </c>
      <c r="M75" s="322"/>
      <c r="N75" s="323"/>
      <c r="O75" s="66"/>
      <c r="P75" s="66"/>
      <c r="Q75" s="66"/>
    </row>
    <row r="76" spans="1:17" s="67" customFormat="1" ht="17.649999999999999" customHeight="1">
      <c r="A76" s="359">
        <v>63</v>
      </c>
      <c r="B76" s="208" t="s">
        <v>154</v>
      </c>
      <c r="C76" s="354" t="s">
        <v>744</v>
      </c>
      <c r="D76" s="355">
        <v>18717.8074419933</v>
      </c>
      <c r="E76" s="355">
        <v>18717.8074419933</v>
      </c>
      <c r="F76" s="356">
        <f t="shared" si="1"/>
        <v>0</v>
      </c>
      <c r="G76" s="355">
        <v>18717.8071500484</v>
      </c>
      <c r="H76" s="305">
        <f t="shared" si="2"/>
        <v>10359.178586633734</v>
      </c>
      <c r="I76" s="305">
        <f t="shared" si="0"/>
        <v>55.343974547964272</v>
      </c>
      <c r="J76" s="360"/>
      <c r="K76" s="355">
        <v>0</v>
      </c>
      <c r="L76" s="358">
        <v>10359.178586633734</v>
      </c>
      <c r="M76" s="322"/>
      <c r="N76" s="323"/>
      <c r="O76" s="66"/>
      <c r="P76" s="66"/>
      <c r="Q76" s="66"/>
    </row>
    <row r="77" spans="1:17" s="67" customFormat="1" ht="17.649999999999999" customHeight="1">
      <c r="A77" s="359">
        <v>64</v>
      </c>
      <c r="B77" s="208" t="s">
        <v>135</v>
      </c>
      <c r="C77" s="354" t="s">
        <v>195</v>
      </c>
      <c r="D77" s="355">
        <v>150.31627570979998</v>
      </c>
      <c r="E77" s="355">
        <v>150.31627570979998</v>
      </c>
      <c r="F77" s="356">
        <f t="shared" si="1"/>
        <v>0</v>
      </c>
      <c r="G77" s="355">
        <v>150.31627570979998</v>
      </c>
      <c r="H77" s="305">
        <f t="shared" si="2"/>
        <v>3.9892178449463245E-14</v>
      </c>
      <c r="I77" s="305">
        <f t="shared" si="0"/>
        <v>2.6538828387738217E-14</v>
      </c>
      <c r="J77" s="357"/>
      <c r="K77" s="355">
        <v>1.9946089224731622E-14</v>
      </c>
      <c r="L77" s="358">
        <v>1.9946089224731622E-14</v>
      </c>
      <c r="M77" s="322"/>
      <c r="N77" s="323"/>
      <c r="O77" s="66"/>
      <c r="P77" s="66"/>
      <c r="Q77" s="66"/>
    </row>
    <row r="78" spans="1:17" s="67" customFormat="1" ht="17.649999999999999" customHeight="1">
      <c r="A78" s="359">
        <v>65</v>
      </c>
      <c r="B78" s="208" t="s">
        <v>135</v>
      </c>
      <c r="C78" s="354" t="s">
        <v>196</v>
      </c>
      <c r="D78" s="355">
        <v>1534.1821048386998</v>
      </c>
      <c r="E78" s="355">
        <v>1534.1821048386998</v>
      </c>
      <c r="F78" s="356">
        <f t="shared" si="1"/>
        <v>0</v>
      </c>
      <c r="G78" s="355">
        <v>1534.1821048386998</v>
      </c>
      <c r="H78" s="305">
        <f t="shared" si="2"/>
        <v>-6.3827485519141192E-13</v>
      </c>
      <c r="I78" s="305">
        <f t="shared" si="0"/>
        <v>-4.1603591462730469E-14</v>
      </c>
      <c r="J78" s="357"/>
      <c r="K78" s="355">
        <v>-3.1913742759570596E-13</v>
      </c>
      <c r="L78" s="358">
        <v>-3.1913742759570596E-13</v>
      </c>
      <c r="M78" s="322"/>
      <c r="N78" s="323"/>
      <c r="O78" s="66"/>
      <c r="P78" s="66"/>
      <c r="Q78" s="66"/>
    </row>
    <row r="79" spans="1:17" s="67" customFormat="1" ht="17.649999999999999" customHeight="1">
      <c r="A79" s="359">
        <v>66</v>
      </c>
      <c r="B79" s="208" t="s">
        <v>135</v>
      </c>
      <c r="C79" s="354" t="s">
        <v>197</v>
      </c>
      <c r="D79" s="355">
        <v>1683.6819454069998</v>
      </c>
      <c r="E79" s="355">
        <v>1683.6819454069998</v>
      </c>
      <c r="F79" s="356">
        <f t="shared" si="1"/>
        <v>0</v>
      </c>
      <c r="G79" s="355">
        <v>1683.6819454069998</v>
      </c>
      <c r="H79" s="305">
        <f t="shared" si="2"/>
        <v>0</v>
      </c>
      <c r="I79" s="305">
        <f t="shared" ref="I79:I142" si="3">+H79/E79*100</f>
        <v>0</v>
      </c>
      <c r="J79" s="357"/>
      <c r="K79" s="355">
        <v>0</v>
      </c>
      <c r="L79" s="358">
        <v>0</v>
      </c>
      <c r="M79" s="322"/>
      <c r="N79" s="323"/>
      <c r="O79" s="66"/>
      <c r="P79" s="66"/>
      <c r="Q79" s="66"/>
    </row>
    <row r="80" spans="1:17" s="67" customFormat="1" ht="17.649999999999999" customHeight="1">
      <c r="A80" s="359">
        <v>67</v>
      </c>
      <c r="B80" s="208" t="s">
        <v>135</v>
      </c>
      <c r="C80" s="354" t="s">
        <v>198</v>
      </c>
      <c r="D80" s="355">
        <v>459.30770367700001</v>
      </c>
      <c r="E80" s="355">
        <v>459.30770367700001</v>
      </c>
      <c r="F80" s="356">
        <f t="shared" si="1"/>
        <v>0</v>
      </c>
      <c r="G80" s="355">
        <v>459.30770367700001</v>
      </c>
      <c r="H80" s="305">
        <f t="shared" si="2"/>
        <v>-1.5956871379785298E-13</v>
      </c>
      <c r="I80" s="305">
        <f t="shared" si="3"/>
        <v>-3.4741135957533784E-14</v>
      </c>
      <c r="J80" s="357"/>
      <c r="K80" s="355">
        <v>-7.978435689892649E-14</v>
      </c>
      <c r="L80" s="358">
        <v>-7.978435689892649E-14</v>
      </c>
      <c r="M80" s="322"/>
      <c r="N80" s="323"/>
      <c r="O80" s="66"/>
      <c r="P80" s="66"/>
      <c r="Q80" s="66"/>
    </row>
    <row r="81" spans="1:17" s="67" customFormat="1" ht="17.649999999999999" customHeight="1">
      <c r="A81" s="359">
        <v>68</v>
      </c>
      <c r="B81" s="208" t="s">
        <v>135</v>
      </c>
      <c r="C81" s="354" t="s">
        <v>199</v>
      </c>
      <c r="D81" s="355">
        <v>2084.8214917148998</v>
      </c>
      <c r="E81" s="355">
        <v>2084.8214917148998</v>
      </c>
      <c r="F81" s="356">
        <f t="shared" ref="F81:F144" si="4">E81/D81*100-100</f>
        <v>0</v>
      </c>
      <c r="G81" s="355">
        <v>2084.8214917148998</v>
      </c>
      <c r="H81" s="305">
        <f t="shared" ref="H81:H144" si="5">+K81+L81</f>
        <v>264.79340982811476</v>
      </c>
      <c r="I81" s="305">
        <f t="shared" si="3"/>
        <v>12.701011135984844</v>
      </c>
      <c r="J81" s="357"/>
      <c r="K81" s="355">
        <v>0</v>
      </c>
      <c r="L81" s="358">
        <v>264.79340982811476</v>
      </c>
      <c r="M81" s="322"/>
      <c r="N81" s="323"/>
      <c r="O81" s="66"/>
      <c r="P81" s="66"/>
      <c r="Q81" s="66"/>
    </row>
    <row r="82" spans="1:17" s="67" customFormat="1" ht="17.649999999999999" customHeight="1">
      <c r="A82" s="359">
        <v>69</v>
      </c>
      <c r="B82" s="208" t="s">
        <v>135</v>
      </c>
      <c r="C82" s="354" t="s">
        <v>200</v>
      </c>
      <c r="D82" s="355">
        <v>745.81912731390003</v>
      </c>
      <c r="E82" s="355">
        <v>745.81912731390003</v>
      </c>
      <c r="F82" s="356">
        <f t="shared" si="4"/>
        <v>0</v>
      </c>
      <c r="G82" s="355">
        <v>745.81912731390003</v>
      </c>
      <c r="H82" s="305">
        <f t="shared" si="5"/>
        <v>0</v>
      </c>
      <c r="I82" s="305">
        <f t="shared" si="3"/>
        <v>0</v>
      </c>
      <c r="J82" s="357"/>
      <c r="K82" s="355">
        <v>0</v>
      </c>
      <c r="L82" s="358">
        <v>0</v>
      </c>
      <c r="M82" s="322"/>
      <c r="N82" s="323"/>
      <c r="O82" s="66"/>
      <c r="P82" s="66"/>
      <c r="Q82" s="66"/>
    </row>
    <row r="83" spans="1:17" s="67" customFormat="1" ht="17.649999999999999" customHeight="1">
      <c r="A83" s="359">
        <v>70</v>
      </c>
      <c r="B83" s="208" t="s">
        <v>135</v>
      </c>
      <c r="C83" s="354" t="s">
        <v>201</v>
      </c>
      <c r="D83" s="355">
        <v>833.43605869089993</v>
      </c>
      <c r="E83" s="355">
        <v>833.43605869089993</v>
      </c>
      <c r="F83" s="356">
        <f t="shared" si="4"/>
        <v>0</v>
      </c>
      <c r="G83" s="355">
        <v>833.43605869089993</v>
      </c>
      <c r="H83" s="305">
        <f t="shared" si="5"/>
        <v>3.1913742759570596E-13</v>
      </c>
      <c r="I83" s="305">
        <f t="shared" si="3"/>
        <v>3.8291771068434879E-14</v>
      </c>
      <c r="J83" s="357"/>
      <c r="K83" s="355">
        <v>1.5956871379785298E-13</v>
      </c>
      <c r="L83" s="358">
        <v>1.5956871379785298E-13</v>
      </c>
      <c r="M83" s="322"/>
      <c r="N83" s="323"/>
      <c r="O83" s="66"/>
      <c r="P83" s="66"/>
      <c r="Q83" s="66"/>
    </row>
    <row r="84" spans="1:17" s="67" customFormat="1" ht="17.649999999999999" customHeight="1">
      <c r="A84" s="359">
        <v>71</v>
      </c>
      <c r="B84" s="208" t="s">
        <v>202</v>
      </c>
      <c r="C84" s="354" t="s">
        <v>203</v>
      </c>
      <c r="D84" s="355">
        <v>304.86465206190002</v>
      </c>
      <c r="E84" s="355">
        <v>304.86465206190002</v>
      </c>
      <c r="F84" s="356">
        <f t="shared" si="4"/>
        <v>0</v>
      </c>
      <c r="G84" s="355">
        <v>304.86465206190002</v>
      </c>
      <c r="H84" s="305">
        <f t="shared" si="5"/>
        <v>-1.5956871379785298E-13</v>
      </c>
      <c r="I84" s="305">
        <f t="shared" si="3"/>
        <v>-5.2340838046863489E-14</v>
      </c>
      <c r="J84" s="357"/>
      <c r="K84" s="355">
        <v>-7.978435689892649E-14</v>
      </c>
      <c r="L84" s="358">
        <v>-7.978435689892649E-14</v>
      </c>
      <c r="M84" s="322"/>
      <c r="N84" s="323"/>
      <c r="O84" s="66"/>
      <c r="P84" s="66"/>
      <c r="Q84" s="66"/>
    </row>
    <row r="85" spans="1:17" s="67" customFormat="1" ht="17.649999999999999" customHeight="1">
      <c r="A85" s="359">
        <v>72</v>
      </c>
      <c r="B85" s="208" t="s">
        <v>204</v>
      </c>
      <c r="C85" s="354" t="s">
        <v>205</v>
      </c>
      <c r="D85" s="355">
        <v>694.11568552389997</v>
      </c>
      <c r="E85" s="355">
        <v>694.11568552389997</v>
      </c>
      <c r="F85" s="356">
        <f t="shared" si="4"/>
        <v>0</v>
      </c>
      <c r="G85" s="355">
        <v>694.11577535309993</v>
      </c>
      <c r="H85" s="305">
        <f t="shared" si="5"/>
        <v>0</v>
      </c>
      <c r="I85" s="305">
        <f t="shared" si="3"/>
        <v>0</v>
      </c>
      <c r="J85" s="357"/>
      <c r="K85" s="355">
        <v>0</v>
      </c>
      <c r="L85" s="358">
        <v>0</v>
      </c>
      <c r="M85" s="322"/>
      <c r="N85" s="323"/>
      <c r="O85" s="66"/>
      <c r="P85" s="66"/>
      <c r="Q85" s="66"/>
    </row>
    <row r="86" spans="1:17" s="67" customFormat="1" ht="17.649999999999999" customHeight="1">
      <c r="A86" s="359">
        <v>73</v>
      </c>
      <c r="B86" s="208" t="s">
        <v>204</v>
      </c>
      <c r="C86" s="354" t="s">
        <v>206</v>
      </c>
      <c r="D86" s="355">
        <v>950.8902978230999</v>
      </c>
      <c r="E86" s="355">
        <v>950.8902978230999</v>
      </c>
      <c r="F86" s="356">
        <f t="shared" si="4"/>
        <v>0</v>
      </c>
      <c r="G86" s="355">
        <v>950.8902978230999</v>
      </c>
      <c r="H86" s="305">
        <f t="shared" si="5"/>
        <v>3.1913742759570596E-13</v>
      </c>
      <c r="I86" s="305">
        <f t="shared" si="3"/>
        <v>3.3561960651645756E-14</v>
      </c>
      <c r="J86" s="357"/>
      <c r="K86" s="355">
        <v>1.5956871379785298E-13</v>
      </c>
      <c r="L86" s="358">
        <v>1.5956871379785298E-13</v>
      </c>
      <c r="M86" s="322"/>
      <c r="N86" s="323"/>
      <c r="O86" s="66"/>
      <c r="P86" s="66"/>
      <c r="Q86" s="66"/>
    </row>
    <row r="87" spans="1:17" s="67" customFormat="1" ht="17.649999999999999" customHeight="1">
      <c r="A87" s="359">
        <v>74</v>
      </c>
      <c r="B87" s="208" t="s">
        <v>204</v>
      </c>
      <c r="C87" s="354" t="s">
        <v>207</v>
      </c>
      <c r="D87" s="355">
        <v>142.5597039482</v>
      </c>
      <c r="E87" s="355">
        <v>142.5597039482</v>
      </c>
      <c r="F87" s="356">
        <f t="shared" si="4"/>
        <v>0</v>
      </c>
      <c r="G87" s="355">
        <v>142.5597039482</v>
      </c>
      <c r="H87" s="305">
        <f t="shared" si="5"/>
        <v>3.9892178449463245E-14</v>
      </c>
      <c r="I87" s="305">
        <f t="shared" si="3"/>
        <v>2.7982787102278443E-14</v>
      </c>
      <c r="J87" s="357"/>
      <c r="K87" s="355">
        <v>1.9946089224731622E-14</v>
      </c>
      <c r="L87" s="358">
        <v>1.9946089224731622E-14</v>
      </c>
      <c r="M87" s="322"/>
      <c r="N87" s="323"/>
      <c r="O87" s="66"/>
      <c r="P87" s="66"/>
      <c r="Q87" s="66"/>
    </row>
    <row r="88" spans="1:17" s="67" customFormat="1" ht="17.649999999999999" customHeight="1">
      <c r="A88" s="359">
        <v>75</v>
      </c>
      <c r="B88" s="208" t="s">
        <v>204</v>
      </c>
      <c r="C88" s="354" t="s">
        <v>208</v>
      </c>
      <c r="D88" s="355">
        <v>259.49576334019997</v>
      </c>
      <c r="E88" s="355">
        <v>259.49576334019997</v>
      </c>
      <c r="F88" s="356">
        <f t="shared" si="4"/>
        <v>0</v>
      </c>
      <c r="G88" s="355">
        <v>259.49576334019997</v>
      </c>
      <c r="H88" s="305">
        <f t="shared" si="5"/>
        <v>0</v>
      </c>
      <c r="I88" s="305">
        <f t="shared" si="3"/>
        <v>0</v>
      </c>
      <c r="J88" s="357"/>
      <c r="K88" s="355">
        <v>0</v>
      </c>
      <c r="L88" s="358">
        <v>0</v>
      </c>
      <c r="M88" s="322"/>
      <c r="N88" s="323"/>
      <c r="O88" s="66"/>
      <c r="P88" s="66"/>
      <c r="Q88" s="66"/>
    </row>
    <row r="89" spans="1:17" s="67" customFormat="1" ht="17.649999999999999" customHeight="1">
      <c r="A89" s="359">
        <v>76</v>
      </c>
      <c r="B89" s="208" t="s">
        <v>204</v>
      </c>
      <c r="C89" s="354" t="s">
        <v>209</v>
      </c>
      <c r="D89" s="355">
        <v>421.43371425729998</v>
      </c>
      <c r="E89" s="355">
        <v>421.43371425729998</v>
      </c>
      <c r="F89" s="356">
        <f t="shared" si="4"/>
        <v>0</v>
      </c>
      <c r="G89" s="355">
        <v>421.43371425729998</v>
      </c>
      <c r="H89" s="305">
        <f t="shared" si="5"/>
        <v>0</v>
      </c>
      <c r="I89" s="305">
        <f t="shared" si="3"/>
        <v>0</v>
      </c>
      <c r="J89" s="357"/>
      <c r="K89" s="355">
        <v>0</v>
      </c>
      <c r="L89" s="358">
        <v>0</v>
      </c>
      <c r="M89" s="322"/>
      <c r="N89" s="323"/>
      <c r="O89" s="66"/>
      <c r="P89" s="66"/>
      <c r="Q89" s="66"/>
    </row>
    <row r="90" spans="1:17" s="67" customFormat="1" ht="17.649999999999999" customHeight="1">
      <c r="A90" s="359">
        <v>77</v>
      </c>
      <c r="B90" s="208" t="s">
        <v>204</v>
      </c>
      <c r="C90" s="354" t="s">
        <v>210</v>
      </c>
      <c r="D90" s="355">
        <v>323.46650525519999</v>
      </c>
      <c r="E90" s="355">
        <v>323.46650525519999</v>
      </c>
      <c r="F90" s="356">
        <f t="shared" si="4"/>
        <v>0</v>
      </c>
      <c r="G90" s="355">
        <v>323.46650525519999</v>
      </c>
      <c r="H90" s="305">
        <f t="shared" si="5"/>
        <v>0</v>
      </c>
      <c r="I90" s="305">
        <f t="shared" si="3"/>
        <v>0</v>
      </c>
      <c r="J90" s="357"/>
      <c r="K90" s="355">
        <v>0</v>
      </c>
      <c r="L90" s="358">
        <v>0</v>
      </c>
      <c r="M90" s="322"/>
      <c r="N90" s="323"/>
      <c r="O90" s="66"/>
      <c r="P90" s="66"/>
      <c r="Q90" s="66"/>
    </row>
    <row r="91" spans="1:17" s="67" customFormat="1" ht="17.649999999999999" customHeight="1">
      <c r="A91" s="359">
        <v>78</v>
      </c>
      <c r="B91" s="208" t="s">
        <v>204</v>
      </c>
      <c r="C91" s="354" t="s">
        <v>211</v>
      </c>
      <c r="D91" s="355">
        <v>5.5389583012000001</v>
      </c>
      <c r="E91" s="355">
        <v>5.5389583012000001</v>
      </c>
      <c r="F91" s="356">
        <f t="shared" si="4"/>
        <v>0</v>
      </c>
      <c r="G91" s="355">
        <v>5.5389583012000001</v>
      </c>
      <c r="H91" s="305">
        <f t="shared" si="5"/>
        <v>0</v>
      </c>
      <c r="I91" s="305">
        <f t="shared" si="3"/>
        <v>0</v>
      </c>
      <c r="J91" s="357"/>
      <c r="K91" s="355">
        <v>0</v>
      </c>
      <c r="L91" s="358">
        <v>0</v>
      </c>
      <c r="M91" s="322"/>
      <c r="N91" s="323"/>
      <c r="O91" s="66"/>
      <c r="P91" s="66"/>
      <c r="Q91" s="66"/>
    </row>
    <row r="92" spans="1:17" s="67" customFormat="1" ht="17.649999999999999" customHeight="1">
      <c r="A92" s="359">
        <v>79</v>
      </c>
      <c r="B92" s="208" t="s">
        <v>204</v>
      </c>
      <c r="C92" s="354" t="s">
        <v>213</v>
      </c>
      <c r="D92" s="355">
        <v>2860.7815494800002</v>
      </c>
      <c r="E92" s="355">
        <v>2860.7815494800002</v>
      </c>
      <c r="F92" s="356">
        <f t="shared" si="4"/>
        <v>0</v>
      </c>
      <c r="G92" s="355">
        <v>2860.7815494800002</v>
      </c>
      <c r="H92" s="305">
        <f t="shared" si="5"/>
        <v>6.3827485519141192E-13</v>
      </c>
      <c r="I92" s="305">
        <f t="shared" si="3"/>
        <v>2.2311205667116742E-14</v>
      </c>
      <c r="J92" s="357"/>
      <c r="K92" s="355">
        <v>3.1913742759570596E-13</v>
      </c>
      <c r="L92" s="358">
        <v>3.1913742759570596E-13</v>
      </c>
      <c r="M92" s="322"/>
      <c r="N92" s="323"/>
      <c r="O92" s="66"/>
      <c r="P92" s="66"/>
      <c r="Q92" s="66"/>
    </row>
    <row r="93" spans="1:17" s="67" customFormat="1" ht="17.649999999999999" customHeight="1">
      <c r="A93" s="359">
        <v>80</v>
      </c>
      <c r="B93" s="208" t="s">
        <v>204</v>
      </c>
      <c r="C93" s="354" t="s">
        <v>214</v>
      </c>
      <c r="D93" s="355">
        <v>662.26577699999996</v>
      </c>
      <c r="E93" s="355">
        <v>662.26577699999996</v>
      </c>
      <c r="F93" s="356">
        <f t="shared" si="4"/>
        <v>0</v>
      </c>
      <c r="G93" s="355">
        <v>662.26577699999996</v>
      </c>
      <c r="H93" s="305">
        <f t="shared" si="5"/>
        <v>-1.5956871379785298E-13</v>
      </c>
      <c r="I93" s="305">
        <f t="shared" si="3"/>
        <v>-2.4094362012889121E-14</v>
      </c>
      <c r="J93" s="357"/>
      <c r="K93" s="355">
        <v>-7.978435689892649E-14</v>
      </c>
      <c r="L93" s="358">
        <v>-7.978435689892649E-14</v>
      </c>
      <c r="M93" s="322"/>
      <c r="N93" s="323"/>
      <c r="O93" s="66"/>
      <c r="P93" s="66"/>
      <c r="Q93" s="66"/>
    </row>
    <row r="94" spans="1:17" s="67" customFormat="1" ht="17.649999999999999" customHeight="1">
      <c r="A94" s="359">
        <v>82</v>
      </c>
      <c r="B94" s="208" t="s">
        <v>204</v>
      </c>
      <c r="C94" s="354" t="s">
        <v>215</v>
      </c>
      <c r="D94" s="355">
        <v>13.4743350854</v>
      </c>
      <c r="E94" s="355">
        <v>13.4743350854</v>
      </c>
      <c r="F94" s="356">
        <f t="shared" si="4"/>
        <v>0</v>
      </c>
      <c r="G94" s="355">
        <v>13.4743350854</v>
      </c>
      <c r="H94" s="305">
        <f t="shared" si="5"/>
        <v>4.9865223061829056E-15</v>
      </c>
      <c r="I94" s="305">
        <f t="shared" si="3"/>
        <v>3.700755751269693E-14</v>
      </c>
      <c r="J94" s="357"/>
      <c r="K94" s="355">
        <v>2.4932611530914528E-15</v>
      </c>
      <c r="L94" s="358">
        <v>2.4932611530914528E-15</v>
      </c>
      <c r="M94" s="322"/>
      <c r="N94" s="323"/>
      <c r="O94" s="66"/>
      <c r="P94" s="66"/>
      <c r="Q94" s="66"/>
    </row>
    <row r="95" spans="1:17" s="67" customFormat="1" ht="17.649999999999999" customHeight="1">
      <c r="A95" s="361">
        <v>83</v>
      </c>
      <c r="B95" s="362" t="s">
        <v>204</v>
      </c>
      <c r="C95" s="354" t="s">
        <v>216</v>
      </c>
      <c r="D95" s="355">
        <v>20.5550319462</v>
      </c>
      <c r="E95" s="355">
        <v>20.5550319462</v>
      </c>
      <c r="F95" s="356">
        <f t="shared" si="4"/>
        <v>0</v>
      </c>
      <c r="G95" s="355">
        <v>20.5550319462</v>
      </c>
      <c r="H95" s="305">
        <f t="shared" si="5"/>
        <v>9.9730446123658112E-15</v>
      </c>
      <c r="I95" s="305">
        <f t="shared" si="3"/>
        <v>4.851875024309813E-14</v>
      </c>
      <c r="J95" s="357"/>
      <c r="K95" s="355">
        <v>4.9865223061829056E-15</v>
      </c>
      <c r="L95" s="358">
        <v>4.9865223061829056E-15</v>
      </c>
      <c r="M95" s="322"/>
      <c r="N95" s="323"/>
      <c r="O95" s="66"/>
      <c r="P95" s="66"/>
      <c r="Q95" s="66"/>
    </row>
    <row r="96" spans="1:17" s="67" customFormat="1" ht="17.649999999999999" customHeight="1">
      <c r="A96" s="361">
        <v>84</v>
      </c>
      <c r="B96" s="362" t="s">
        <v>204</v>
      </c>
      <c r="C96" s="354" t="s">
        <v>217</v>
      </c>
      <c r="D96" s="355">
        <v>303.37566570000001</v>
      </c>
      <c r="E96" s="355">
        <v>303.37566570000001</v>
      </c>
      <c r="F96" s="356">
        <f t="shared" si="4"/>
        <v>0</v>
      </c>
      <c r="G96" s="355">
        <v>303.37566570000001</v>
      </c>
      <c r="H96" s="305">
        <f t="shared" si="5"/>
        <v>0</v>
      </c>
      <c r="I96" s="305">
        <f t="shared" si="3"/>
        <v>0</v>
      </c>
      <c r="J96" s="357"/>
      <c r="K96" s="355">
        <v>0</v>
      </c>
      <c r="L96" s="358">
        <v>0</v>
      </c>
      <c r="M96" s="322"/>
      <c r="N96" s="323"/>
      <c r="O96" s="66"/>
      <c r="P96" s="66"/>
      <c r="Q96" s="66"/>
    </row>
    <row r="97" spans="1:17" s="67" customFormat="1" ht="17.649999999999999" customHeight="1">
      <c r="A97" s="361">
        <v>87</v>
      </c>
      <c r="B97" s="362" t="s">
        <v>204</v>
      </c>
      <c r="C97" s="354" t="s">
        <v>218</v>
      </c>
      <c r="D97" s="355">
        <v>1104.8998337190001</v>
      </c>
      <c r="E97" s="355">
        <v>1104.8998337190001</v>
      </c>
      <c r="F97" s="356">
        <f t="shared" si="4"/>
        <v>0</v>
      </c>
      <c r="G97" s="355">
        <v>1104.8998337190001</v>
      </c>
      <c r="H97" s="305">
        <f t="shared" si="5"/>
        <v>-6.3827485519141192E-13</v>
      </c>
      <c r="I97" s="305">
        <f t="shared" si="3"/>
        <v>-5.7767666870129968E-14</v>
      </c>
      <c r="J97" s="357"/>
      <c r="K97" s="355">
        <v>-3.1913742759570596E-13</v>
      </c>
      <c r="L97" s="358">
        <v>-3.1913742759570596E-13</v>
      </c>
      <c r="M97" s="322"/>
      <c r="N97" s="323"/>
      <c r="O97" s="66"/>
      <c r="P97" s="66"/>
      <c r="Q97" s="66"/>
    </row>
    <row r="98" spans="1:17" s="67" customFormat="1" ht="17.649999999999999" customHeight="1">
      <c r="A98" s="361">
        <v>90</v>
      </c>
      <c r="B98" s="362" t="s">
        <v>204</v>
      </c>
      <c r="C98" s="354" t="s">
        <v>219</v>
      </c>
      <c r="D98" s="355">
        <v>301.82611199999997</v>
      </c>
      <c r="E98" s="355">
        <v>301.82611199999997</v>
      </c>
      <c r="F98" s="356">
        <f t="shared" si="4"/>
        <v>0</v>
      </c>
      <c r="G98" s="355">
        <v>301.82611199999997</v>
      </c>
      <c r="H98" s="305">
        <f t="shared" si="5"/>
        <v>-7.978435689892649E-14</v>
      </c>
      <c r="I98" s="305">
        <f t="shared" si="3"/>
        <v>-2.6433881538694207E-14</v>
      </c>
      <c r="J98" s="357"/>
      <c r="K98" s="355">
        <v>-3.9892178449463245E-14</v>
      </c>
      <c r="L98" s="358">
        <v>-3.9892178449463245E-14</v>
      </c>
      <c r="M98" s="322"/>
      <c r="N98" s="323"/>
      <c r="O98" s="66"/>
      <c r="P98" s="66"/>
      <c r="Q98" s="66"/>
    </row>
    <row r="99" spans="1:17" s="67" customFormat="1" ht="17.649999999999999" customHeight="1">
      <c r="A99" s="208">
        <v>91</v>
      </c>
      <c r="B99" s="208" t="s">
        <v>204</v>
      </c>
      <c r="C99" s="354" t="s">
        <v>220</v>
      </c>
      <c r="D99" s="355">
        <v>258.60791398470002</v>
      </c>
      <c r="E99" s="355">
        <v>258.60791398470002</v>
      </c>
      <c r="F99" s="356">
        <f t="shared" si="4"/>
        <v>0</v>
      </c>
      <c r="G99" s="355">
        <v>258.60791398470002</v>
      </c>
      <c r="H99" s="305">
        <f t="shared" si="5"/>
        <v>-7.978435689892649E-14</v>
      </c>
      <c r="I99" s="305">
        <f t="shared" si="3"/>
        <v>-3.0851475374279053E-14</v>
      </c>
      <c r="J99" s="363"/>
      <c r="K99" s="355">
        <v>-3.9892178449463245E-14</v>
      </c>
      <c r="L99" s="358">
        <v>-3.9892178449463245E-14</v>
      </c>
      <c r="M99" s="322"/>
      <c r="N99" s="323"/>
      <c r="O99" s="66"/>
      <c r="P99" s="66"/>
      <c r="Q99" s="66"/>
    </row>
    <row r="100" spans="1:17" s="67" customFormat="1" ht="17.649999999999999" customHeight="1">
      <c r="A100" s="361">
        <v>92</v>
      </c>
      <c r="B100" s="362" t="s">
        <v>204</v>
      </c>
      <c r="C100" s="354" t="s">
        <v>221</v>
      </c>
      <c r="D100" s="355">
        <v>726.50470399160008</v>
      </c>
      <c r="E100" s="355">
        <v>726.50470399160008</v>
      </c>
      <c r="F100" s="356">
        <f t="shared" si="4"/>
        <v>0</v>
      </c>
      <c r="G100" s="355">
        <v>726.50470399160008</v>
      </c>
      <c r="H100" s="305">
        <f t="shared" si="5"/>
        <v>3.1913742759570596E-13</v>
      </c>
      <c r="I100" s="305">
        <f t="shared" si="3"/>
        <v>4.3927785442032847E-14</v>
      </c>
      <c r="J100" s="357"/>
      <c r="K100" s="355">
        <v>1.5956871379785298E-13</v>
      </c>
      <c r="L100" s="358">
        <v>1.5956871379785298E-13</v>
      </c>
      <c r="M100" s="322"/>
      <c r="N100" s="323"/>
      <c r="O100" s="66"/>
      <c r="P100" s="66"/>
      <c r="Q100" s="66"/>
    </row>
    <row r="101" spans="1:17" s="67" customFormat="1" ht="17.649999999999999" customHeight="1">
      <c r="A101" s="361">
        <v>93</v>
      </c>
      <c r="B101" s="362" t="s">
        <v>204</v>
      </c>
      <c r="C101" s="354" t="s">
        <v>222</v>
      </c>
      <c r="D101" s="355">
        <v>390.05808145210005</v>
      </c>
      <c r="E101" s="355">
        <v>390.05808145210005</v>
      </c>
      <c r="F101" s="356">
        <f t="shared" si="4"/>
        <v>0</v>
      </c>
      <c r="G101" s="355">
        <v>390.05808145210005</v>
      </c>
      <c r="H101" s="305">
        <f t="shared" si="5"/>
        <v>0</v>
      </c>
      <c r="I101" s="305">
        <f t="shared" si="3"/>
        <v>0</v>
      </c>
      <c r="J101" s="357"/>
      <c r="K101" s="355">
        <v>0</v>
      </c>
      <c r="L101" s="358">
        <v>0</v>
      </c>
      <c r="M101" s="322"/>
      <c r="N101" s="323"/>
      <c r="O101" s="66"/>
      <c r="P101" s="66"/>
      <c r="Q101" s="66"/>
    </row>
    <row r="102" spans="1:17" s="67" customFormat="1" ht="17.649999999999999" customHeight="1">
      <c r="A102" s="361">
        <v>94</v>
      </c>
      <c r="B102" s="362" t="s">
        <v>204</v>
      </c>
      <c r="C102" s="354" t="s">
        <v>223</v>
      </c>
      <c r="D102" s="355">
        <v>130.02776700000001</v>
      </c>
      <c r="E102" s="355">
        <v>130.02776700000001</v>
      </c>
      <c r="F102" s="356">
        <f t="shared" si="4"/>
        <v>0</v>
      </c>
      <c r="G102" s="355">
        <v>130.02776700000001</v>
      </c>
      <c r="H102" s="305">
        <f t="shared" si="5"/>
        <v>0</v>
      </c>
      <c r="I102" s="305">
        <f t="shared" si="3"/>
        <v>0</v>
      </c>
      <c r="J102" s="357"/>
      <c r="K102" s="355">
        <v>0</v>
      </c>
      <c r="L102" s="358">
        <v>0</v>
      </c>
      <c r="M102" s="322"/>
      <c r="N102" s="323"/>
      <c r="O102" s="66"/>
      <c r="P102" s="66"/>
      <c r="Q102" s="66"/>
    </row>
    <row r="103" spans="1:17" s="67" customFormat="1" ht="17.649999999999999" customHeight="1">
      <c r="A103" s="361">
        <v>95</v>
      </c>
      <c r="B103" s="362" t="s">
        <v>139</v>
      </c>
      <c r="C103" s="354" t="s">
        <v>224</v>
      </c>
      <c r="D103" s="355">
        <v>173.008568897</v>
      </c>
      <c r="E103" s="355">
        <v>173.008568897</v>
      </c>
      <c r="F103" s="356">
        <f t="shared" si="4"/>
        <v>0</v>
      </c>
      <c r="G103" s="355">
        <v>173.008568897</v>
      </c>
      <c r="H103" s="305">
        <f t="shared" si="5"/>
        <v>7.978435689892649E-14</v>
      </c>
      <c r="I103" s="305">
        <f t="shared" si="3"/>
        <v>4.6115841202308195E-14</v>
      </c>
      <c r="J103" s="357"/>
      <c r="K103" s="355">
        <v>3.9892178449463245E-14</v>
      </c>
      <c r="L103" s="358">
        <v>3.9892178449463245E-14</v>
      </c>
      <c r="M103" s="322"/>
      <c r="N103" s="323"/>
      <c r="O103" s="66"/>
      <c r="P103" s="66"/>
      <c r="Q103" s="66"/>
    </row>
    <row r="104" spans="1:17" s="67" customFormat="1" ht="17.649999999999999" customHeight="1">
      <c r="A104" s="361">
        <v>98</v>
      </c>
      <c r="B104" s="362" t="s">
        <v>139</v>
      </c>
      <c r="C104" s="354" t="s">
        <v>225</v>
      </c>
      <c r="D104" s="355">
        <v>78.137570303200008</v>
      </c>
      <c r="E104" s="355">
        <v>78.137570303200008</v>
      </c>
      <c r="F104" s="356">
        <f t="shared" si="4"/>
        <v>0</v>
      </c>
      <c r="G104" s="355">
        <v>78.137570303200008</v>
      </c>
      <c r="H104" s="305">
        <f t="shared" si="5"/>
        <v>0</v>
      </c>
      <c r="I104" s="305">
        <f t="shared" si="3"/>
        <v>0</v>
      </c>
      <c r="J104" s="357"/>
      <c r="K104" s="355">
        <v>0</v>
      </c>
      <c r="L104" s="358">
        <v>0</v>
      </c>
      <c r="M104" s="322"/>
      <c r="N104" s="323"/>
      <c r="O104" s="66"/>
      <c r="P104" s="66"/>
      <c r="Q104" s="66"/>
    </row>
    <row r="105" spans="1:17" s="67" customFormat="1" ht="17.649999999999999" customHeight="1">
      <c r="A105" s="361">
        <v>99</v>
      </c>
      <c r="B105" s="362" t="s">
        <v>139</v>
      </c>
      <c r="C105" s="354" t="s">
        <v>226</v>
      </c>
      <c r="D105" s="355">
        <v>1006.4235177259</v>
      </c>
      <c r="E105" s="355">
        <v>1006.4235177259</v>
      </c>
      <c r="F105" s="356">
        <f t="shared" si="4"/>
        <v>0</v>
      </c>
      <c r="G105" s="355">
        <v>1006.4235177259</v>
      </c>
      <c r="H105" s="305">
        <f t="shared" si="5"/>
        <v>-3.1913742759570596E-13</v>
      </c>
      <c r="I105" s="305">
        <f t="shared" si="3"/>
        <v>-3.1710052674129103E-14</v>
      </c>
      <c r="J105" s="357"/>
      <c r="K105" s="355">
        <v>-1.5956871379785298E-13</v>
      </c>
      <c r="L105" s="358">
        <v>-1.5956871379785298E-13</v>
      </c>
      <c r="M105" s="322"/>
      <c r="N105" s="323"/>
      <c r="O105" s="66"/>
      <c r="P105" s="66"/>
      <c r="Q105" s="66"/>
    </row>
    <row r="106" spans="1:17" s="67" customFormat="1" ht="17.649999999999999" customHeight="1">
      <c r="A106" s="361">
        <v>100</v>
      </c>
      <c r="B106" s="362" t="s">
        <v>227</v>
      </c>
      <c r="C106" s="354" t="s">
        <v>228</v>
      </c>
      <c r="D106" s="355">
        <v>1788.0299021435001</v>
      </c>
      <c r="E106" s="355">
        <v>1788.0299021435001</v>
      </c>
      <c r="F106" s="356">
        <f t="shared" si="4"/>
        <v>0</v>
      </c>
      <c r="G106" s="355">
        <v>1788.0299021435001</v>
      </c>
      <c r="H106" s="305">
        <f t="shared" si="5"/>
        <v>0</v>
      </c>
      <c r="I106" s="305">
        <f t="shared" si="3"/>
        <v>0</v>
      </c>
      <c r="J106" s="357"/>
      <c r="K106" s="355">
        <v>0</v>
      </c>
      <c r="L106" s="358">
        <v>0</v>
      </c>
      <c r="M106" s="322"/>
      <c r="N106" s="323"/>
      <c r="O106" s="66"/>
      <c r="P106" s="66"/>
      <c r="Q106" s="66"/>
    </row>
    <row r="107" spans="1:17" s="67" customFormat="1" ht="17.649999999999999" customHeight="1">
      <c r="A107" s="361">
        <v>101</v>
      </c>
      <c r="B107" s="362" t="s">
        <v>227</v>
      </c>
      <c r="C107" s="354" t="s">
        <v>229</v>
      </c>
      <c r="D107" s="355">
        <v>626.19183000450005</v>
      </c>
      <c r="E107" s="355">
        <v>626.19183000450005</v>
      </c>
      <c r="F107" s="356">
        <f t="shared" si="4"/>
        <v>0</v>
      </c>
      <c r="G107" s="355">
        <v>626.19183000450005</v>
      </c>
      <c r="H107" s="305">
        <f t="shared" si="5"/>
        <v>-4.7870614139355891E-13</v>
      </c>
      <c r="I107" s="305">
        <f t="shared" si="3"/>
        <v>-7.6447203309905645E-14</v>
      </c>
      <c r="J107" s="357"/>
      <c r="K107" s="355">
        <v>-2.3935307069677946E-13</v>
      </c>
      <c r="L107" s="358">
        <v>-2.3935307069677946E-13</v>
      </c>
      <c r="M107" s="322"/>
      <c r="N107" s="323"/>
      <c r="O107" s="66"/>
      <c r="P107" s="66"/>
      <c r="Q107" s="66"/>
    </row>
    <row r="108" spans="1:17" s="67" customFormat="1" ht="17.649999999999999" customHeight="1">
      <c r="A108" s="361">
        <v>102</v>
      </c>
      <c r="B108" s="362" t="s">
        <v>227</v>
      </c>
      <c r="C108" s="354" t="s">
        <v>230</v>
      </c>
      <c r="D108" s="355">
        <v>433.18945954560002</v>
      </c>
      <c r="E108" s="355">
        <v>433.18945954560002</v>
      </c>
      <c r="F108" s="356">
        <f t="shared" si="4"/>
        <v>0</v>
      </c>
      <c r="G108" s="355">
        <v>433.18945954560002</v>
      </c>
      <c r="H108" s="305">
        <f t="shared" si="5"/>
        <v>0</v>
      </c>
      <c r="I108" s="305">
        <f t="shared" si="3"/>
        <v>0</v>
      </c>
      <c r="J108" s="357"/>
      <c r="K108" s="355">
        <v>0</v>
      </c>
      <c r="L108" s="358">
        <v>0</v>
      </c>
      <c r="M108" s="322"/>
      <c r="N108" s="323"/>
      <c r="O108" s="66"/>
      <c r="P108" s="66"/>
      <c r="Q108" s="66"/>
    </row>
    <row r="109" spans="1:17" s="67" customFormat="1" ht="17.649999999999999" customHeight="1">
      <c r="A109" s="361">
        <v>103</v>
      </c>
      <c r="B109" s="362" t="s">
        <v>249</v>
      </c>
      <c r="C109" s="354" t="s">
        <v>231</v>
      </c>
      <c r="D109" s="355">
        <v>150.26520780959999</v>
      </c>
      <c r="E109" s="355">
        <v>150.26520780959999</v>
      </c>
      <c r="F109" s="356">
        <f t="shared" si="4"/>
        <v>0</v>
      </c>
      <c r="G109" s="355">
        <v>150.26520780959999</v>
      </c>
      <c r="H109" s="305">
        <f t="shared" si="5"/>
        <v>7.978435689892649E-14</v>
      </c>
      <c r="I109" s="305">
        <f t="shared" si="3"/>
        <v>5.3095695312264633E-14</v>
      </c>
      <c r="J109" s="357"/>
      <c r="K109" s="355">
        <v>3.9892178449463245E-14</v>
      </c>
      <c r="L109" s="358">
        <v>3.9892178449463245E-14</v>
      </c>
      <c r="M109" s="322"/>
      <c r="N109" s="323"/>
      <c r="O109" s="66"/>
      <c r="P109" s="66"/>
      <c r="Q109" s="66"/>
    </row>
    <row r="110" spans="1:17" s="67" customFormat="1" ht="17.649999999999999" customHeight="1">
      <c r="A110" s="361">
        <v>104</v>
      </c>
      <c r="B110" s="362" t="s">
        <v>227</v>
      </c>
      <c r="C110" s="354" t="s">
        <v>232</v>
      </c>
      <c r="D110" s="355">
        <v>4183.4290707538003</v>
      </c>
      <c r="E110" s="355">
        <v>4183.4290707538003</v>
      </c>
      <c r="F110" s="356">
        <f t="shared" si="4"/>
        <v>0</v>
      </c>
      <c r="G110" s="355">
        <v>4183.4290707538003</v>
      </c>
      <c r="H110" s="305">
        <f t="shared" si="5"/>
        <v>224.27970052154461</v>
      </c>
      <c r="I110" s="305">
        <f t="shared" si="3"/>
        <v>5.3611450493920358</v>
      </c>
      <c r="J110" s="357"/>
      <c r="K110" s="355">
        <v>0</v>
      </c>
      <c r="L110" s="358">
        <v>224.27970052154461</v>
      </c>
      <c r="M110" s="322"/>
      <c r="N110" s="323"/>
      <c r="O110" s="66"/>
      <c r="P110" s="66"/>
      <c r="Q110" s="66"/>
    </row>
    <row r="111" spans="1:17" s="67" customFormat="1" ht="17.649999999999999" customHeight="1">
      <c r="A111" s="361">
        <v>105</v>
      </c>
      <c r="B111" s="362" t="s">
        <v>227</v>
      </c>
      <c r="C111" s="354" t="s">
        <v>745</v>
      </c>
      <c r="D111" s="355">
        <v>2278.5085178789</v>
      </c>
      <c r="E111" s="355">
        <v>2278.5085178789</v>
      </c>
      <c r="F111" s="356">
        <f t="shared" si="4"/>
        <v>0</v>
      </c>
      <c r="G111" s="355">
        <v>2278.5085178789</v>
      </c>
      <c r="H111" s="305">
        <f t="shared" si="5"/>
        <v>0</v>
      </c>
      <c r="I111" s="305">
        <f t="shared" si="3"/>
        <v>0</v>
      </c>
      <c r="J111" s="357"/>
      <c r="K111" s="355">
        <v>0</v>
      </c>
      <c r="L111" s="358">
        <v>0</v>
      </c>
      <c r="M111" s="322"/>
      <c r="N111" s="323"/>
      <c r="O111" s="66"/>
      <c r="P111" s="66"/>
      <c r="Q111" s="66"/>
    </row>
    <row r="112" spans="1:17" s="67" customFormat="1" ht="17.649999999999999" customHeight="1">
      <c r="A112" s="361">
        <v>106</v>
      </c>
      <c r="B112" s="362" t="s">
        <v>125</v>
      </c>
      <c r="C112" s="354" t="s">
        <v>234</v>
      </c>
      <c r="D112" s="355">
        <v>1672.9848596980003</v>
      </c>
      <c r="E112" s="355">
        <v>1672.9848596980003</v>
      </c>
      <c r="F112" s="356">
        <f t="shared" si="4"/>
        <v>0</v>
      </c>
      <c r="G112" s="355">
        <v>1672.9848596980003</v>
      </c>
      <c r="H112" s="305">
        <f t="shared" si="5"/>
        <v>0</v>
      </c>
      <c r="I112" s="305">
        <f t="shared" si="3"/>
        <v>0</v>
      </c>
      <c r="J112" s="357"/>
      <c r="K112" s="355">
        <v>0</v>
      </c>
      <c r="L112" s="358">
        <v>0</v>
      </c>
      <c r="M112" s="322"/>
      <c r="N112" s="323"/>
      <c r="O112" s="66"/>
      <c r="P112" s="66"/>
      <c r="Q112" s="66"/>
    </row>
    <row r="113" spans="1:17" s="67" customFormat="1" ht="17.649999999999999" customHeight="1">
      <c r="A113" s="361">
        <v>107</v>
      </c>
      <c r="B113" s="362" t="s">
        <v>127</v>
      </c>
      <c r="C113" s="354" t="s">
        <v>235</v>
      </c>
      <c r="D113" s="355">
        <v>1358.4584034571001</v>
      </c>
      <c r="E113" s="355">
        <v>1358.4584034571001</v>
      </c>
      <c r="F113" s="356">
        <f t="shared" si="4"/>
        <v>0</v>
      </c>
      <c r="G113" s="355">
        <v>1358.4584034571001</v>
      </c>
      <c r="H113" s="305">
        <f t="shared" si="5"/>
        <v>0</v>
      </c>
      <c r="I113" s="305">
        <f t="shared" si="3"/>
        <v>0</v>
      </c>
      <c r="J113" s="357"/>
      <c r="K113" s="355">
        <v>0</v>
      </c>
      <c r="L113" s="358">
        <v>0</v>
      </c>
      <c r="M113" s="322"/>
      <c r="N113" s="323"/>
      <c r="O113" s="66"/>
      <c r="P113" s="66"/>
      <c r="Q113" s="66"/>
    </row>
    <row r="114" spans="1:17" s="67" customFormat="1" ht="17.649999999999999" customHeight="1">
      <c r="A114" s="361">
        <v>108</v>
      </c>
      <c r="B114" s="362" t="s">
        <v>746</v>
      </c>
      <c r="C114" s="354" t="s">
        <v>236</v>
      </c>
      <c r="D114" s="355">
        <v>769.42208647339999</v>
      </c>
      <c r="E114" s="355">
        <v>769.42208647339999</v>
      </c>
      <c r="F114" s="356">
        <f t="shared" si="4"/>
        <v>0</v>
      </c>
      <c r="G114" s="355">
        <v>769.42208647339999</v>
      </c>
      <c r="H114" s="305">
        <f t="shared" si="5"/>
        <v>0</v>
      </c>
      <c r="I114" s="305">
        <f t="shared" si="3"/>
        <v>0</v>
      </c>
      <c r="J114" s="357"/>
      <c r="K114" s="355">
        <v>0</v>
      </c>
      <c r="L114" s="358">
        <v>0</v>
      </c>
      <c r="M114" s="322"/>
      <c r="N114" s="323"/>
      <c r="O114" s="66"/>
      <c r="P114" s="66"/>
      <c r="Q114" s="66"/>
    </row>
    <row r="115" spans="1:17" s="67" customFormat="1" ht="17.649999999999999" customHeight="1">
      <c r="A115" s="361">
        <v>110</v>
      </c>
      <c r="B115" s="362" t="s">
        <v>204</v>
      </c>
      <c r="C115" s="354" t="s">
        <v>237</v>
      </c>
      <c r="D115" s="355">
        <v>117.92602209059999</v>
      </c>
      <c r="E115" s="355">
        <v>117.92602209059999</v>
      </c>
      <c r="F115" s="356">
        <f t="shared" si="4"/>
        <v>0</v>
      </c>
      <c r="G115" s="355">
        <v>117.92602209059999</v>
      </c>
      <c r="H115" s="305">
        <f t="shared" si="5"/>
        <v>3.9892178449463245E-14</v>
      </c>
      <c r="I115" s="305">
        <f t="shared" si="3"/>
        <v>3.3828138813005123E-14</v>
      </c>
      <c r="J115" s="357"/>
      <c r="K115" s="355">
        <v>1.9946089224731622E-14</v>
      </c>
      <c r="L115" s="358">
        <v>1.9946089224731622E-14</v>
      </c>
      <c r="M115" s="322"/>
      <c r="N115" s="323"/>
      <c r="O115" s="66"/>
      <c r="P115" s="66"/>
      <c r="Q115" s="66"/>
    </row>
    <row r="116" spans="1:17" s="67" customFormat="1" ht="17.649999999999999" customHeight="1">
      <c r="A116" s="361">
        <v>111</v>
      </c>
      <c r="B116" s="362" t="s">
        <v>212</v>
      </c>
      <c r="C116" s="354" t="s">
        <v>238</v>
      </c>
      <c r="D116" s="355">
        <v>706.81178533510001</v>
      </c>
      <c r="E116" s="355">
        <v>706.81178533510001</v>
      </c>
      <c r="F116" s="356">
        <f t="shared" si="4"/>
        <v>0</v>
      </c>
      <c r="G116" s="355">
        <v>706.81178533510001</v>
      </c>
      <c r="H116" s="305">
        <f t="shared" si="5"/>
        <v>-3.1913742759570596E-13</v>
      </c>
      <c r="I116" s="305">
        <f t="shared" si="3"/>
        <v>-4.5151684538537034E-14</v>
      </c>
      <c r="J116" s="357"/>
      <c r="K116" s="355">
        <v>-1.5956871379785298E-13</v>
      </c>
      <c r="L116" s="358">
        <v>-1.5956871379785298E-13</v>
      </c>
      <c r="M116" s="322"/>
      <c r="N116" s="323"/>
      <c r="O116" s="66"/>
      <c r="P116" s="66"/>
      <c r="Q116" s="66"/>
    </row>
    <row r="117" spans="1:17" s="67" customFormat="1" ht="17.649999999999999" customHeight="1">
      <c r="A117" s="361">
        <v>112</v>
      </c>
      <c r="B117" s="362" t="s">
        <v>212</v>
      </c>
      <c r="C117" s="354" t="s">
        <v>239</v>
      </c>
      <c r="D117" s="355">
        <v>307.43515953449997</v>
      </c>
      <c r="E117" s="355">
        <v>307.43515953449997</v>
      </c>
      <c r="F117" s="356">
        <f t="shared" si="4"/>
        <v>0</v>
      </c>
      <c r="G117" s="355">
        <v>307.43515953449997</v>
      </c>
      <c r="H117" s="305">
        <f t="shared" si="5"/>
        <v>0</v>
      </c>
      <c r="I117" s="305">
        <f t="shared" si="3"/>
        <v>0</v>
      </c>
      <c r="J117" s="357"/>
      <c r="K117" s="355">
        <v>0</v>
      </c>
      <c r="L117" s="358">
        <v>0</v>
      </c>
      <c r="M117" s="322"/>
      <c r="N117" s="323"/>
      <c r="O117" s="66"/>
      <c r="P117" s="66"/>
      <c r="Q117" s="66"/>
    </row>
    <row r="118" spans="1:17" s="67" customFormat="1" ht="17.649999999999999" customHeight="1">
      <c r="A118" s="361">
        <v>113</v>
      </c>
      <c r="B118" s="362" t="s">
        <v>212</v>
      </c>
      <c r="C118" s="354" t="s">
        <v>240</v>
      </c>
      <c r="D118" s="355">
        <v>805.06766047140002</v>
      </c>
      <c r="E118" s="355">
        <v>805.06766047140002</v>
      </c>
      <c r="F118" s="356">
        <f t="shared" si="4"/>
        <v>0</v>
      </c>
      <c r="G118" s="355">
        <v>805.06766047140002</v>
      </c>
      <c r="H118" s="305">
        <f t="shared" si="5"/>
        <v>0</v>
      </c>
      <c r="I118" s="305">
        <f t="shared" si="3"/>
        <v>0</v>
      </c>
      <c r="J118" s="357"/>
      <c r="K118" s="355">
        <v>0</v>
      </c>
      <c r="L118" s="358">
        <v>0</v>
      </c>
      <c r="M118" s="322"/>
      <c r="N118" s="323"/>
      <c r="O118" s="66"/>
      <c r="P118" s="66"/>
      <c r="Q118" s="66"/>
    </row>
    <row r="119" spans="1:17" s="67" customFormat="1" ht="17.649999999999999" customHeight="1">
      <c r="A119" s="361">
        <v>114</v>
      </c>
      <c r="B119" s="362" t="s">
        <v>204</v>
      </c>
      <c r="C119" s="354" t="s">
        <v>241</v>
      </c>
      <c r="D119" s="355">
        <v>686.070515</v>
      </c>
      <c r="E119" s="355">
        <v>686.070515</v>
      </c>
      <c r="F119" s="356">
        <f t="shared" si="4"/>
        <v>0</v>
      </c>
      <c r="G119" s="355">
        <v>686.070515</v>
      </c>
      <c r="H119" s="305">
        <f t="shared" si="5"/>
        <v>0</v>
      </c>
      <c r="I119" s="305">
        <f t="shared" si="3"/>
        <v>0</v>
      </c>
      <c r="J119" s="357"/>
      <c r="K119" s="355">
        <v>0</v>
      </c>
      <c r="L119" s="358">
        <v>0</v>
      </c>
      <c r="M119" s="322"/>
      <c r="N119" s="323"/>
      <c r="O119" s="66"/>
      <c r="P119" s="66"/>
      <c r="Q119" s="66"/>
    </row>
    <row r="120" spans="1:17" s="67" customFormat="1" ht="17.649999999999999" customHeight="1">
      <c r="A120" s="361">
        <v>117</v>
      </c>
      <c r="B120" s="362" t="s">
        <v>204</v>
      </c>
      <c r="C120" s="354" t="s">
        <v>242</v>
      </c>
      <c r="D120" s="355">
        <v>992.61266000000012</v>
      </c>
      <c r="E120" s="355">
        <v>992.61266000000012</v>
      </c>
      <c r="F120" s="356">
        <f t="shared" si="4"/>
        <v>0</v>
      </c>
      <c r="G120" s="355">
        <v>992.61266000000012</v>
      </c>
      <c r="H120" s="305">
        <f t="shared" si="5"/>
        <v>3.1913742759570596E-13</v>
      </c>
      <c r="I120" s="305">
        <f t="shared" si="3"/>
        <v>3.2151255011769232E-14</v>
      </c>
      <c r="J120" s="357"/>
      <c r="K120" s="355">
        <v>1.5956871379785298E-13</v>
      </c>
      <c r="L120" s="358">
        <v>1.5956871379785298E-13</v>
      </c>
      <c r="M120" s="322"/>
      <c r="N120" s="323"/>
      <c r="O120" s="66"/>
      <c r="P120" s="66"/>
      <c r="Q120" s="66"/>
    </row>
    <row r="121" spans="1:17" s="67" customFormat="1" ht="17.649999999999999" customHeight="1">
      <c r="A121" s="361">
        <v>118</v>
      </c>
      <c r="B121" s="362" t="s">
        <v>204</v>
      </c>
      <c r="C121" s="354" t="s">
        <v>243</v>
      </c>
      <c r="D121" s="355">
        <v>463.15789547549997</v>
      </c>
      <c r="E121" s="355">
        <v>463.15789547549997</v>
      </c>
      <c r="F121" s="356">
        <f t="shared" si="4"/>
        <v>0</v>
      </c>
      <c r="G121" s="355">
        <v>463.15789547549997</v>
      </c>
      <c r="H121" s="305">
        <f t="shared" si="5"/>
        <v>-1.5956871379785298E-13</v>
      </c>
      <c r="I121" s="305">
        <f t="shared" si="3"/>
        <v>-3.4452335878681747E-14</v>
      </c>
      <c r="J121" s="357"/>
      <c r="K121" s="355">
        <v>-7.978435689892649E-14</v>
      </c>
      <c r="L121" s="358">
        <v>-7.978435689892649E-14</v>
      </c>
      <c r="M121" s="322"/>
      <c r="N121" s="323"/>
      <c r="O121" s="66"/>
      <c r="P121" s="66"/>
      <c r="Q121" s="66"/>
    </row>
    <row r="122" spans="1:17" s="67" customFormat="1" ht="17.649999999999999" customHeight="1">
      <c r="A122" s="361">
        <v>122</v>
      </c>
      <c r="B122" s="362" t="s">
        <v>139</v>
      </c>
      <c r="C122" s="354" t="s">
        <v>244</v>
      </c>
      <c r="D122" s="355">
        <v>242.64373804830001</v>
      </c>
      <c r="E122" s="355">
        <v>242.64373804830001</v>
      </c>
      <c r="F122" s="356">
        <f t="shared" si="4"/>
        <v>0</v>
      </c>
      <c r="G122" s="355">
        <v>242.64373804830001</v>
      </c>
      <c r="H122" s="305">
        <f t="shared" si="5"/>
        <v>-1.5956871379785298E-13</v>
      </c>
      <c r="I122" s="305">
        <f t="shared" si="3"/>
        <v>-6.5762551748230016E-14</v>
      </c>
      <c r="J122" s="357"/>
      <c r="K122" s="355">
        <v>-7.978435689892649E-14</v>
      </c>
      <c r="L122" s="358">
        <v>-7.978435689892649E-14</v>
      </c>
      <c r="M122" s="322"/>
      <c r="N122" s="323"/>
      <c r="O122" s="66"/>
      <c r="P122" s="66"/>
      <c r="Q122" s="66"/>
    </row>
    <row r="123" spans="1:17" s="67" customFormat="1" ht="17.649999999999999" customHeight="1">
      <c r="A123" s="361">
        <v>123</v>
      </c>
      <c r="B123" s="362" t="s">
        <v>245</v>
      </c>
      <c r="C123" s="354" t="s">
        <v>246</v>
      </c>
      <c r="D123" s="355">
        <v>118.9827727994</v>
      </c>
      <c r="E123" s="355">
        <v>118.9827727994</v>
      </c>
      <c r="F123" s="356">
        <f t="shared" si="4"/>
        <v>0</v>
      </c>
      <c r="G123" s="355">
        <v>118.9827727994</v>
      </c>
      <c r="H123" s="305">
        <f t="shared" si="5"/>
        <v>-3.9892178449463245E-14</v>
      </c>
      <c r="I123" s="305">
        <f t="shared" si="3"/>
        <v>-3.3527692716255481E-14</v>
      </c>
      <c r="J123" s="357"/>
      <c r="K123" s="355">
        <v>-1.9946089224731622E-14</v>
      </c>
      <c r="L123" s="358">
        <v>-1.9946089224731622E-14</v>
      </c>
      <c r="M123" s="322"/>
      <c r="N123" s="323"/>
      <c r="O123" s="66"/>
      <c r="P123" s="66"/>
      <c r="Q123" s="66"/>
    </row>
    <row r="124" spans="1:17" s="67" customFormat="1" ht="17.649999999999999" customHeight="1">
      <c r="A124" s="361">
        <v>124</v>
      </c>
      <c r="B124" s="362" t="s">
        <v>245</v>
      </c>
      <c r="C124" s="354" t="s">
        <v>247</v>
      </c>
      <c r="D124" s="355">
        <v>1208.2618251562999</v>
      </c>
      <c r="E124" s="355">
        <v>1208.2618251562999</v>
      </c>
      <c r="F124" s="356">
        <f t="shared" si="4"/>
        <v>0</v>
      </c>
      <c r="G124" s="355">
        <v>1208.2618251562999</v>
      </c>
      <c r="H124" s="305">
        <f t="shared" si="5"/>
        <v>-6.3827485519141192E-13</v>
      </c>
      <c r="I124" s="305">
        <f t="shared" si="3"/>
        <v>-5.2825872828419881E-14</v>
      </c>
      <c r="J124" s="357"/>
      <c r="K124" s="355">
        <v>-3.1913742759570596E-13</v>
      </c>
      <c r="L124" s="358">
        <v>-3.1913742759570596E-13</v>
      </c>
      <c r="M124" s="322"/>
      <c r="N124" s="323"/>
      <c r="O124" s="66"/>
      <c r="P124" s="66"/>
      <c r="Q124" s="66"/>
    </row>
    <row r="125" spans="1:17" s="67" customFormat="1" ht="17.649999999999999" customHeight="1">
      <c r="A125" s="361">
        <v>126</v>
      </c>
      <c r="B125" s="362" t="s">
        <v>227</v>
      </c>
      <c r="C125" s="354" t="s">
        <v>248</v>
      </c>
      <c r="D125" s="355">
        <v>1897.2971753596</v>
      </c>
      <c r="E125" s="355">
        <v>1897.2971753596</v>
      </c>
      <c r="F125" s="356">
        <f t="shared" si="4"/>
        <v>0</v>
      </c>
      <c r="G125" s="355">
        <v>1897.2971753596</v>
      </c>
      <c r="H125" s="305">
        <f t="shared" si="5"/>
        <v>-6.3827485519141192E-13</v>
      </c>
      <c r="I125" s="305">
        <f t="shared" si="3"/>
        <v>-3.3641269458509467E-14</v>
      </c>
      <c r="J125" s="357"/>
      <c r="K125" s="355">
        <v>-3.1913742759570596E-13</v>
      </c>
      <c r="L125" s="358">
        <v>-3.1913742759570596E-13</v>
      </c>
      <c r="M125" s="322"/>
      <c r="N125" s="323"/>
      <c r="O125" s="66"/>
      <c r="P125" s="66"/>
      <c r="Q125" s="66"/>
    </row>
    <row r="126" spans="1:17" s="67" customFormat="1" ht="17.649999999999999" customHeight="1">
      <c r="A126" s="361">
        <v>127</v>
      </c>
      <c r="B126" s="362" t="s">
        <v>249</v>
      </c>
      <c r="C126" s="354" t="s">
        <v>250</v>
      </c>
      <c r="D126" s="355">
        <v>1600.2190081829001</v>
      </c>
      <c r="E126" s="355">
        <v>1600.2190081829001</v>
      </c>
      <c r="F126" s="356">
        <f t="shared" si="4"/>
        <v>0</v>
      </c>
      <c r="G126" s="355">
        <v>1600.2190081829001</v>
      </c>
      <c r="H126" s="305">
        <f t="shared" si="5"/>
        <v>-1.2765497103828238E-12</v>
      </c>
      <c r="I126" s="305">
        <f t="shared" si="3"/>
        <v>-7.9773437501682154E-14</v>
      </c>
      <c r="J126" s="357"/>
      <c r="K126" s="355">
        <v>-6.3827485519141192E-13</v>
      </c>
      <c r="L126" s="358">
        <v>-6.3827485519141192E-13</v>
      </c>
      <c r="M126" s="322"/>
      <c r="N126" s="323"/>
      <c r="O126" s="66"/>
      <c r="P126" s="66"/>
      <c r="Q126" s="66"/>
    </row>
    <row r="127" spans="1:17" s="67" customFormat="1" ht="17.649999999999999" customHeight="1">
      <c r="A127" s="361">
        <v>128</v>
      </c>
      <c r="B127" s="362" t="s">
        <v>227</v>
      </c>
      <c r="C127" s="354" t="s">
        <v>251</v>
      </c>
      <c r="D127" s="355">
        <v>1492.3144439307998</v>
      </c>
      <c r="E127" s="355">
        <v>1492.3144439307998</v>
      </c>
      <c r="F127" s="356">
        <f t="shared" si="4"/>
        <v>0</v>
      </c>
      <c r="G127" s="355">
        <v>1492.3144439307998</v>
      </c>
      <c r="H127" s="305">
        <f t="shared" si="5"/>
        <v>-6.3827485519141192E-13</v>
      </c>
      <c r="I127" s="305">
        <f t="shared" si="3"/>
        <v>-4.2770801943736286E-14</v>
      </c>
      <c r="J127" s="357"/>
      <c r="K127" s="355">
        <v>-3.1913742759570596E-13</v>
      </c>
      <c r="L127" s="358">
        <v>-3.1913742759570596E-13</v>
      </c>
      <c r="M127" s="322"/>
      <c r="N127" s="323"/>
      <c r="O127" s="66"/>
      <c r="P127" s="66"/>
      <c r="Q127" s="66"/>
    </row>
    <row r="128" spans="1:17" s="67" customFormat="1" ht="17.649999999999999" customHeight="1">
      <c r="A128" s="361">
        <v>130</v>
      </c>
      <c r="B128" s="362" t="s">
        <v>227</v>
      </c>
      <c r="C128" s="354" t="s">
        <v>252</v>
      </c>
      <c r="D128" s="355">
        <v>2060.325226076</v>
      </c>
      <c r="E128" s="355">
        <v>2060.325226076</v>
      </c>
      <c r="F128" s="356">
        <f t="shared" si="4"/>
        <v>0</v>
      </c>
      <c r="G128" s="355">
        <v>2060.325226076</v>
      </c>
      <c r="H128" s="305">
        <f t="shared" si="5"/>
        <v>59.795810873743989</v>
      </c>
      <c r="I128" s="305">
        <f t="shared" si="3"/>
        <v>2.9022510677903175</v>
      </c>
      <c r="J128" s="364"/>
      <c r="K128" s="355">
        <v>0</v>
      </c>
      <c r="L128" s="358">
        <v>59.795810873743989</v>
      </c>
      <c r="M128" s="322"/>
      <c r="N128" s="323"/>
      <c r="O128" s="66"/>
      <c r="P128" s="66"/>
      <c r="Q128" s="66"/>
    </row>
    <row r="129" spans="1:17" s="67" customFormat="1" ht="17.649999999999999" customHeight="1">
      <c r="A129" s="361">
        <v>132</v>
      </c>
      <c r="B129" s="362" t="s">
        <v>253</v>
      </c>
      <c r="C129" s="354" t="s">
        <v>254</v>
      </c>
      <c r="D129" s="355">
        <v>2451.6185264000001</v>
      </c>
      <c r="E129" s="355">
        <v>2451.6185264000001</v>
      </c>
      <c r="F129" s="356">
        <f t="shared" si="4"/>
        <v>0</v>
      </c>
      <c r="G129" s="355">
        <v>2451.6185264000001</v>
      </c>
      <c r="H129" s="305">
        <f t="shared" si="5"/>
        <v>245.16185245272877</v>
      </c>
      <c r="I129" s="305">
        <f t="shared" si="3"/>
        <v>9.9999999923613228</v>
      </c>
      <c r="J129" s="364"/>
      <c r="K129" s="355">
        <v>0</v>
      </c>
      <c r="L129" s="358">
        <v>245.16185245272877</v>
      </c>
      <c r="M129" s="322"/>
      <c r="N129" s="323"/>
      <c r="O129" s="66"/>
      <c r="P129" s="66"/>
      <c r="Q129" s="66"/>
    </row>
    <row r="130" spans="1:17" s="67" customFormat="1" ht="17.649999999999999" customHeight="1">
      <c r="A130" s="361">
        <v>136</v>
      </c>
      <c r="B130" s="362" t="s">
        <v>746</v>
      </c>
      <c r="C130" s="354" t="s">
        <v>255</v>
      </c>
      <c r="D130" s="355">
        <v>152.74808689760002</v>
      </c>
      <c r="E130" s="355">
        <v>152.74808689760002</v>
      </c>
      <c r="F130" s="356">
        <f t="shared" si="4"/>
        <v>0</v>
      </c>
      <c r="G130" s="355">
        <v>152.74808689760002</v>
      </c>
      <c r="H130" s="305">
        <f t="shared" si="5"/>
        <v>-7.978435689892649E-14</v>
      </c>
      <c r="I130" s="305">
        <f t="shared" si="3"/>
        <v>-5.2232639059114832E-14</v>
      </c>
      <c r="J130" s="364"/>
      <c r="K130" s="355">
        <v>-3.9892178449463245E-14</v>
      </c>
      <c r="L130" s="358">
        <v>-3.9892178449463245E-14</v>
      </c>
      <c r="M130" s="322"/>
      <c r="N130" s="323"/>
      <c r="O130" s="66"/>
      <c r="P130" s="66"/>
      <c r="Q130" s="66"/>
    </row>
    <row r="131" spans="1:17" s="67" customFormat="1" ht="17.649999999999999" customHeight="1">
      <c r="A131" s="361">
        <v>138</v>
      </c>
      <c r="B131" s="362" t="s">
        <v>139</v>
      </c>
      <c r="C131" s="354" t="s">
        <v>256</v>
      </c>
      <c r="D131" s="355">
        <v>201.16463334499997</v>
      </c>
      <c r="E131" s="355">
        <v>201.16463334499997</v>
      </c>
      <c r="F131" s="356">
        <f t="shared" si="4"/>
        <v>0</v>
      </c>
      <c r="G131" s="355">
        <v>201.16463334499997</v>
      </c>
      <c r="H131" s="305">
        <f t="shared" si="5"/>
        <v>-1.5956871379785298E-13</v>
      </c>
      <c r="I131" s="305">
        <f t="shared" si="3"/>
        <v>-7.9322449053055242E-14</v>
      </c>
      <c r="J131" s="364"/>
      <c r="K131" s="355">
        <v>-7.978435689892649E-14</v>
      </c>
      <c r="L131" s="358">
        <v>-7.978435689892649E-14</v>
      </c>
      <c r="M131" s="322"/>
      <c r="N131" s="323"/>
      <c r="O131" s="66"/>
      <c r="P131" s="66"/>
      <c r="Q131" s="66"/>
    </row>
    <row r="132" spans="1:17" s="67" customFormat="1" ht="17.649999999999999" customHeight="1">
      <c r="A132" s="361">
        <v>139</v>
      </c>
      <c r="B132" s="362" t="s">
        <v>139</v>
      </c>
      <c r="C132" s="354" t="s">
        <v>257</v>
      </c>
      <c r="D132" s="355">
        <v>268.84148102169996</v>
      </c>
      <c r="E132" s="355">
        <v>268.84148102169996</v>
      </c>
      <c r="F132" s="356">
        <f t="shared" si="4"/>
        <v>0</v>
      </c>
      <c r="G132" s="355">
        <v>268.84148102169996</v>
      </c>
      <c r="H132" s="305">
        <f t="shared" si="5"/>
        <v>7.978435689892649E-14</v>
      </c>
      <c r="I132" s="305">
        <f t="shared" si="3"/>
        <v>2.9677100645226163E-14</v>
      </c>
      <c r="J132" s="364"/>
      <c r="K132" s="355">
        <v>3.9892178449463245E-14</v>
      </c>
      <c r="L132" s="358">
        <v>3.9892178449463245E-14</v>
      </c>
      <c r="M132" s="322"/>
      <c r="N132" s="323"/>
      <c r="O132" s="66"/>
      <c r="P132" s="66"/>
      <c r="Q132" s="66"/>
    </row>
    <row r="133" spans="1:17" s="67" customFormat="1" ht="17.649999999999999" customHeight="1">
      <c r="A133" s="208">
        <v>140</v>
      </c>
      <c r="B133" s="208" t="s">
        <v>139</v>
      </c>
      <c r="C133" s="354" t="s">
        <v>258</v>
      </c>
      <c r="D133" s="355">
        <v>293.67611079970004</v>
      </c>
      <c r="E133" s="355">
        <v>293.67611079970004</v>
      </c>
      <c r="F133" s="356">
        <f t="shared" si="4"/>
        <v>0</v>
      </c>
      <c r="G133" s="355">
        <v>293.67611079970004</v>
      </c>
      <c r="H133" s="305">
        <f t="shared" si="5"/>
        <v>69.265018812052702</v>
      </c>
      <c r="I133" s="305">
        <f t="shared" si="3"/>
        <v>23.585513518086078</v>
      </c>
      <c r="J133" s="364"/>
      <c r="K133" s="355">
        <v>0</v>
      </c>
      <c r="L133" s="358">
        <v>69.265018812052702</v>
      </c>
      <c r="M133" s="322"/>
      <c r="N133" s="323"/>
      <c r="O133" s="66"/>
      <c r="P133" s="66"/>
      <c r="Q133" s="66"/>
    </row>
    <row r="134" spans="1:17" s="67" customFormat="1" ht="17.649999999999999" customHeight="1">
      <c r="A134" s="361">
        <v>141</v>
      </c>
      <c r="B134" s="362" t="s">
        <v>139</v>
      </c>
      <c r="C134" s="354" t="s">
        <v>259</v>
      </c>
      <c r="D134" s="355">
        <v>261.05665797670002</v>
      </c>
      <c r="E134" s="355">
        <v>261.05665797670002</v>
      </c>
      <c r="F134" s="356">
        <f t="shared" si="4"/>
        <v>0</v>
      </c>
      <c r="G134" s="355">
        <v>261.05665797670002</v>
      </c>
      <c r="H134" s="305">
        <f t="shared" si="5"/>
        <v>0</v>
      </c>
      <c r="I134" s="305">
        <f t="shared" si="3"/>
        <v>0</v>
      </c>
      <c r="J134" s="364"/>
      <c r="K134" s="355">
        <v>0</v>
      </c>
      <c r="L134" s="358">
        <v>0</v>
      </c>
      <c r="M134" s="322"/>
      <c r="N134" s="323"/>
      <c r="O134" s="66"/>
      <c r="P134" s="66"/>
      <c r="Q134" s="66"/>
    </row>
    <row r="135" spans="1:17" s="67" customFormat="1" ht="17.649999999999999" customHeight="1">
      <c r="A135" s="361">
        <v>142</v>
      </c>
      <c r="B135" s="362" t="s">
        <v>227</v>
      </c>
      <c r="C135" s="354" t="s">
        <v>260</v>
      </c>
      <c r="D135" s="355">
        <v>936.10418693010001</v>
      </c>
      <c r="E135" s="355">
        <v>936.10418693010001</v>
      </c>
      <c r="F135" s="356">
        <f t="shared" si="4"/>
        <v>0</v>
      </c>
      <c r="G135" s="355">
        <v>936.10418693010001</v>
      </c>
      <c r="H135" s="305">
        <f t="shared" si="5"/>
        <v>-6.3827485519141192E-13</v>
      </c>
      <c r="I135" s="305">
        <f t="shared" si="3"/>
        <v>-6.818416839738723E-14</v>
      </c>
      <c r="J135" s="364"/>
      <c r="K135" s="355">
        <v>-3.1913742759570596E-13</v>
      </c>
      <c r="L135" s="358">
        <v>-3.1913742759570596E-13</v>
      </c>
      <c r="M135" s="322"/>
      <c r="N135" s="323"/>
      <c r="O135" s="66"/>
      <c r="P135" s="66"/>
      <c r="Q135" s="66"/>
    </row>
    <row r="136" spans="1:17" s="67" customFormat="1" ht="17.649999999999999" customHeight="1">
      <c r="A136" s="361">
        <v>143</v>
      </c>
      <c r="B136" s="362" t="s">
        <v>227</v>
      </c>
      <c r="C136" s="354" t="s">
        <v>261</v>
      </c>
      <c r="D136" s="355">
        <v>1808.6777276533001</v>
      </c>
      <c r="E136" s="355">
        <v>1808.6777276533001</v>
      </c>
      <c r="F136" s="356">
        <f t="shared" si="4"/>
        <v>0</v>
      </c>
      <c r="G136" s="355">
        <v>1808.6777276533001</v>
      </c>
      <c r="H136" s="305">
        <f t="shared" si="5"/>
        <v>-1.2765497103828238E-12</v>
      </c>
      <c r="I136" s="305">
        <f t="shared" si="3"/>
        <v>-7.0579169017528911E-14</v>
      </c>
      <c r="J136" s="364"/>
      <c r="K136" s="355">
        <v>-6.3827485519141192E-13</v>
      </c>
      <c r="L136" s="358">
        <v>-6.3827485519141192E-13</v>
      </c>
      <c r="M136" s="322"/>
      <c r="N136" s="323"/>
      <c r="O136" s="66"/>
      <c r="P136" s="66"/>
      <c r="Q136" s="66"/>
    </row>
    <row r="137" spans="1:17" s="67" customFormat="1" ht="17.649999999999999" customHeight="1">
      <c r="A137" s="361">
        <v>144</v>
      </c>
      <c r="B137" s="362" t="s">
        <v>227</v>
      </c>
      <c r="C137" s="354" t="s">
        <v>262</v>
      </c>
      <c r="D137" s="355">
        <v>1242.0657658104999</v>
      </c>
      <c r="E137" s="355">
        <v>1242.0657658104999</v>
      </c>
      <c r="F137" s="356">
        <f t="shared" si="4"/>
        <v>0</v>
      </c>
      <c r="G137" s="355">
        <v>1242.0657658104999</v>
      </c>
      <c r="H137" s="305">
        <f t="shared" si="5"/>
        <v>-3.1913742759570596E-13</v>
      </c>
      <c r="I137" s="305">
        <f t="shared" si="3"/>
        <v>-2.569408451471613E-14</v>
      </c>
      <c r="J137" s="364"/>
      <c r="K137" s="355">
        <v>-1.5956871379785298E-13</v>
      </c>
      <c r="L137" s="358">
        <v>-1.5956871379785298E-13</v>
      </c>
      <c r="M137" s="322"/>
      <c r="N137" s="323"/>
      <c r="O137" s="66"/>
      <c r="P137" s="66"/>
      <c r="Q137" s="66"/>
    </row>
    <row r="138" spans="1:17" s="67" customFormat="1" ht="17.649999999999999" customHeight="1">
      <c r="A138" s="361">
        <v>146</v>
      </c>
      <c r="B138" s="362" t="s">
        <v>154</v>
      </c>
      <c r="C138" s="354" t="s">
        <v>263</v>
      </c>
      <c r="D138" s="355">
        <v>28071.625</v>
      </c>
      <c r="E138" s="355">
        <v>28071.625</v>
      </c>
      <c r="F138" s="356">
        <f t="shared" si="4"/>
        <v>0</v>
      </c>
      <c r="G138" s="355">
        <v>28071.624947456174</v>
      </c>
      <c r="H138" s="305">
        <f t="shared" si="5"/>
        <v>18802.985581071956</v>
      </c>
      <c r="I138" s="305">
        <f t="shared" si="3"/>
        <v>66.982177131077933</v>
      </c>
      <c r="J138" s="364"/>
      <c r="K138" s="355">
        <v>0</v>
      </c>
      <c r="L138" s="358">
        <v>18802.985581071956</v>
      </c>
      <c r="M138" s="322"/>
      <c r="N138" s="323"/>
      <c r="O138" s="66"/>
      <c r="P138" s="66"/>
      <c r="Q138" s="66"/>
    </row>
    <row r="139" spans="1:17" s="67" customFormat="1" ht="17.649999999999999" customHeight="1">
      <c r="A139" s="361">
        <v>147</v>
      </c>
      <c r="B139" s="362" t="s">
        <v>191</v>
      </c>
      <c r="C139" s="354" t="s">
        <v>264</v>
      </c>
      <c r="D139" s="355">
        <v>3914.3073900000004</v>
      </c>
      <c r="E139" s="355">
        <v>3914.3073900000004</v>
      </c>
      <c r="F139" s="356">
        <f t="shared" si="4"/>
        <v>0</v>
      </c>
      <c r="G139" s="355">
        <v>3914.3073900000004</v>
      </c>
      <c r="H139" s="305">
        <f t="shared" si="5"/>
        <v>2.5530994207656477E-12</v>
      </c>
      <c r="I139" s="305">
        <f t="shared" si="3"/>
        <v>6.5224806495476774E-14</v>
      </c>
      <c r="J139" s="364"/>
      <c r="K139" s="355">
        <v>1.2765497103828238E-12</v>
      </c>
      <c r="L139" s="358">
        <v>1.2765497103828238E-12</v>
      </c>
      <c r="M139" s="322"/>
      <c r="N139" s="323"/>
      <c r="O139" s="66"/>
      <c r="P139" s="66"/>
      <c r="Q139" s="66"/>
    </row>
    <row r="140" spans="1:17" s="67" customFormat="1" ht="17.649999999999999" customHeight="1">
      <c r="A140" s="361">
        <v>148</v>
      </c>
      <c r="B140" s="362" t="s">
        <v>265</v>
      </c>
      <c r="C140" s="354" t="s">
        <v>266</v>
      </c>
      <c r="D140" s="355">
        <v>620.34343256659997</v>
      </c>
      <c r="E140" s="355">
        <v>620.34343256659997</v>
      </c>
      <c r="F140" s="356">
        <f t="shared" si="4"/>
        <v>0</v>
      </c>
      <c r="G140" s="355">
        <v>620.34343256659997</v>
      </c>
      <c r="H140" s="305">
        <f t="shared" si="5"/>
        <v>1.5956871379785298E-13</v>
      </c>
      <c r="I140" s="305">
        <f t="shared" si="3"/>
        <v>2.5722640947072767E-14</v>
      </c>
      <c r="J140" s="364"/>
      <c r="K140" s="355">
        <v>7.978435689892649E-14</v>
      </c>
      <c r="L140" s="358">
        <v>7.978435689892649E-14</v>
      </c>
      <c r="M140" s="322"/>
      <c r="N140" s="323"/>
      <c r="O140" s="66"/>
      <c r="P140" s="66"/>
      <c r="Q140" s="66"/>
    </row>
    <row r="141" spans="1:17" s="67" customFormat="1" ht="17.649999999999999" customHeight="1">
      <c r="A141" s="361">
        <v>149</v>
      </c>
      <c r="B141" s="362" t="s">
        <v>265</v>
      </c>
      <c r="C141" s="354" t="s">
        <v>267</v>
      </c>
      <c r="D141" s="355">
        <v>1005.4642541563999</v>
      </c>
      <c r="E141" s="355">
        <v>1005.4642541563999</v>
      </c>
      <c r="F141" s="356">
        <f t="shared" si="4"/>
        <v>0</v>
      </c>
      <c r="G141" s="355">
        <v>1005.4642541563999</v>
      </c>
      <c r="H141" s="305">
        <f t="shared" si="5"/>
        <v>0</v>
      </c>
      <c r="I141" s="305">
        <f t="shared" si="3"/>
        <v>0</v>
      </c>
      <c r="J141" s="364"/>
      <c r="K141" s="355">
        <v>0</v>
      </c>
      <c r="L141" s="358">
        <v>0</v>
      </c>
      <c r="M141" s="322"/>
      <c r="N141" s="323"/>
      <c r="O141" s="66"/>
      <c r="P141" s="66"/>
      <c r="Q141" s="66"/>
    </row>
    <row r="142" spans="1:17" s="67" customFormat="1" ht="17.649999999999999" customHeight="1">
      <c r="A142" s="361">
        <v>150</v>
      </c>
      <c r="B142" s="362" t="s">
        <v>265</v>
      </c>
      <c r="C142" s="354" t="s">
        <v>268</v>
      </c>
      <c r="D142" s="355">
        <v>1064.6408116674002</v>
      </c>
      <c r="E142" s="355">
        <v>1064.6408116674002</v>
      </c>
      <c r="F142" s="356">
        <f t="shared" si="4"/>
        <v>0</v>
      </c>
      <c r="G142" s="355">
        <v>1064.6408116674002</v>
      </c>
      <c r="H142" s="305">
        <f t="shared" si="5"/>
        <v>5.3015159912167498</v>
      </c>
      <c r="I142" s="305">
        <f t="shared" si="3"/>
        <v>0.49796287471957013</v>
      </c>
      <c r="J142" s="364"/>
      <c r="K142" s="355">
        <v>0</v>
      </c>
      <c r="L142" s="358">
        <v>5.3015159912167498</v>
      </c>
      <c r="M142" s="322"/>
      <c r="N142" s="323"/>
      <c r="O142" s="66"/>
      <c r="P142" s="66"/>
      <c r="Q142" s="66"/>
    </row>
    <row r="143" spans="1:17" s="67" customFormat="1" ht="17.649999999999999" customHeight="1">
      <c r="A143" s="361">
        <v>151</v>
      </c>
      <c r="B143" s="362" t="s">
        <v>139</v>
      </c>
      <c r="C143" s="354" t="s">
        <v>269</v>
      </c>
      <c r="D143" s="355">
        <v>348.20719614730001</v>
      </c>
      <c r="E143" s="355">
        <v>348.20719614730001</v>
      </c>
      <c r="F143" s="356">
        <f t="shared" si="4"/>
        <v>0</v>
      </c>
      <c r="G143" s="355">
        <v>348.20719614730001</v>
      </c>
      <c r="H143" s="305">
        <f t="shared" si="5"/>
        <v>58.103488688981749</v>
      </c>
      <c r="I143" s="305">
        <f t="shared" ref="I143:I206" si="6">+H143/E143*100</f>
        <v>16.686469817930639</v>
      </c>
      <c r="J143" s="364"/>
      <c r="K143" s="355">
        <v>0</v>
      </c>
      <c r="L143" s="358">
        <v>58.103488688981749</v>
      </c>
      <c r="M143" s="322"/>
      <c r="N143" s="323"/>
      <c r="O143" s="66"/>
      <c r="P143" s="66"/>
      <c r="Q143" s="66"/>
    </row>
    <row r="144" spans="1:17" s="67" customFormat="1" ht="17.649999999999999" customHeight="1">
      <c r="A144" s="361">
        <v>152</v>
      </c>
      <c r="B144" s="362" t="s">
        <v>139</v>
      </c>
      <c r="C144" s="354" t="s">
        <v>270</v>
      </c>
      <c r="D144" s="355">
        <v>1362.9548714350001</v>
      </c>
      <c r="E144" s="355">
        <v>1362.9548714350001</v>
      </c>
      <c r="F144" s="356">
        <f t="shared" si="4"/>
        <v>0</v>
      </c>
      <c r="G144" s="355">
        <v>1362.9548714350001</v>
      </c>
      <c r="H144" s="305">
        <f t="shared" si="5"/>
        <v>121.34867982360616</v>
      </c>
      <c r="I144" s="305">
        <f t="shared" si="6"/>
        <v>8.9033527350647379</v>
      </c>
      <c r="J144" s="364"/>
      <c r="K144" s="355">
        <v>0</v>
      </c>
      <c r="L144" s="358">
        <v>121.34867982360616</v>
      </c>
      <c r="M144" s="322"/>
      <c r="N144" s="323"/>
      <c r="O144" s="66"/>
      <c r="P144" s="66"/>
      <c r="Q144" s="66"/>
    </row>
    <row r="145" spans="1:17" s="67" customFormat="1" ht="17.649999999999999" customHeight="1">
      <c r="A145" s="361">
        <v>156</v>
      </c>
      <c r="B145" s="362" t="s">
        <v>204</v>
      </c>
      <c r="C145" s="354" t="s">
        <v>271</v>
      </c>
      <c r="D145" s="355">
        <v>379.50651904710003</v>
      </c>
      <c r="E145" s="355">
        <v>379.50651904710003</v>
      </c>
      <c r="F145" s="356">
        <f t="shared" ref="F145:F208" si="7">E145/D145*100-100</f>
        <v>0</v>
      </c>
      <c r="G145" s="355">
        <v>379.50651904710003</v>
      </c>
      <c r="H145" s="305">
        <f t="shared" ref="H145:H208" si="8">+K145+L145</f>
        <v>4.403986781623658</v>
      </c>
      <c r="I145" s="305">
        <f t="shared" si="6"/>
        <v>1.1604508909837949</v>
      </c>
      <c r="J145" s="364"/>
      <c r="K145" s="355">
        <v>0</v>
      </c>
      <c r="L145" s="358">
        <v>4.403986781623658</v>
      </c>
      <c r="M145" s="322"/>
      <c r="N145" s="323"/>
      <c r="O145" s="66"/>
      <c r="P145" s="66"/>
      <c r="Q145" s="66"/>
    </row>
    <row r="146" spans="1:17" s="67" customFormat="1" ht="17.649999999999999" customHeight="1">
      <c r="A146" s="361">
        <v>157</v>
      </c>
      <c r="B146" s="362" t="s">
        <v>204</v>
      </c>
      <c r="C146" s="354" t="s">
        <v>272</v>
      </c>
      <c r="D146" s="355">
        <v>3417.1999856517</v>
      </c>
      <c r="E146" s="355">
        <v>3417.1999856517</v>
      </c>
      <c r="F146" s="356">
        <f t="shared" si="7"/>
        <v>0</v>
      </c>
      <c r="G146" s="355">
        <v>3417.1999856517</v>
      </c>
      <c r="H146" s="305">
        <f t="shared" si="8"/>
        <v>81.057855887571222</v>
      </c>
      <c r="I146" s="305">
        <f t="shared" si="6"/>
        <v>2.3720547883624241</v>
      </c>
      <c r="J146" s="364"/>
      <c r="K146" s="355">
        <v>0</v>
      </c>
      <c r="L146" s="358">
        <v>81.057855887571222</v>
      </c>
      <c r="M146" s="322"/>
      <c r="N146" s="323"/>
      <c r="O146" s="66"/>
      <c r="P146" s="66"/>
      <c r="Q146" s="66"/>
    </row>
    <row r="147" spans="1:17" s="67" customFormat="1" ht="17.649999999999999" customHeight="1">
      <c r="A147" s="361">
        <v>158</v>
      </c>
      <c r="B147" s="362" t="s">
        <v>204</v>
      </c>
      <c r="C147" s="354" t="s">
        <v>273</v>
      </c>
      <c r="D147" s="355">
        <v>296.09950050000003</v>
      </c>
      <c r="E147" s="355">
        <v>296.09950050000003</v>
      </c>
      <c r="F147" s="356">
        <f t="shared" si="7"/>
        <v>0</v>
      </c>
      <c r="G147" s="355">
        <v>296.09950050000003</v>
      </c>
      <c r="H147" s="305">
        <f t="shared" si="8"/>
        <v>1.5956871379785298E-13</v>
      </c>
      <c r="I147" s="305">
        <f t="shared" si="6"/>
        <v>5.3890234035654159E-14</v>
      </c>
      <c r="J147" s="364"/>
      <c r="K147" s="355">
        <v>7.978435689892649E-14</v>
      </c>
      <c r="L147" s="358">
        <v>7.978435689892649E-14</v>
      </c>
      <c r="M147" s="322"/>
      <c r="N147" s="323"/>
      <c r="O147" s="66"/>
      <c r="P147" s="66"/>
      <c r="Q147" s="66"/>
    </row>
    <row r="148" spans="1:17" s="67" customFormat="1" ht="17.649999999999999" customHeight="1">
      <c r="A148" s="361">
        <v>159</v>
      </c>
      <c r="B148" s="362" t="s">
        <v>204</v>
      </c>
      <c r="C148" s="354" t="s">
        <v>274</v>
      </c>
      <c r="D148" s="355">
        <v>100.97365758230001</v>
      </c>
      <c r="E148" s="355">
        <v>100.97365758230001</v>
      </c>
      <c r="F148" s="356">
        <f t="shared" si="7"/>
        <v>0</v>
      </c>
      <c r="G148" s="355">
        <v>100.97365758230001</v>
      </c>
      <c r="H148" s="305">
        <f t="shared" si="8"/>
        <v>0</v>
      </c>
      <c r="I148" s="305">
        <f t="shared" si="6"/>
        <v>0</v>
      </c>
      <c r="J148" s="364"/>
      <c r="K148" s="355">
        <v>0</v>
      </c>
      <c r="L148" s="358">
        <v>0</v>
      </c>
      <c r="M148" s="322"/>
      <c r="N148" s="323"/>
      <c r="O148" s="66"/>
      <c r="P148" s="66"/>
      <c r="Q148" s="66"/>
    </row>
    <row r="149" spans="1:17" s="67" customFormat="1" ht="17.649999999999999" customHeight="1">
      <c r="A149" s="361">
        <v>160</v>
      </c>
      <c r="B149" s="362" t="s">
        <v>204</v>
      </c>
      <c r="C149" s="354" t="s">
        <v>275</v>
      </c>
      <c r="D149" s="355">
        <v>24.366170499999999</v>
      </c>
      <c r="E149" s="355">
        <v>24.366170499999999</v>
      </c>
      <c r="F149" s="356">
        <f t="shared" si="7"/>
        <v>0</v>
      </c>
      <c r="G149" s="355">
        <v>24.366170499999999</v>
      </c>
      <c r="H149" s="305">
        <f t="shared" si="8"/>
        <v>0</v>
      </c>
      <c r="I149" s="305">
        <f t="shared" si="6"/>
        <v>0</v>
      </c>
      <c r="J149" s="364"/>
      <c r="K149" s="355">
        <v>0</v>
      </c>
      <c r="L149" s="358">
        <v>0</v>
      </c>
      <c r="M149" s="322"/>
      <c r="N149" s="323"/>
      <c r="O149" s="66"/>
      <c r="P149" s="66"/>
      <c r="Q149" s="66"/>
    </row>
    <row r="150" spans="1:17" s="67" customFormat="1" ht="17.649999999999999" customHeight="1">
      <c r="A150" s="361">
        <v>161</v>
      </c>
      <c r="B150" s="362" t="s">
        <v>212</v>
      </c>
      <c r="C150" s="354" t="s">
        <v>276</v>
      </c>
      <c r="D150" s="355">
        <v>94.882092499999999</v>
      </c>
      <c r="E150" s="355">
        <v>94.882092499999999</v>
      </c>
      <c r="F150" s="356">
        <f t="shared" si="7"/>
        <v>0</v>
      </c>
      <c r="G150" s="355">
        <v>94.882092499999999</v>
      </c>
      <c r="H150" s="305">
        <f t="shared" si="8"/>
        <v>-3.9892178449463245E-14</v>
      </c>
      <c r="I150" s="305">
        <f t="shared" si="6"/>
        <v>-4.204394886154439E-14</v>
      </c>
      <c r="J150" s="364"/>
      <c r="K150" s="355">
        <v>-1.9946089224731622E-14</v>
      </c>
      <c r="L150" s="358">
        <v>-1.9946089224731622E-14</v>
      </c>
      <c r="M150" s="322"/>
      <c r="N150" s="323"/>
      <c r="O150" s="66"/>
      <c r="P150" s="66"/>
      <c r="Q150" s="66"/>
    </row>
    <row r="151" spans="1:17" s="67" customFormat="1" ht="17.649999999999999" customHeight="1">
      <c r="A151" s="361">
        <v>162</v>
      </c>
      <c r="B151" s="362" t="s">
        <v>204</v>
      </c>
      <c r="C151" s="354" t="s">
        <v>277</v>
      </c>
      <c r="D151" s="355">
        <v>42.556583500000002</v>
      </c>
      <c r="E151" s="355">
        <v>42.556583500000002</v>
      </c>
      <c r="F151" s="356">
        <f t="shared" si="7"/>
        <v>0</v>
      </c>
      <c r="G151" s="355">
        <v>42.556583500000002</v>
      </c>
      <c r="H151" s="305">
        <f t="shared" si="8"/>
        <v>0</v>
      </c>
      <c r="I151" s="305">
        <f t="shared" si="6"/>
        <v>0</v>
      </c>
      <c r="J151" s="364"/>
      <c r="K151" s="355">
        <v>0</v>
      </c>
      <c r="L151" s="358">
        <v>0</v>
      </c>
      <c r="M151" s="322"/>
      <c r="N151" s="323"/>
      <c r="O151" s="66"/>
      <c r="P151" s="66"/>
      <c r="Q151" s="66"/>
    </row>
    <row r="152" spans="1:17" s="67" customFormat="1" ht="17.649999999999999" customHeight="1">
      <c r="A152" s="361">
        <v>163</v>
      </c>
      <c r="B152" s="362" t="s">
        <v>139</v>
      </c>
      <c r="C152" s="354" t="s">
        <v>278</v>
      </c>
      <c r="D152" s="355">
        <v>351.3014303132</v>
      </c>
      <c r="E152" s="355">
        <v>351.3014303132</v>
      </c>
      <c r="F152" s="356">
        <f t="shared" si="7"/>
        <v>0</v>
      </c>
      <c r="G152" s="355">
        <v>351.3014303132</v>
      </c>
      <c r="H152" s="305">
        <f t="shared" si="8"/>
        <v>0</v>
      </c>
      <c r="I152" s="305">
        <f t="shared" si="6"/>
        <v>0</v>
      </c>
      <c r="J152" s="364"/>
      <c r="K152" s="355">
        <v>0</v>
      </c>
      <c r="L152" s="358">
        <v>0</v>
      </c>
      <c r="M152" s="322"/>
      <c r="N152" s="323"/>
      <c r="O152" s="66"/>
      <c r="P152" s="66"/>
      <c r="Q152" s="66"/>
    </row>
    <row r="153" spans="1:17" s="67" customFormat="1" ht="17.649999999999999" customHeight="1">
      <c r="A153" s="361">
        <v>164</v>
      </c>
      <c r="B153" s="362" t="s">
        <v>139</v>
      </c>
      <c r="C153" s="354" t="s">
        <v>279</v>
      </c>
      <c r="D153" s="355">
        <v>876.74431047919995</v>
      </c>
      <c r="E153" s="355">
        <v>876.74431047919995</v>
      </c>
      <c r="F153" s="356">
        <f t="shared" si="7"/>
        <v>0</v>
      </c>
      <c r="G153" s="355">
        <v>876.74431047919995</v>
      </c>
      <c r="H153" s="305">
        <f t="shared" si="8"/>
        <v>55.795463451341128</v>
      </c>
      <c r="I153" s="305">
        <f t="shared" si="6"/>
        <v>6.3639378989348838</v>
      </c>
      <c r="J153" s="364"/>
      <c r="K153" s="355">
        <v>0</v>
      </c>
      <c r="L153" s="358">
        <v>55.795463451341128</v>
      </c>
      <c r="M153" s="322"/>
      <c r="N153" s="323"/>
      <c r="O153" s="66"/>
      <c r="P153" s="66"/>
      <c r="Q153" s="66"/>
    </row>
    <row r="154" spans="1:17" s="67" customFormat="1" ht="17.649999999999999" customHeight="1">
      <c r="A154" s="361">
        <v>165</v>
      </c>
      <c r="B154" s="362" t="s">
        <v>746</v>
      </c>
      <c r="C154" s="354" t="s">
        <v>280</v>
      </c>
      <c r="D154" s="355">
        <v>130.91137192580001</v>
      </c>
      <c r="E154" s="355">
        <v>130.91137192580001</v>
      </c>
      <c r="F154" s="356">
        <f t="shared" si="7"/>
        <v>0</v>
      </c>
      <c r="G154" s="355">
        <v>130.91137192580001</v>
      </c>
      <c r="H154" s="305">
        <f t="shared" si="8"/>
        <v>-7.978435689892649E-14</v>
      </c>
      <c r="I154" s="305">
        <f t="shared" si="6"/>
        <v>-6.0945321804547207E-14</v>
      </c>
      <c r="J154" s="364"/>
      <c r="K154" s="355">
        <v>-3.9892178449463245E-14</v>
      </c>
      <c r="L154" s="358">
        <v>-3.9892178449463245E-14</v>
      </c>
      <c r="M154" s="322"/>
      <c r="N154" s="323"/>
      <c r="O154" s="66"/>
      <c r="P154" s="66"/>
      <c r="Q154" s="66"/>
    </row>
    <row r="155" spans="1:17" s="67" customFormat="1" ht="17.649999999999999" customHeight="1">
      <c r="A155" s="361">
        <v>166</v>
      </c>
      <c r="B155" s="362" t="s">
        <v>227</v>
      </c>
      <c r="C155" s="354" t="s">
        <v>281</v>
      </c>
      <c r="D155" s="355">
        <v>1362.3572153101002</v>
      </c>
      <c r="E155" s="355">
        <v>1362.3572153101002</v>
      </c>
      <c r="F155" s="356">
        <f t="shared" si="7"/>
        <v>0</v>
      </c>
      <c r="G155" s="355">
        <v>1362.3572153101002</v>
      </c>
      <c r="H155" s="305">
        <f t="shared" si="8"/>
        <v>23.442622325722706</v>
      </c>
      <c r="I155" s="305">
        <f t="shared" si="6"/>
        <v>1.7207397635712371</v>
      </c>
      <c r="J155" s="364"/>
      <c r="K155" s="355">
        <v>0</v>
      </c>
      <c r="L155" s="358">
        <v>23.442622325722706</v>
      </c>
      <c r="M155" s="322"/>
      <c r="N155" s="323"/>
      <c r="O155" s="66"/>
      <c r="P155" s="66"/>
      <c r="Q155" s="66"/>
    </row>
    <row r="156" spans="1:17" s="67" customFormat="1" ht="17.649999999999999" customHeight="1">
      <c r="A156" s="361">
        <v>167</v>
      </c>
      <c r="B156" s="362" t="s">
        <v>125</v>
      </c>
      <c r="C156" s="354" t="s">
        <v>282</v>
      </c>
      <c r="D156" s="355">
        <v>3237.2196827134999</v>
      </c>
      <c r="E156" s="355">
        <v>3237.2196827134999</v>
      </c>
      <c r="F156" s="356">
        <f t="shared" si="7"/>
        <v>0</v>
      </c>
      <c r="G156" s="355">
        <v>3237.2196827134999</v>
      </c>
      <c r="H156" s="305">
        <f t="shared" si="8"/>
        <v>863.25858171935488</v>
      </c>
      <c r="I156" s="305">
        <f t="shared" si="6"/>
        <v>26.666666656238629</v>
      </c>
      <c r="J156" s="364"/>
      <c r="K156" s="355">
        <v>0</v>
      </c>
      <c r="L156" s="358">
        <v>863.25858171935488</v>
      </c>
      <c r="M156" s="322"/>
      <c r="N156" s="323"/>
      <c r="O156" s="66"/>
      <c r="P156" s="66"/>
      <c r="Q156" s="66"/>
    </row>
    <row r="157" spans="1:17" s="67" customFormat="1" ht="17.649999999999999" customHeight="1">
      <c r="A157" s="361">
        <v>168</v>
      </c>
      <c r="B157" s="362" t="s">
        <v>227</v>
      </c>
      <c r="C157" s="354" t="s">
        <v>283</v>
      </c>
      <c r="D157" s="355">
        <v>735.75163201040004</v>
      </c>
      <c r="E157" s="355">
        <v>735.75163201040004</v>
      </c>
      <c r="F157" s="356">
        <f t="shared" si="7"/>
        <v>0</v>
      </c>
      <c r="G157" s="355">
        <v>735.75163201040004</v>
      </c>
      <c r="H157" s="305">
        <f t="shared" si="8"/>
        <v>-6.3827485519141192E-13</v>
      </c>
      <c r="I157" s="305">
        <f t="shared" si="6"/>
        <v>-8.6751401889162212E-14</v>
      </c>
      <c r="J157" s="364"/>
      <c r="K157" s="355">
        <v>-3.1913742759570596E-13</v>
      </c>
      <c r="L157" s="358">
        <v>-3.1913742759570596E-13</v>
      </c>
      <c r="M157" s="322"/>
      <c r="N157" s="323"/>
      <c r="O157" s="66"/>
      <c r="P157" s="66"/>
      <c r="Q157" s="66"/>
    </row>
    <row r="158" spans="1:17" s="67" customFormat="1" ht="17.649999999999999" customHeight="1">
      <c r="A158" s="361">
        <v>170</v>
      </c>
      <c r="B158" s="362" t="s">
        <v>135</v>
      </c>
      <c r="C158" s="354" t="s">
        <v>284</v>
      </c>
      <c r="D158" s="355">
        <v>1793.6713106473001</v>
      </c>
      <c r="E158" s="355">
        <v>1793.6713106473001</v>
      </c>
      <c r="F158" s="356">
        <f t="shared" si="7"/>
        <v>0</v>
      </c>
      <c r="G158" s="355">
        <v>1793.6713106473001</v>
      </c>
      <c r="H158" s="305">
        <f t="shared" si="8"/>
        <v>419.51815928271708</v>
      </c>
      <c r="I158" s="305">
        <f t="shared" si="6"/>
        <v>23.388797980568768</v>
      </c>
      <c r="J158" s="364"/>
      <c r="K158" s="355">
        <v>0</v>
      </c>
      <c r="L158" s="358">
        <v>419.51815928271708</v>
      </c>
      <c r="M158" s="322"/>
      <c r="N158" s="323"/>
      <c r="O158" s="66"/>
      <c r="P158" s="66"/>
      <c r="Q158" s="66"/>
    </row>
    <row r="159" spans="1:17" s="67" customFormat="1" ht="17.649999999999999" customHeight="1">
      <c r="A159" s="361">
        <v>171</v>
      </c>
      <c r="B159" s="362" t="s">
        <v>125</v>
      </c>
      <c r="C159" s="354" t="s">
        <v>285</v>
      </c>
      <c r="D159" s="355">
        <v>12823.143182688402</v>
      </c>
      <c r="E159" s="355">
        <v>12823.143182688402</v>
      </c>
      <c r="F159" s="356">
        <f t="shared" si="7"/>
        <v>0</v>
      </c>
      <c r="G159" s="355">
        <v>10547.709446656507</v>
      </c>
      <c r="H159" s="305">
        <f t="shared" si="8"/>
        <v>7938.7266546002647</v>
      </c>
      <c r="I159" s="305">
        <f t="shared" si="6"/>
        <v>61.909366069605824</v>
      </c>
      <c r="J159" s="364"/>
      <c r="K159" s="355">
        <v>0</v>
      </c>
      <c r="L159" s="358">
        <v>7938.7266546002647</v>
      </c>
      <c r="M159" s="322"/>
      <c r="N159" s="323"/>
      <c r="O159" s="66"/>
      <c r="P159" s="66"/>
      <c r="Q159" s="66"/>
    </row>
    <row r="160" spans="1:17" s="67" customFormat="1" ht="17.649999999999999" customHeight="1">
      <c r="A160" s="361">
        <v>176</v>
      </c>
      <c r="B160" s="362" t="s">
        <v>135</v>
      </c>
      <c r="C160" s="354" t="s">
        <v>286</v>
      </c>
      <c r="D160" s="355">
        <v>808.15044141430008</v>
      </c>
      <c r="E160" s="355">
        <v>808.15044141430008</v>
      </c>
      <c r="F160" s="356">
        <f t="shared" si="7"/>
        <v>0</v>
      </c>
      <c r="G160" s="355">
        <v>808.15044141430008</v>
      </c>
      <c r="H160" s="305">
        <f t="shared" si="8"/>
        <v>168.90517373052936</v>
      </c>
      <c r="I160" s="305">
        <f t="shared" si="6"/>
        <v>20.900214251561579</v>
      </c>
      <c r="J160" s="364"/>
      <c r="K160" s="355">
        <v>0</v>
      </c>
      <c r="L160" s="358">
        <v>168.90517373052936</v>
      </c>
      <c r="M160" s="322"/>
      <c r="N160" s="323"/>
      <c r="O160" s="66"/>
      <c r="P160" s="66"/>
      <c r="Q160" s="66"/>
    </row>
    <row r="161" spans="1:17" s="67" customFormat="1" ht="17.649999999999999" customHeight="1">
      <c r="A161" s="361">
        <v>177</v>
      </c>
      <c r="B161" s="362" t="s">
        <v>135</v>
      </c>
      <c r="C161" s="354" t="s">
        <v>287</v>
      </c>
      <c r="D161" s="355">
        <v>27.7417048057</v>
      </c>
      <c r="E161" s="355">
        <v>27.7417048057</v>
      </c>
      <c r="F161" s="356">
        <f t="shared" si="7"/>
        <v>0</v>
      </c>
      <c r="G161" s="355">
        <v>27.7417048057</v>
      </c>
      <c r="H161" s="305">
        <f t="shared" si="8"/>
        <v>1.3425598054957346</v>
      </c>
      <c r="I161" s="305">
        <f t="shared" si="6"/>
        <v>4.8395000051326447</v>
      </c>
      <c r="J161" s="364"/>
      <c r="K161" s="355">
        <v>0</v>
      </c>
      <c r="L161" s="358">
        <v>1.3425598054957346</v>
      </c>
      <c r="M161" s="322"/>
      <c r="N161" s="323"/>
      <c r="O161" s="66"/>
      <c r="P161" s="66"/>
      <c r="Q161" s="66"/>
    </row>
    <row r="162" spans="1:17" s="67" customFormat="1" ht="17.649999999999999" customHeight="1">
      <c r="A162" s="361">
        <v>181</v>
      </c>
      <c r="B162" s="362" t="s">
        <v>204</v>
      </c>
      <c r="C162" s="354" t="s">
        <v>288</v>
      </c>
      <c r="D162" s="355">
        <v>14475.0212794938</v>
      </c>
      <c r="E162" s="355">
        <v>14475.0212794938</v>
      </c>
      <c r="F162" s="356">
        <f t="shared" si="7"/>
        <v>0</v>
      </c>
      <c r="G162" s="355">
        <v>14475.0212794938</v>
      </c>
      <c r="H162" s="305">
        <f t="shared" si="8"/>
        <v>5356.2868281654455</v>
      </c>
      <c r="I162" s="305">
        <f t="shared" si="6"/>
        <v>37.003654258895558</v>
      </c>
      <c r="J162" s="364"/>
      <c r="K162" s="355">
        <v>0</v>
      </c>
      <c r="L162" s="358">
        <v>5356.2868281654455</v>
      </c>
      <c r="M162" s="322"/>
      <c r="N162" s="323"/>
      <c r="O162" s="66"/>
      <c r="P162" s="66"/>
      <c r="Q162" s="66"/>
    </row>
    <row r="163" spans="1:17" s="67" customFormat="1" ht="17.649999999999999" customHeight="1">
      <c r="A163" s="361">
        <v>182</v>
      </c>
      <c r="B163" s="362" t="s">
        <v>204</v>
      </c>
      <c r="C163" s="354" t="s">
        <v>289</v>
      </c>
      <c r="D163" s="355">
        <v>717.51073499999995</v>
      </c>
      <c r="E163" s="355">
        <v>717.51073499999995</v>
      </c>
      <c r="F163" s="356">
        <f t="shared" si="7"/>
        <v>0</v>
      </c>
      <c r="G163" s="355">
        <v>717.51073499999995</v>
      </c>
      <c r="H163" s="305">
        <f t="shared" si="8"/>
        <v>-4.7870614139355891E-13</v>
      </c>
      <c r="I163" s="305">
        <f t="shared" si="6"/>
        <v>-6.6717627770901417E-14</v>
      </c>
      <c r="J163" s="364"/>
      <c r="K163" s="355">
        <v>-2.3935307069677946E-13</v>
      </c>
      <c r="L163" s="358">
        <v>-2.3935307069677946E-13</v>
      </c>
      <c r="M163" s="322"/>
      <c r="N163" s="323"/>
      <c r="O163" s="66"/>
      <c r="P163" s="66"/>
      <c r="Q163" s="66"/>
    </row>
    <row r="164" spans="1:17" s="67" customFormat="1" ht="17.649999999999999" customHeight="1">
      <c r="A164" s="361">
        <v>183</v>
      </c>
      <c r="B164" s="362" t="s">
        <v>204</v>
      </c>
      <c r="C164" s="354" t="s">
        <v>290</v>
      </c>
      <c r="D164" s="355">
        <v>129.2417615</v>
      </c>
      <c r="E164" s="355">
        <v>129.2417615</v>
      </c>
      <c r="F164" s="356">
        <f t="shared" si="7"/>
        <v>0</v>
      </c>
      <c r="G164" s="355">
        <v>129.2417615</v>
      </c>
      <c r="H164" s="305">
        <f t="shared" si="8"/>
        <v>0</v>
      </c>
      <c r="I164" s="305">
        <f t="shared" si="6"/>
        <v>0</v>
      </c>
      <c r="J164" s="364"/>
      <c r="K164" s="355">
        <v>0</v>
      </c>
      <c r="L164" s="358">
        <v>0</v>
      </c>
      <c r="M164" s="322"/>
      <c r="N164" s="323"/>
      <c r="O164" s="66"/>
      <c r="P164" s="66"/>
      <c r="Q164" s="66"/>
    </row>
    <row r="165" spans="1:17" s="67" customFormat="1" ht="17.649999999999999" customHeight="1">
      <c r="A165" s="361">
        <v>185</v>
      </c>
      <c r="B165" s="362" t="s">
        <v>139</v>
      </c>
      <c r="C165" s="354" t="s">
        <v>291</v>
      </c>
      <c r="D165" s="355">
        <v>521.02251997780002</v>
      </c>
      <c r="E165" s="355">
        <v>521.02251997780002</v>
      </c>
      <c r="F165" s="356">
        <f t="shared" si="7"/>
        <v>0</v>
      </c>
      <c r="G165" s="355">
        <v>521.02251997780002</v>
      </c>
      <c r="H165" s="305">
        <f t="shared" si="8"/>
        <v>80.425110234828736</v>
      </c>
      <c r="I165" s="305">
        <f t="shared" si="6"/>
        <v>15.436014212640083</v>
      </c>
      <c r="J165" s="364"/>
      <c r="K165" s="355">
        <v>0</v>
      </c>
      <c r="L165" s="358">
        <v>80.425110234828736</v>
      </c>
      <c r="M165" s="322"/>
      <c r="N165" s="323"/>
      <c r="O165" s="66"/>
      <c r="P165" s="66"/>
      <c r="Q165" s="66"/>
    </row>
    <row r="166" spans="1:17" s="67" customFormat="1" ht="17.649999999999999" customHeight="1">
      <c r="A166" s="361">
        <v>188</v>
      </c>
      <c r="B166" s="362" t="s">
        <v>139</v>
      </c>
      <c r="C166" s="354" t="s">
        <v>292</v>
      </c>
      <c r="D166" s="355">
        <v>6318.0947419343993</v>
      </c>
      <c r="E166" s="355">
        <v>6318.0947419343993</v>
      </c>
      <c r="F166" s="356">
        <f t="shared" si="7"/>
        <v>0</v>
      </c>
      <c r="G166" s="355">
        <v>4892.1896107536995</v>
      </c>
      <c r="H166" s="305">
        <f t="shared" si="8"/>
        <v>538.76141578052625</v>
      </c>
      <c r="I166" s="305">
        <f t="shared" si="6"/>
        <v>8.5272766203498662</v>
      </c>
      <c r="J166" s="364"/>
      <c r="K166" s="355">
        <v>150.60359989503667</v>
      </c>
      <c r="L166" s="358">
        <v>388.15781588548958</v>
      </c>
      <c r="M166" s="322"/>
      <c r="N166" s="323"/>
      <c r="O166" s="66"/>
      <c r="P166" s="66"/>
      <c r="Q166" s="66"/>
    </row>
    <row r="167" spans="1:17" s="67" customFormat="1" ht="17.649999999999999" customHeight="1">
      <c r="A167" s="361">
        <v>189</v>
      </c>
      <c r="B167" s="362" t="s">
        <v>139</v>
      </c>
      <c r="C167" s="354" t="s">
        <v>293</v>
      </c>
      <c r="D167" s="355">
        <v>360.32722129890004</v>
      </c>
      <c r="E167" s="355">
        <v>360.32722129890004</v>
      </c>
      <c r="F167" s="356">
        <f t="shared" si="7"/>
        <v>0</v>
      </c>
      <c r="G167" s="355">
        <v>360.32722129890004</v>
      </c>
      <c r="H167" s="305">
        <f t="shared" si="8"/>
        <v>70.529453565455739</v>
      </c>
      <c r="I167" s="305">
        <f t="shared" si="6"/>
        <v>19.573723381545431</v>
      </c>
      <c r="J167" s="364"/>
      <c r="K167" s="355">
        <v>0</v>
      </c>
      <c r="L167" s="358">
        <v>70.529453565455739</v>
      </c>
      <c r="M167" s="322"/>
      <c r="N167" s="323"/>
      <c r="O167" s="66"/>
      <c r="P167" s="66"/>
      <c r="Q167" s="66"/>
    </row>
    <row r="168" spans="1:17" s="67" customFormat="1" ht="17.649999999999999" customHeight="1">
      <c r="A168" s="361">
        <v>190</v>
      </c>
      <c r="B168" s="362" t="s">
        <v>245</v>
      </c>
      <c r="C168" s="354" t="s">
        <v>294</v>
      </c>
      <c r="D168" s="355">
        <v>1106.7349095312002</v>
      </c>
      <c r="E168" s="355">
        <v>1106.7349095312002</v>
      </c>
      <c r="F168" s="356">
        <f t="shared" si="7"/>
        <v>0</v>
      </c>
      <c r="G168" s="355">
        <v>1106.7349095312002</v>
      </c>
      <c r="H168" s="305">
        <f t="shared" si="8"/>
        <v>225.96237849374398</v>
      </c>
      <c r="I168" s="305">
        <f t="shared" si="6"/>
        <v>20.417028192366228</v>
      </c>
      <c r="J168" s="364"/>
      <c r="K168" s="355">
        <v>0</v>
      </c>
      <c r="L168" s="358">
        <v>225.96237849374398</v>
      </c>
      <c r="M168" s="322"/>
      <c r="N168" s="323"/>
      <c r="O168" s="66"/>
      <c r="P168" s="66"/>
      <c r="Q168" s="66"/>
    </row>
    <row r="169" spans="1:17" s="67" customFormat="1" ht="17.649999999999999" customHeight="1">
      <c r="A169" s="361">
        <v>191</v>
      </c>
      <c r="B169" s="362" t="s">
        <v>139</v>
      </c>
      <c r="C169" s="354" t="s">
        <v>295</v>
      </c>
      <c r="D169" s="355">
        <v>122.9312152854</v>
      </c>
      <c r="E169" s="355">
        <v>122.9312152854</v>
      </c>
      <c r="F169" s="356">
        <f t="shared" si="7"/>
        <v>0</v>
      </c>
      <c r="G169" s="355">
        <v>122.9312152854</v>
      </c>
      <c r="H169" s="305">
        <f t="shared" si="8"/>
        <v>17.840074610442631</v>
      </c>
      <c r="I169" s="305">
        <f t="shared" si="6"/>
        <v>14.512241312366998</v>
      </c>
      <c r="J169" s="364"/>
      <c r="K169" s="355">
        <v>0</v>
      </c>
      <c r="L169" s="358">
        <v>17.840074610442631</v>
      </c>
      <c r="M169" s="322"/>
      <c r="N169" s="323"/>
      <c r="O169" s="66"/>
      <c r="P169" s="66"/>
      <c r="Q169" s="66"/>
    </row>
    <row r="170" spans="1:17" s="67" customFormat="1" ht="17.649999999999999" customHeight="1">
      <c r="A170" s="361">
        <v>192</v>
      </c>
      <c r="B170" s="362" t="s">
        <v>245</v>
      </c>
      <c r="C170" s="354" t="s">
        <v>296</v>
      </c>
      <c r="D170" s="355">
        <v>868.13806677210005</v>
      </c>
      <c r="E170" s="355">
        <v>868.13806677210005</v>
      </c>
      <c r="F170" s="356">
        <f t="shared" si="7"/>
        <v>0</v>
      </c>
      <c r="G170" s="355">
        <v>868.13806677210005</v>
      </c>
      <c r="H170" s="305">
        <f t="shared" si="8"/>
        <v>96.847783684480319</v>
      </c>
      <c r="I170" s="305">
        <f t="shared" si="6"/>
        <v>11.155804288663267</v>
      </c>
      <c r="J170" s="364"/>
      <c r="K170" s="355">
        <v>0</v>
      </c>
      <c r="L170" s="358">
        <v>96.847783684480319</v>
      </c>
      <c r="M170" s="322"/>
      <c r="N170" s="323"/>
      <c r="O170" s="66"/>
      <c r="P170" s="66"/>
      <c r="Q170" s="66"/>
    </row>
    <row r="171" spans="1:17" s="67" customFormat="1" ht="17.649999999999999" customHeight="1">
      <c r="A171" s="361">
        <v>193</v>
      </c>
      <c r="B171" s="362" t="s">
        <v>245</v>
      </c>
      <c r="C171" s="354" t="s">
        <v>297</v>
      </c>
      <c r="D171" s="355">
        <v>85.486227667599991</v>
      </c>
      <c r="E171" s="355">
        <v>85.486227667599991</v>
      </c>
      <c r="F171" s="356">
        <f t="shared" si="7"/>
        <v>0</v>
      </c>
      <c r="G171" s="355">
        <v>85.486227667599991</v>
      </c>
      <c r="H171" s="305">
        <f t="shared" si="8"/>
        <v>9.9730446123658112E-15</v>
      </c>
      <c r="I171" s="305">
        <f t="shared" si="6"/>
        <v>1.1666258863526482E-14</v>
      </c>
      <c r="J171" s="364"/>
      <c r="K171" s="355">
        <v>0</v>
      </c>
      <c r="L171" s="358">
        <v>9.9730446123658112E-15</v>
      </c>
      <c r="M171" s="322"/>
      <c r="N171" s="323"/>
      <c r="O171" s="66"/>
      <c r="P171" s="66"/>
      <c r="Q171" s="66"/>
    </row>
    <row r="172" spans="1:17" s="67" customFormat="1" ht="17.649999999999999" customHeight="1">
      <c r="A172" s="361">
        <v>194</v>
      </c>
      <c r="B172" s="362" t="s">
        <v>245</v>
      </c>
      <c r="C172" s="354" t="s">
        <v>298</v>
      </c>
      <c r="D172" s="355">
        <v>880.6379796105</v>
      </c>
      <c r="E172" s="355">
        <v>880.6379796105</v>
      </c>
      <c r="F172" s="356">
        <f t="shared" si="7"/>
        <v>0</v>
      </c>
      <c r="G172" s="355">
        <v>880.6379796105</v>
      </c>
      <c r="H172" s="305">
        <f t="shared" si="8"/>
        <v>67.362533816835594</v>
      </c>
      <c r="I172" s="305">
        <f t="shared" si="6"/>
        <v>7.6492878318318231</v>
      </c>
      <c r="J172" s="364"/>
      <c r="K172" s="355">
        <v>0</v>
      </c>
      <c r="L172" s="358">
        <v>67.362533816835594</v>
      </c>
      <c r="M172" s="322"/>
      <c r="N172" s="323"/>
      <c r="O172" s="66"/>
      <c r="P172" s="66"/>
      <c r="Q172" s="66"/>
    </row>
    <row r="173" spans="1:17" s="67" customFormat="1" ht="17.649999999999999" customHeight="1">
      <c r="A173" s="361">
        <v>195</v>
      </c>
      <c r="B173" s="362" t="s">
        <v>139</v>
      </c>
      <c r="C173" s="354" t="s">
        <v>299</v>
      </c>
      <c r="D173" s="355">
        <v>2172.7777528949</v>
      </c>
      <c r="E173" s="355">
        <v>2172.7777528949</v>
      </c>
      <c r="F173" s="356">
        <f t="shared" si="7"/>
        <v>0</v>
      </c>
      <c r="G173" s="355">
        <v>2172.7777528949</v>
      </c>
      <c r="H173" s="305">
        <f t="shared" si="8"/>
        <v>232.4068984760824</v>
      </c>
      <c r="I173" s="305">
        <f t="shared" si="6"/>
        <v>10.696303299609687</v>
      </c>
      <c r="J173" s="364"/>
      <c r="K173" s="355">
        <v>0</v>
      </c>
      <c r="L173" s="358">
        <v>232.4068984760824</v>
      </c>
      <c r="M173" s="322"/>
      <c r="N173" s="323"/>
      <c r="O173" s="66"/>
      <c r="P173" s="66"/>
      <c r="Q173" s="66"/>
    </row>
    <row r="174" spans="1:17" s="67" customFormat="1" ht="17.649999999999999" customHeight="1">
      <c r="A174" s="361">
        <v>197</v>
      </c>
      <c r="B174" s="362" t="s">
        <v>245</v>
      </c>
      <c r="C174" s="354" t="s">
        <v>300</v>
      </c>
      <c r="D174" s="355">
        <v>357.41902340620004</v>
      </c>
      <c r="E174" s="355">
        <v>357.41902340620004</v>
      </c>
      <c r="F174" s="356">
        <f t="shared" si="7"/>
        <v>0</v>
      </c>
      <c r="G174" s="355">
        <v>357.41902340620004</v>
      </c>
      <c r="H174" s="305">
        <f t="shared" si="8"/>
        <v>38.671885206153227</v>
      </c>
      <c r="I174" s="305">
        <f t="shared" si="6"/>
        <v>10.819761309180052</v>
      </c>
      <c r="J174" s="364"/>
      <c r="K174" s="355">
        <v>0</v>
      </c>
      <c r="L174" s="358">
        <v>38.671885206153227</v>
      </c>
      <c r="M174" s="322"/>
      <c r="N174" s="323"/>
      <c r="O174" s="66"/>
      <c r="P174" s="66"/>
      <c r="Q174" s="66"/>
    </row>
    <row r="175" spans="1:17" s="67" customFormat="1" ht="17.649999999999999" customHeight="1">
      <c r="A175" s="361">
        <v>198</v>
      </c>
      <c r="B175" s="362" t="s">
        <v>139</v>
      </c>
      <c r="C175" s="354" t="s">
        <v>301</v>
      </c>
      <c r="D175" s="355">
        <v>450.89506435320004</v>
      </c>
      <c r="E175" s="355">
        <v>450.89506435320004</v>
      </c>
      <c r="F175" s="356">
        <f t="shared" si="7"/>
        <v>0</v>
      </c>
      <c r="G175" s="355">
        <v>450.89506435320004</v>
      </c>
      <c r="H175" s="305">
        <f t="shared" si="8"/>
        <v>112.2542477452204</v>
      </c>
      <c r="I175" s="305">
        <f t="shared" si="6"/>
        <v>24.895869708897095</v>
      </c>
      <c r="J175" s="364"/>
      <c r="K175" s="355">
        <v>0</v>
      </c>
      <c r="L175" s="358">
        <v>112.2542477452204</v>
      </c>
      <c r="M175" s="322"/>
      <c r="N175" s="323"/>
      <c r="O175" s="66"/>
      <c r="P175" s="66"/>
      <c r="Q175" s="66"/>
    </row>
    <row r="176" spans="1:17" s="67" customFormat="1" ht="17.649999999999999" customHeight="1">
      <c r="A176" s="361">
        <v>199</v>
      </c>
      <c r="B176" s="362" t="s">
        <v>139</v>
      </c>
      <c r="C176" s="354" t="s">
        <v>302</v>
      </c>
      <c r="D176" s="355">
        <v>348.0455035873</v>
      </c>
      <c r="E176" s="355">
        <v>348.0455035873</v>
      </c>
      <c r="F176" s="356">
        <f t="shared" si="7"/>
        <v>0</v>
      </c>
      <c r="G176" s="355">
        <v>348.04552604459997</v>
      </c>
      <c r="H176" s="305">
        <f t="shared" si="8"/>
        <v>43.309868675997947</v>
      </c>
      <c r="I176" s="305">
        <f t="shared" si="6"/>
        <v>12.443737450880347</v>
      </c>
      <c r="J176" s="364"/>
      <c r="K176" s="355">
        <v>0</v>
      </c>
      <c r="L176" s="358">
        <v>43.309868675997947</v>
      </c>
      <c r="M176" s="322"/>
      <c r="N176" s="323"/>
      <c r="O176" s="66"/>
      <c r="P176" s="66"/>
      <c r="Q176" s="66"/>
    </row>
    <row r="177" spans="1:17" s="67" customFormat="1" ht="17.649999999999999" customHeight="1">
      <c r="A177" s="361">
        <v>200</v>
      </c>
      <c r="B177" s="362" t="s">
        <v>227</v>
      </c>
      <c r="C177" s="354" t="s">
        <v>303</v>
      </c>
      <c r="D177" s="355">
        <v>1567.3623164426999</v>
      </c>
      <c r="E177" s="355">
        <v>1567.3623164426999</v>
      </c>
      <c r="F177" s="356">
        <f t="shared" si="7"/>
        <v>0</v>
      </c>
      <c r="G177" s="355">
        <v>1567.3623164426999</v>
      </c>
      <c r="H177" s="305">
        <f t="shared" si="8"/>
        <v>398.99408500691158</v>
      </c>
      <c r="I177" s="305">
        <f t="shared" si="6"/>
        <v>25.456404101412382</v>
      </c>
      <c r="J177" s="364"/>
      <c r="K177" s="355">
        <v>0</v>
      </c>
      <c r="L177" s="358">
        <v>398.99408500691158</v>
      </c>
      <c r="M177" s="322"/>
      <c r="N177" s="323"/>
      <c r="O177" s="66"/>
      <c r="P177" s="66"/>
      <c r="Q177" s="66"/>
    </row>
    <row r="178" spans="1:17" s="67" customFormat="1" ht="17.649999999999999" customHeight="1">
      <c r="A178" s="361">
        <v>201</v>
      </c>
      <c r="B178" s="362" t="s">
        <v>227</v>
      </c>
      <c r="C178" s="354" t="s">
        <v>304</v>
      </c>
      <c r="D178" s="355">
        <v>1985.9868695002999</v>
      </c>
      <c r="E178" s="355">
        <v>1985.9868695002999</v>
      </c>
      <c r="F178" s="356">
        <f t="shared" si="7"/>
        <v>0</v>
      </c>
      <c r="G178" s="355">
        <v>1985.9868695002999</v>
      </c>
      <c r="H178" s="305">
        <f t="shared" si="8"/>
        <v>581.83836728324968</v>
      </c>
      <c r="I178" s="305">
        <f t="shared" si="6"/>
        <v>29.297191044855587</v>
      </c>
      <c r="J178" s="364"/>
      <c r="K178" s="355">
        <v>0</v>
      </c>
      <c r="L178" s="358">
        <v>581.83836728324968</v>
      </c>
      <c r="M178" s="322"/>
      <c r="N178" s="323"/>
      <c r="O178" s="66"/>
      <c r="P178" s="66"/>
      <c r="Q178" s="66"/>
    </row>
    <row r="179" spans="1:17" s="67" customFormat="1" ht="17.649999999999999" customHeight="1">
      <c r="A179" s="361">
        <v>202</v>
      </c>
      <c r="B179" s="362" t="s">
        <v>227</v>
      </c>
      <c r="C179" s="354" t="s">
        <v>305</v>
      </c>
      <c r="D179" s="355">
        <v>2943.4145547253001</v>
      </c>
      <c r="E179" s="355">
        <v>2943.4145547253001</v>
      </c>
      <c r="F179" s="356">
        <f t="shared" si="7"/>
        <v>0</v>
      </c>
      <c r="G179" s="355">
        <v>2943.4145547253001</v>
      </c>
      <c r="H179" s="305">
        <f t="shared" si="8"/>
        <v>828.03294041377796</v>
      </c>
      <c r="I179" s="305">
        <f t="shared" si="6"/>
        <v>28.131713186118144</v>
      </c>
      <c r="J179" s="364"/>
      <c r="K179" s="355">
        <v>0</v>
      </c>
      <c r="L179" s="358">
        <v>828.03294041377796</v>
      </c>
      <c r="M179" s="322"/>
      <c r="N179" s="323"/>
      <c r="O179" s="66"/>
      <c r="P179" s="66"/>
      <c r="Q179" s="66"/>
    </row>
    <row r="180" spans="1:17" s="67" customFormat="1" ht="17.649999999999999" customHeight="1">
      <c r="A180" s="361">
        <v>203</v>
      </c>
      <c r="B180" s="362" t="s">
        <v>227</v>
      </c>
      <c r="C180" s="354" t="s">
        <v>306</v>
      </c>
      <c r="D180" s="355">
        <v>827.99880950139993</v>
      </c>
      <c r="E180" s="355">
        <v>827.99880950139993</v>
      </c>
      <c r="F180" s="356">
        <f t="shared" si="7"/>
        <v>0</v>
      </c>
      <c r="G180" s="355">
        <v>827.99880950139993</v>
      </c>
      <c r="H180" s="305">
        <f t="shared" si="8"/>
        <v>81.407450353116658</v>
      </c>
      <c r="I180" s="305">
        <f t="shared" si="6"/>
        <v>9.8318318117073353</v>
      </c>
      <c r="J180" s="364"/>
      <c r="K180" s="355">
        <v>0</v>
      </c>
      <c r="L180" s="358">
        <v>81.407450353116658</v>
      </c>
      <c r="M180" s="322"/>
      <c r="N180" s="323"/>
      <c r="O180" s="66"/>
      <c r="P180" s="66"/>
      <c r="Q180" s="66"/>
    </row>
    <row r="181" spans="1:17" s="67" customFormat="1" ht="17.649999999999999" customHeight="1">
      <c r="A181" s="361">
        <v>204</v>
      </c>
      <c r="B181" s="362" t="s">
        <v>227</v>
      </c>
      <c r="C181" s="354" t="s">
        <v>307</v>
      </c>
      <c r="D181" s="355">
        <v>2391.2188320444998</v>
      </c>
      <c r="E181" s="355">
        <v>2391.2188320444998</v>
      </c>
      <c r="F181" s="356">
        <f t="shared" si="7"/>
        <v>0</v>
      </c>
      <c r="G181" s="355">
        <v>2391.2188320444998</v>
      </c>
      <c r="H181" s="305">
        <f t="shared" si="8"/>
        <v>47.118492397450005</v>
      </c>
      <c r="I181" s="305">
        <f t="shared" si="6"/>
        <v>1.9704801487015533</v>
      </c>
      <c r="J181" s="364"/>
      <c r="K181" s="355">
        <v>0</v>
      </c>
      <c r="L181" s="358">
        <v>47.118492397450005</v>
      </c>
      <c r="M181" s="322"/>
      <c r="N181" s="323"/>
      <c r="O181" s="66"/>
      <c r="P181" s="66"/>
      <c r="Q181" s="66"/>
    </row>
    <row r="182" spans="1:17" s="67" customFormat="1" ht="17.649999999999999" customHeight="1">
      <c r="A182" s="361">
        <v>205</v>
      </c>
      <c r="B182" s="362" t="s">
        <v>188</v>
      </c>
      <c r="C182" s="354" t="s">
        <v>308</v>
      </c>
      <c r="D182" s="355">
        <v>2616.3660876628001</v>
      </c>
      <c r="E182" s="355">
        <v>2616.3660876628001</v>
      </c>
      <c r="F182" s="356">
        <f t="shared" si="7"/>
        <v>0</v>
      </c>
      <c r="G182" s="355">
        <v>2616.3660876628001</v>
      </c>
      <c r="H182" s="305">
        <f t="shared" si="8"/>
        <v>79.045527207436436</v>
      </c>
      <c r="I182" s="305">
        <f t="shared" si="6"/>
        <v>3.0211952211186093</v>
      </c>
      <c r="J182" s="364"/>
      <c r="K182" s="355">
        <v>0</v>
      </c>
      <c r="L182" s="358">
        <v>79.045527207436436</v>
      </c>
      <c r="M182" s="322"/>
      <c r="N182" s="323"/>
      <c r="O182" s="66"/>
      <c r="P182" s="66"/>
      <c r="Q182" s="66"/>
    </row>
    <row r="183" spans="1:17" s="67" customFormat="1" ht="17.649999999999999" customHeight="1">
      <c r="A183" s="361">
        <v>206</v>
      </c>
      <c r="B183" s="362" t="s">
        <v>139</v>
      </c>
      <c r="C183" s="354" t="s">
        <v>309</v>
      </c>
      <c r="D183" s="355">
        <v>946.30501122369992</v>
      </c>
      <c r="E183" s="355">
        <v>946.30501122369992</v>
      </c>
      <c r="F183" s="356">
        <f t="shared" si="7"/>
        <v>0</v>
      </c>
      <c r="G183" s="355">
        <v>946.30501122369992</v>
      </c>
      <c r="H183" s="305">
        <f t="shared" si="8"/>
        <v>-1.5956871379785298E-13</v>
      </c>
      <c r="I183" s="305">
        <f t="shared" si="6"/>
        <v>-1.6862291957168139E-14</v>
      </c>
      <c r="J183" s="364"/>
      <c r="K183" s="355">
        <v>0</v>
      </c>
      <c r="L183" s="358">
        <v>-1.5956871379785298E-13</v>
      </c>
      <c r="M183" s="322"/>
      <c r="N183" s="323"/>
      <c r="O183" s="66"/>
      <c r="P183" s="66"/>
      <c r="Q183" s="66"/>
    </row>
    <row r="184" spans="1:17" s="67" customFormat="1" ht="17.649999999999999" customHeight="1">
      <c r="A184" s="361">
        <v>207</v>
      </c>
      <c r="B184" s="362" t="s">
        <v>139</v>
      </c>
      <c r="C184" s="354" t="s">
        <v>310</v>
      </c>
      <c r="D184" s="355">
        <v>1076.5412942542</v>
      </c>
      <c r="E184" s="355">
        <v>1076.5412942542</v>
      </c>
      <c r="F184" s="356">
        <f t="shared" si="7"/>
        <v>0</v>
      </c>
      <c r="G184" s="355">
        <v>1076.5412942542</v>
      </c>
      <c r="H184" s="305">
        <f t="shared" si="8"/>
        <v>47.006850618050457</v>
      </c>
      <c r="I184" s="305">
        <f t="shared" si="6"/>
        <v>4.3664698111386047</v>
      </c>
      <c r="J184" s="364"/>
      <c r="K184" s="355">
        <v>0</v>
      </c>
      <c r="L184" s="358">
        <v>47.006850618050457</v>
      </c>
      <c r="M184" s="322"/>
      <c r="N184" s="323"/>
      <c r="O184" s="66"/>
      <c r="P184" s="66"/>
      <c r="Q184" s="66"/>
    </row>
    <row r="185" spans="1:17" s="67" customFormat="1" ht="17.649999999999999" customHeight="1">
      <c r="A185" s="361">
        <v>208</v>
      </c>
      <c r="B185" s="362" t="s">
        <v>139</v>
      </c>
      <c r="C185" s="354" t="s">
        <v>311</v>
      </c>
      <c r="D185" s="355">
        <v>210.8916759805</v>
      </c>
      <c r="E185" s="355">
        <v>210.8916759805</v>
      </c>
      <c r="F185" s="356">
        <f t="shared" si="7"/>
        <v>0</v>
      </c>
      <c r="G185" s="355">
        <v>210.8916759805</v>
      </c>
      <c r="H185" s="305">
        <f t="shared" si="8"/>
        <v>56.23778026744759</v>
      </c>
      <c r="I185" s="305">
        <f t="shared" si="6"/>
        <v>26.666666669502685</v>
      </c>
      <c r="J185" s="364"/>
      <c r="K185" s="355">
        <v>0</v>
      </c>
      <c r="L185" s="358">
        <v>56.23778026744759</v>
      </c>
      <c r="M185" s="322"/>
      <c r="N185" s="323"/>
      <c r="O185" s="66"/>
      <c r="P185" s="66"/>
      <c r="Q185" s="66"/>
    </row>
    <row r="186" spans="1:17" s="67" customFormat="1" ht="17.649999999999999" customHeight="1">
      <c r="A186" s="361">
        <v>209</v>
      </c>
      <c r="B186" s="362" t="s">
        <v>245</v>
      </c>
      <c r="C186" s="354" t="s">
        <v>312</v>
      </c>
      <c r="D186" s="355">
        <v>2986.6187843000002</v>
      </c>
      <c r="E186" s="355">
        <v>2986.6187843000002</v>
      </c>
      <c r="F186" s="356">
        <f t="shared" si="7"/>
        <v>0</v>
      </c>
      <c r="G186" s="355">
        <v>1445.7941694380997</v>
      </c>
      <c r="H186" s="305">
        <f t="shared" si="8"/>
        <v>620.30423356223605</v>
      </c>
      <c r="I186" s="305">
        <f t="shared" si="6"/>
        <v>20.76944793969151</v>
      </c>
      <c r="J186" s="364"/>
      <c r="K186" s="355">
        <v>267.21571584773363</v>
      </c>
      <c r="L186" s="358">
        <v>353.08851771450236</v>
      </c>
      <c r="M186" s="322"/>
      <c r="N186" s="323"/>
      <c r="O186" s="66"/>
      <c r="P186" s="66"/>
      <c r="Q186" s="66"/>
    </row>
    <row r="187" spans="1:17" s="67" customFormat="1" ht="17.649999999999999" customHeight="1">
      <c r="A187" s="361">
        <v>210</v>
      </c>
      <c r="B187" s="362" t="s">
        <v>227</v>
      </c>
      <c r="C187" s="354" t="s">
        <v>313</v>
      </c>
      <c r="D187" s="355">
        <v>3103.8567371758995</v>
      </c>
      <c r="E187" s="355">
        <v>3103.8567371758995</v>
      </c>
      <c r="F187" s="356">
        <f t="shared" si="7"/>
        <v>0</v>
      </c>
      <c r="G187" s="355">
        <v>3103.8567371758995</v>
      </c>
      <c r="H187" s="305">
        <f t="shared" si="8"/>
        <v>121.36955069196159</v>
      </c>
      <c r="I187" s="305">
        <f t="shared" si="6"/>
        <v>3.9102819804238735</v>
      </c>
      <c r="J187" s="364"/>
      <c r="K187" s="355">
        <v>0</v>
      </c>
      <c r="L187" s="358">
        <v>121.36955069196159</v>
      </c>
      <c r="M187" s="322"/>
      <c r="N187" s="323"/>
      <c r="O187" s="66"/>
      <c r="P187" s="66"/>
      <c r="Q187" s="66"/>
    </row>
    <row r="188" spans="1:17" s="67" customFormat="1" ht="17.649999999999999" customHeight="1">
      <c r="A188" s="361">
        <v>211</v>
      </c>
      <c r="B188" s="362" t="s">
        <v>249</v>
      </c>
      <c r="C188" s="354" t="s">
        <v>314</v>
      </c>
      <c r="D188" s="355">
        <v>4095.8004166662004</v>
      </c>
      <c r="E188" s="355">
        <v>4095.8004166662004</v>
      </c>
      <c r="F188" s="356">
        <f t="shared" si="7"/>
        <v>0</v>
      </c>
      <c r="G188" s="355">
        <v>4095.8004166662004</v>
      </c>
      <c r="H188" s="305">
        <f t="shared" si="8"/>
        <v>347.03280503305348</v>
      </c>
      <c r="I188" s="305">
        <f t="shared" si="6"/>
        <v>8.4728934452212101</v>
      </c>
      <c r="J188" s="365"/>
      <c r="K188" s="355">
        <v>0</v>
      </c>
      <c r="L188" s="358">
        <v>347.03280503305348</v>
      </c>
      <c r="M188" s="322"/>
      <c r="N188" s="323"/>
      <c r="O188" s="66"/>
      <c r="P188" s="66"/>
      <c r="Q188" s="66"/>
    </row>
    <row r="189" spans="1:17" s="67" customFormat="1" ht="17.649999999999999" customHeight="1">
      <c r="A189" s="361">
        <v>212</v>
      </c>
      <c r="B189" s="362" t="s">
        <v>139</v>
      </c>
      <c r="C189" s="354" t="s">
        <v>315</v>
      </c>
      <c r="D189" s="355">
        <v>769.99344510000003</v>
      </c>
      <c r="E189" s="355">
        <v>769.99344510000003</v>
      </c>
      <c r="F189" s="356">
        <f t="shared" si="7"/>
        <v>0</v>
      </c>
      <c r="G189" s="355">
        <v>769.99344510000003</v>
      </c>
      <c r="H189" s="305">
        <f t="shared" si="8"/>
        <v>-2.6927220453387688E-13</v>
      </c>
      <c r="I189" s="305">
        <f t="shared" si="6"/>
        <v>-3.4970713873922154E-14</v>
      </c>
      <c r="J189" s="364"/>
      <c r="K189" s="355">
        <v>-1.0970349073602393E-13</v>
      </c>
      <c r="L189" s="358">
        <v>-1.5956871379785298E-13</v>
      </c>
      <c r="M189" s="322"/>
      <c r="N189" s="323"/>
      <c r="O189" s="66"/>
      <c r="P189" s="66"/>
      <c r="Q189" s="66"/>
    </row>
    <row r="190" spans="1:17" s="67" customFormat="1" ht="17.649999999999999" customHeight="1">
      <c r="A190" s="361">
        <v>213</v>
      </c>
      <c r="B190" s="362" t="s">
        <v>139</v>
      </c>
      <c r="C190" s="354" t="s">
        <v>316</v>
      </c>
      <c r="D190" s="355">
        <v>1364.1769078718</v>
      </c>
      <c r="E190" s="355">
        <v>1364.1769078718</v>
      </c>
      <c r="F190" s="356">
        <f t="shared" si="7"/>
        <v>0</v>
      </c>
      <c r="G190" s="355">
        <v>1364.1769078718</v>
      </c>
      <c r="H190" s="305">
        <f t="shared" si="8"/>
        <v>713.67949785635619</v>
      </c>
      <c r="I190" s="305">
        <f t="shared" si="6"/>
        <v>52.315758589532216</v>
      </c>
      <c r="J190" s="364"/>
      <c r="K190" s="355">
        <v>0</v>
      </c>
      <c r="L190" s="358">
        <v>713.67949785635619</v>
      </c>
      <c r="M190" s="322"/>
      <c r="N190" s="323"/>
      <c r="O190" s="66"/>
      <c r="P190" s="66"/>
      <c r="Q190" s="66"/>
    </row>
    <row r="191" spans="1:17" s="67" customFormat="1" ht="17.649999999999999" customHeight="1">
      <c r="A191" s="361">
        <v>214</v>
      </c>
      <c r="B191" s="362" t="s">
        <v>245</v>
      </c>
      <c r="C191" s="354" t="s">
        <v>317</v>
      </c>
      <c r="D191" s="355">
        <v>5413.8037683000002</v>
      </c>
      <c r="E191" s="355">
        <v>5413.8037683000002</v>
      </c>
      <c r="F191" s="356">
        <f t="shared" si="7"/>
        <v>0</v>
      </c>
      <c r="G191" s="355">
        <v>2484.8763728900999</v>
      </c>
      <c r="H191" s="305">
        <f t="shared" si="8"/>
        <v>663.25461221769967</v>
      </c>
      <c r="I191" s="305">
        <f t="shared" si="6"/>
        <v>12.251175709421208</v>
      </c>
      <c r="J191" s="364"/>
      <c r="K191" s="355">
        <v>273.54679499106163</v>
      </c>
      <c r="L191" s="358">
        <v>389.70781722663804</v>
      </c>
      <c r="M191" s="322"/>
      <c r="N191" s="323"/>
      <c r="O191" s="66"/>
      <c r="P191" s="66"/>
      <c r="Q191" s="66"/>
    </row>
    <row r="192" spans="1:17" s="67" customFormat="1" ht="17.649999999999999" customHeight="1">
      <c r="A192" s="361">
        <v>215</v>
      </c>
      <c r="B192" s="362" t="s">
        <v>249</v>
      </c>
      <c r="C192" s="354" t="s">
        <v>318</v>
      </c>
      <c r="D192" s="355">
        <v>1394.8263838815001</v>
      </c>
      <c r="E192" s="355">
        <v>1394.8263838815001</v>
      </c>
      <c r="F192" s="356">
        <f t="shared" si="7"/>
        <v>0</v>
      </c>
      <c r="G192" s="355">
        <v>1394.8263838815001</v>
      </c>
      <c r="H192" s="305">
        <f t="shared" si="8"/>
        <v>432.72157401749206</v>
      </c>
      <c r="I192" s="305">
        <f t="shared" si="6"/>
        <v>31.023328710869485</v>
      </c>
      <c r="J192" s="364"/>
      <c r="K192" s="355">
        <v>0</v>
      </c>
      <c r="L192" s="358">
        <v>432.72157401749206</v>
      </c>
      <c r="M192" s="322"/>
      <c r="N192" s="323"/>
      <c r="O192" s="66"/>
      <c r="P192" s="66"/>
      <c r="Q192" s="66"/>
    </row>
    <row r="193" spans="1:17" s="67" customFormat="1" ht="17.649999999999999" customHeight="1">
      <c r="A193" s="361">
        <v>216</v>
      </c>
      <c r="B193" s="362" t="s">
        <v>212</v>
      </c>
      <c r="C193" s="354" t="s">
        <v>319</v>
      </c>
      <c r="D193" s="355">
        <v>3381.1682583802003</v>
      </c>
      <c r="E193" s="355">
        <v>3381.1682583802003</v>
      </c>
      <c r="F193" s="356">
        <f t="shared" si="7"/>
        <v>0</v>
      </c>
      <c r="G193" s="355">
        <v>3381.1682583802003</v>
      </c>
      <c r="H193" s="305">
        <f t="shared" si="8"/>
        <v>1908.5547103010763</v>
      </c>
      <c r="I193" s="305">
        <f t="shared" si="6"/>
        <v>56.446605565124941</v>
      </c>
      <c r="J193" s="364"/>
      <c r="K193" s="355">
        <v>0</v>
      </c>
      <c r="L193" s="358">
        <v>1908.5547103010763</v>
      </c>
      <c r="M193" s="322"/>
      <c r="N193" s="323"/>
      <c r="O193" s="66"/>
      <c r="P193" s="66"/>
      <c r="Q193" s="66"/>
    </row>
    <row r="194" spans="1:17" s="67" customFormat="1" ht="17.649999999999999" customHeight="1">
      <c r="A194" s="361">
        <v>217</v>
      </c>
      <c r="B194" s="362" t="s">
        <v>204</v>
      </c>
      <c r="C194" s="354" t="s">
        <v>320</v>
      </c>
      <c r="D194" s="355">
        <v>3562.7320479987002</v>
      </c>
      <c r="E194" s="355">
        <v>3562.7320479987002</v>
      </c>
      <c r="F194" s="356">
        <f t="shared" si="7"/>
        <v>0</v>
      </c>
      <c r="G194" s="355">
        <v>3562.7320479987002</v>
      </c>
      <c r="H194" s="305">
        <f t="shared" si="8"/>
        <v>1799.508596841046</v>
      </c>
      <c r="I194" s="305">
        <f t="shared" si="6"/>
        <v>50.509232033093454</v>
      </c>
      <c r="J194" s="364"/>
      <c r="K194" s="355">
        <v>0</v>
      </c>
      <c r="L194" s="358">
        <v>1799.508596841046</v>
      </c>
      <c r="M194" s="322"/>
      <c r="N194" s="323"/>
      <c r="O194" s="66"/>
      <c r="P194" s="66"/>
      <c r="Q194" s="66"/>
    </row>
    <row r="195" spans="1:17" s="67" customFormat="1" ht="17.649999999999999" customHeight="1">
      <c r="A195" s="361">
        <v>218</v>
      </c>
      <c r="B195" s="362" t="s">
        <v>135</v>
      </c>
      <c r="C195" s="354" t="s">
        <v>321</v>
      </c>
      <c r="D195" s="355">
        <v>879.58796609170008</v>
      </c>
      <c r="E195" s="355">
        <v>879.58796609170008</v>
      </c>
      <c r="F195" s="356">
        <f t="shared" si="7"/>
        <v>0</v>
      </c>
      <c r="G195" s="355">
        <v>879.58796609170008</v>
      </c>
      <c r="H195" s="305">
        <f t="shared" si="8"/>
        <v>10.455121175806095</v>
      </c>
      <c r="I195" s="305">
        <f t="shared" si="6"/>
        <v>1.1886384965294208</v>
      </c>
      <c r="J195" s="364"/>
      <c r="K195" s="355">
        <v>0</v>
      </c>
      <c r="L195" s="358">
        <v>10.455121175806095</v>
      </c>
      <c r="M195" s="322"/>
      <c r="N195" s="323"/>
      <c r="O195" s="66"/>
      <c r="P195" s="66"/>
      <c r="Q195" s="66"/>
    </row>
    <row r="196" spans="1:17" s="67" customFormat="1" ht="17.649999999999999" customHeight="1">
      <c r="A196" s="361">
        <v>219</v>
      </c>
      <c r="B196" s="362" t="s">
        <v>249</v>
      </c>
      <c r="C196" s="354" t="s">
        <v>322</v>
      </c>
      <c r="D196" s="355">
        <v>955.37506554769993</v>
      </c>
      <c r="E196" s="355">
        <v>955.37506554769993</v>
      </c>
      <c r="F196" s="356">
        <f t="shared" si="7"/>
        <v>0</v>
      </c>
      <c r="G196" s="355">
        <v>955.37506554769993</v>
      </c>
      <c r="H196" s="305">
        <f t="shared" si="8"/>
        <v>231.17688047661213</v>
      </c>
      <c r="I196" s="305">
        <f t="shared" si="6"/>
        <v>24.197499894356405</v>
      </c>
      <c r="J196" s="364"/>
      <c r="K196" s="355">
        <v>0</v>
      </c>
      <c r="L196" s="358">
        <v>231.17688047661213</v>
      </c>
      <c r="M196" s="322"/>
      <c r="N196" s="323"/>
      <c r="O196" s="66"/>
      <c r="P196" s="66"/>
      <c r="Q196" s="66"/>
    </row>
    <row r="197" spans="1:17" s="67" customFormat="1" ht="17.649999999999999" customHeight="1">
      <c r="A197" s="361">
        <v>222</v>
      </c>
      <c r="B197" s="362" t="s">
        <v>747</v>
      </c>
      <c r="C197" s="354" t="s">
        <v>323</v>
      </c>
      <c r="D197" s="355">
        <v>23563.725515309099</v>
      </c>
      <c r="E197" s="355">
        <v>23563.725515309099</v>
      </c>
      <c r="F197" s="356">
        <f t="shared" si="7"/>
        <v>0</v>
      </c>
      <c r="G197" s="355">
        <v>23563.725515309099</v>
      </c>
      <c r="H197" s="305">
        <f t="shared" si="8"/>
        <v>8584.2631670787632</v>
      </c>
      <c r="I197" s="305">
        <f t="shared" si="6"/>
        <v>36.429991350483434</v>
      </c>
      <c r="J197" s="364"/>
      <c r="K197" s="355">
        <v>0</v>
      </c>
      <c r="L197" s="358">
        <v>8584.2631670787632</v>
      </c>
      <c r="M197" s="322"/>
      <c r="N197" s="323"/>
      <c r="O197" s="66"/>
      <c r="P197" s="66"/>
      <c r="Q197" s="66"/>
    </row>
    <row r="198" spans="1:17" s="67" customFormat="1" ht="17.649999999999999" customHeight="1">
      <c r="A198" s="361">
        <v>223</v>
      </c>
      <c r="B198" s="362" t="s">
        <v>135</v>
      </c>
      <c r="C198" s="354" t="s">
        <v>324</v>
      </c>
      <c r="D198" s="355">
        <v>97.261600636099999</v>
      </c>
      <c r="E198" s="355">
        <v>97.261600636099999</v>
      </c>
      <c r="F198" s="356">
        <f t="shared" si="7"/>
        <v>0</v>
      </c>
      <c r="G198" s="355">
        <v>97.261600636099999</v>
      </c>
      <c r="H198" s="305">
        <f t="shared" si="8"/>
        <v>-1.9946089224731622E-14</v>
      </c>
      <c r="I198" s="305">
        <f t="shared" si="6"/>
        <v>-2.0507671161365148E-14</v>
      </c>
      <c r="J198" s="364"/>
      <c r="K198" s="355">
        <v>0</v>
      </c>
      <c r="L198" s="358">
        <v>-1.9946089224731622E-14</v>
      </c>
      <c r="M198" s="322"/>
      <c r="N198" s="323"/>
      <c r="O198" s="66"/>
      <c r="P198" s="66"/>
      <c r="Q198" s="66"/>
    </row>
    <row r="199" spans="1:17" s="67" customFormat="1" ht="17.649999999999999" customHeight="1">
      <c r="A199" s="361">
        <v>225</v>
      </c>
      <c r="B199" s="362" t="s">
        <v>135</v>
      </c>
      <c r="C199" s="354" t="s">
        <v>748</v>
      </c>
      <c r="D199" s="355">
        <v>27.823718865299998</v>
      </c>
      <c r="E199" s="355">
        <v>27.823718865299998</v>
      </c>
      <c r="F199" s="356">
        <f t="shared" si="7"/>
        <v>0</v>
      </c>
      <c r="G199" s="355">
        <v>27.823718865299998</v>
      </c>
      <c r="H199" s="305">
        <f t="shared" si="8"/>
        <v>1.3911864679551404</v>
      </c>
      <c r="I199" s="305">
        <f t="shared" si="6"/>
        <v>5.0000018857656769</v>
      </c>
      <c r="J199" s="364"/>
      <c r="K199" s="355">
        <v>0</v>
      </c>
      <c r="L199" s="358">
        <v>1.3911864679551404</v>
      </c>
      <c r="M199" s="322"/>
      <c r="N199" s="323"/>
      <c r="O199" s="66"/>
      <c r="P199" s="66"/>
      <c r="Q199" s="66"/>
    </row>
    <row r="200" spans="1:17" s="67" customFormat="1" ht="17.649999999999999" customHeight="1">
      <c r="A200" s="361">
        <v>226</v>
      </c>
      <c r="B200" s="362" t="s">
        <v>127</v>
      </c>
      <c r="C200" s="354" t="s">
        <v>326</v>
      </c>
      <c r="D200" s="355">
        <v>567.94511699999998</v>
      </c>
      <c r="E200" s="355">
        <v>567.94511699999998</v>
      </c>
      <c r="F200" s="356">
        <f t="shared" si="7"/>
        <v>0</v>
      </c>
      <c r="G200" s="355">
        <v>567.94511699999998</v>
      </c>
      <c r="H200" s="305">
        <f t="shared" si="8"/>
        <v>340.76707019999998</v>
      </c>
      <c r="I200" s="305">
        <f t="shared" si="6"/>
        <v>60</v>
      </c>
      <c r="J200" s="364"/>
      <c r="K200" s="355">
        <v>0</v>
      </c>
      <c r="L200" s="358">
        <v>340.76707019999998</v>
      </c>
      <c r="M200" s="322"/>
      <c r="N200" s="323"/>
      <c r="O200" s="66"/>
      <c r="P200" s="66"/>
      <c r="Q200" s="66"/>
    </row>
    <row r="201" spans="1:17" s="67" customFormat="1" ht="17.649999999999999" customHeight="1">
      <c r="A201" s="361">
        <v>227</v>
      </c>
      <c r="B201" s="362" t="s">
        <v>123</v>
      </c>
      <c r="C201" s="354" t="s">
        <v>327</v>
      </c>
      <c r="D201" s="355">
        <v>2381.8345776361998</v>
      </c>
      <c r="E201" s="355">
        <v>2381.8345776361998</v>
      </c>
      <c r="F201" s="356">
        <f t="shared" si="7"/>
        <v>0</v>
      </c>
      <c r="G201" s="355">
        <v>2381.8345776361998</v>
      </c>
      <c r="H201" s="305">
        <f t="shared" si="8"/>
        <v>501.43885654424929</v>
      </c>
      <c r="I201" s="305">
        <f t="shared" si="6"/>
        <v>21.052631498946976</v>
      </c>
      <c r="J201" s="364"/>
      <c r="K201" s="355">
        <v>0</v>
      </c>
      <c r="L201" s="358">
        <v>501.43885654424929</v>
      </c>
      <c r="M201" s="322"/>
      <c r="N201" s="323"/>
      <c r="O201" s="66"/>
      <c r="P201" s="66"/>
      <c r="Q201" s="66"/>
    </row>
    <row r="202" spans="1:17" s="67" customFormat="1" ht="17.649999999999999" customHeight="1">
      <c r="A202" s="361">
        <v>228</v>
      </c>
      <c r="B202" s="366" t="s">
        <v>135</v>
      </c>
      <c r="C202" s="354" t="s">
        <v>328</v>
      </c>
      <c r="D202" s="355">
        <v>438.0231463403</v>
      </c>
      <c r="E202" s="355">
        <v>438.0231463403</v>
      </c>
      <c r="F202" s="356">
        <f t="shared" si="7"/>
        <v>0</v>
      </c>
      <c r="G202" s="355">
        <v>438.0231463403</v>
      </c>
      <c r="H202" s="305">
        <f t="shared" si="8"/>
        <v>92.659650751710245</v>
      </c>
      <c r="I202" s="305">
        <f t="shared" si="6"/>
        <v>21.154053507419672</v>
      </c>
      <c r="J202" s="364"/>
      <c r="K202" s="355">
        <v>0</v>
      </c>
      <c r="L202" s="358">
        <v>92.659650751710245</v>
      </c>
      <c r="M202" s="322"/>
      <c r="N202" s="323"/>
      <c r="O202" s="66"/>
      <c r="P202" s="66"/>
      <c r="Q202" s="66"/>
    </row>
    <row r="203" spans="1:17" s="67" customFormat="1" ht="17.649999999999999" customHeight="1">
      <c r="A203" s="361">
        <v>229</v>
      </c>
      <c r="B203" s="366" t="s">
        <v>749</v>
      </c>
      <c r="C203" s="354" t="s">
        <v>329</v>
      </c>
      <c r="D203" s="355">
        <v>2332.5461265162999</v>
      </c>
      <c r="E203" s="355">
        <v>2332.5461265162999</v>
      </c>
      <c r="F203" s="356">
        <f t="shared" si="7"/>
        <v>0</v>
      </c>
      <c r="G203" s="355">
        <v>2332.5461265162999</v>
      </c>
      <c r="H203" s="305">
        <f t="shared" si="8"/>
        <v>773.70031844665903</v>
      </c>
      <c r="I203" s="305">
        <f t="shared" si="6"/>
        <v>33.16977570780967</v>
      </c>
      <c r="J203" s="364"/>
      <c r="K203" s="355">
        <v>0</v>
      </c>
      <c r="L203" s="358">
        <v>773.70031844665903</v>
      </c>
      <c r="M203" s="322"/>
      <c r="N203" s="323"/>
      <c r="O203" s="66"/>
      <c r="P203" s="66"/>
      <c r="Q203" s="66"/>
    </row>
    <row r="204" spans="1:17" s="67" customFormat="1" ht="17.649999999999999" customHeight="1">
      <c r="A204" s="361">
        <v>231</v>
      </c>
      <c r="B204" s="362" t="s">
        <v>227</v>
      </c>
      <c r="C204" s="354" t="s">
        <v>330</v>
      </c>
      <c r="D204" s="355">
        <v>144.15300446859999</v>
      </c>
      <c r="E204" s="355">
        <v>144.15300446859999</v>
      </c>
      <c r="F204" s="356">
        <f t="shared" si="7"/>
        <v>0</v>
      </c>
      <c r="G204" s="355">
        <v>144.15300446859999</v>
      </c>
      <c r="H204" s="305">
        <f t="shared" si="8"/>
        <v>13.952569527038898</v>
      </c>
      <c r="I204" s="305">
        <f t="shared" si="6"/>
        <v>9.6790001557533305</v>
      </c>
      <c r="J204" s="364"/>
      <c r="K204" s="355">
        <v>0</v>
      </c>
      <c r="L204" s="358">
        <v>13.952569527038898</v>
      </c>
      <c r="M204" s="322"/>
      <c r="N204" s="323"/>
      <c r="O204" s="66"/>
      <c r="P204" s="66"/>
      <c r="Q204" s="66"/>
    </row>
    <row r="205" spans="1:17" s="67" customFormat="1" ht="17.649999999999999" customHeight="1">
      <c r="A205" s="361">
        <v>233</v>
      </c>
      <c r="B205" s="362" t="s">
        <v>227</v>
      </c>
      <c r="C205" s="354" t="s">
        <v>331</v>
      </c>
      <c r="D205" s="355">
        <v>192.60440464560003</v>
      </c>
      <c r="E205" s="355">
        <v>192.60440464560003</v>
      </c>
      <c r="F205" s="356">
        <f t="shared" si="7"/>
        <v>0</v>
      </c>
      <c r="G205" s="355">
        <v>192.60440464560003</v>
      </c>
      <c r="H205" s="305">
        <f t="shared" si="8"/>
        <v>18.642180176844811</v>
      </c>
      <c r="I205" s="305">
        <f t="shared" si="6"/>
        <v>9.6789999227417383</v>
      </c>
      <c r="J205" s="364"/>
      <c r="K205" s="355">
        <v>0</v>
      </c>
      <c r="L205" s="358">
        <v>18.642180176844811</v>
      </c>
      <c r="M205" s="322"/>
      <c r="N205" s="323"/>
      <c r="O205" s="66"/>
      <c r="P205" s="66"/>
      <c r="Q205" s="66"/>
    </row>
    <row r="206" spans="1:17" s="67" customFormat="1" ht="17.649999999999999" customHeight="1">
      <c r="A206" s="361">
        <v>234</v>
      </c>
      <c r="B206" s="362" t="s">
        <v>227</v>
      </c>
      <c r="C206" s="354" t="s">
        <v>332</v>
      </c>
      <c r="D206" s="355">
        <v>804.09820128770002</v>
      </c>
      <c r="E206" s="355">
        <v>804.09820128770002</v>
      </c>
      <c r="F206" s="356">
        <f t="shared" si="7"/>
        <v>0</v>
      </c>
      <c r="G206" s="355">
        <v>804.09820128770002</v>
      </c>
      <c r="H206" s="305">
        <f t="shared" si="8"/>
        <v>706.64917745434741</v>
      </c>
      <c r="I206" s="305">
        <f t="shared" si="6"/>
        <v>87.880954878733007</v>
      </c>
      <c r="J206" s="364"/>
      <c r="K206" s="355">
        <v>0</v>
      </c>
      <c r="L206" s="358">
        <v>706.64917745434741</v>
      </c>
      <c r="M206" s="322"/>
      <c r="N206" s="323"/>
      <c r="O206" s="66"/>
      <c r="P206" s="66"/>
      <c r="Q206" s="66"/>
    </row>
    <row r="207" spans="1:17" s="67" customFormat="1" ht="17.649999999999999" customHeight="1">
      <c r="A207" s="361">
        <v>235</v>
      </c>
      <c r="B207" s="362" t="s">
        <v>127</v>
      </c>
      <c r="C207" s="354" t="s">
        <v>333</v>
      </c>
      <c r="D207" s="355">
        <v>2197.6692894711</v>
      </c>
      <c r="E207" s="355">
        <v>2197.6692894711</v>
      </c>
      <c r="F207" s="356">
        <f t="shared" si="7"/>
        <v>0</v>
      </c>
      <c r="G207" s="355">
        <v>2197.6692894711</v>
      </c>
      <c r="H207" s="305">
        <f t="shared" si="8"/>
        <v>1067.389631659428</v>
      </c>
      <c r="I207" s="305">
        <f t="shared" ref="I207:I271" si="9">+H207/E207*100</f>
        <v>48.569165377758466</v>
      </c>
      <c r="J207" s="364"/>
      <c r="K207" s="355">
        <v>0</v>
      </c>
      <c r="L207" s="358">
        <v>1067.389631659428</v>
      </c>
      <c r="M207" s="322"/>
      <c r="N207" s="323"/>
      <c r="O207" s="66"/>
      <c r="P207" s="66"/>
      <c r="Q207" s="66"/>
    </row>
    <row r="208" spans="1:17" s="67" customFormat="1" ht="17.649999999999999" customHeight="1">
      <c r="A208" s="361">
        <v>236</v>
      </c>
      <c r="B208" s="362" t="s">
        <v>127</v>
      </c>
      <c r="C208" s="354" t="s">
        <v>334</v>
      </c>
      <c r="D208" s="355">
        <v>2063.8139451736997</v>
      </c>
      <c r="E208" s="355">
        <v>2063.8139451736997</v>
      </c>
      <c r="F208" s="356">
        <f t="shared" si="7"/>
        <v>0</v>
      </c>
      <c r="G208" s="355">
        <v>2063.8139451736997</v>
      </c>
      <c r="H208" s="305">
        <f t="shared" si="8"/>
        <v>412.76279105589646</v>
      </c>
      <c r="I208" s="305">
        <f t="shared" si="9"/>
        <v>20.000000097933075</v>
      </c>
      <c r="J208" s="364"/>
      <c r="K208" s="355">
        <v>0</v>
      </c>
      <c r="L208" s="358">
        <v>412.76279105589646</v>
      </c>
      <c r="M208" s="322"/>
      <c r="N208" s="323"/>
      <c r="O208" s="66"/>
      <c r="P208" s="66"/>
      <c r="Q208" s="66"/>
    </row>
    <row r="209" spans="1:17" s="67" customFormat="1" ht="17.649999999999999" customHeight="1">
      <c r="A209" s="361">
        <v>237</v>
      </c>
      <c r="B209" s="362" t="s">
        <v>135</v>
      </c>
      <c r="C209" s="354" t="s">
        <v>335</v>
      </c>
      <c r="D209" s="355">
        <v>258.97266545130003</v>
      </c>
      <c r="E209" s="355">
        <v>258.97266545130003</v>
      </c>
      <c r="F209" s="356">
        <f t="shared" ref="F209:F272" si="10">E209/D209*100-100</f>
        <v>0</v>
      </c>
      <c r="G209" s="355">
        <v>258.97264299400001</v>
      </c>
      <c r="H209" s="305">
        <f t="shared" ref="H209:H272" si="11">+K209+L209</f>
        <v>150.11250813530384</v>
      </c>
      <c r="I209" s="305">
        <f t="shared" si="9"/>
        <v>57.964614865321607</v>
      </c>
      <c r="J209" s="364"/>
      <c r="K209" s="355">
        <v>0</v>
      </c>
      <c r="L209" s="358">
        <v>150.11250813530384</v>
      </c>
      <c r="M209" s="322"/>
      <c r="N209" s="323"/>
      <c r="O209" s="66"/>
      <c r="P209" s="66"/>
      <c r="Q209" s="66"/>
    </row>
    <row r="210" spans="1:17" s="67" customFormat="1" ht="17.649999999999999" customHeight="1">
      <c r="A210" s="361">
        <v>242</v>
      </c>
      <c r="B210" s="362" t="s">
        <v>139</v>
      </c>
      <c r="C210" s="354" t="s">
        <v>336</v>
      </c>
      <c r="D210" s="355">
        <v>1008.5798003</v>
      </c>
      <c r="E210" s="355">
        <v>544.72260695979992</v>
      </c>
      <c r="F210" s="356">
        <f t="shared" si="10"/>
        <v>-45.991124668789396</v>
      </c>
      <c r="G210" s="355">
        <v>544.72260695979992</v>
      </c>
      <c r="H210" s="305">
        <f t="shared" si="11"/>
        <v>206.02381992929224</v>
      </c>
      <c r="I210" s="305">
        <f t="shared" si="9"/>
        <v>37.821786226048189</v>
      </c>
      <c r="J210" s="364"/>
      <c r="K210" s="355">
        <v>0</v>
      </c>
      <c r="L210" s="358">
        <v>206.02381992929224</v>
      </c>
      <c r="M210" s="322"/>
      <c r="N210" s="323"/>
      <c r="O210" s="66"/>
      <c r="P210" s="66"/>
      <c r="Q210" s="66"/>
    </row>
    <row r="211" spans="1:17" s="67" customFormat="1" ht="17.649999999999999" customHeight="1">
      <c r="A211" s="361">
        <v>243</v>
      </c>
      <c r="B211" s="362" t="s">
        <v>139</v>
      </c>
      <c r="C211" s="354" t="s">
        <v>337</v>
      </c>
      <c r="D211" s="355">
        <v>1911.1894183406998</v>
      </c>
      <c r="E211" s="355">
        <v>1911.1894183406998</v>
      </c>
      <c r="F211" s="356">
        <f t="shared" si="10"/>
        <v>0</v>
      </c>
      <c r="G211" s="355">
        <v>1911.1894183406998</v>
      </c>
      <c r="H211" s="305">
        <f t="shared" si="11"/>
        <v>889.03092109048896</v>
      </c>
      <c r="I211" s="305">
        <f t="shared" si="9"/>
        <v>46.517153797468602</v>
      </c>
      <c r="J211" s="364"/>
      <c r="K211" s="355">
        <v>0</v>
      </c>
      <c r="L211" s="358">
        <v>889.03092109048896</v>
      </c>
      <c r="M211" s="322"/>
      <c r="N211" s="323"/>
      <c r="O211" s="66"/>
      <c r="P211" s="66"/>
      <c r="Q211" s="66"/>
    </row>
    <row r="212" spans="1:17" s="67" customFormat="1" ht="17.649999999999999" customHeight="1">
      <c r="A212" s="361">
        <v>244</v>
      </c>
      <c r="B212" s="362" t="s">
        <v>139</v>
      </c>
      <c r="C212" s="354" t="s">
        <v>338</v>
      </c>
      <c r="D212" s="355">
        <v>1535.0165956494</v>
      </c>
      <c r="E212" s="355">
        <v>1535.0165956494</v>
      </c>
      <c r="F212" s="356">
        <f t="shared" si="10"/>
        <v>0</v>
      </c>
      <c r="G212" s="355">
        <v>1535.0165956494</v>
      </c>
      <c r="H212" s="305">
        <f t="shared" si="11"/>
        <v>462.78561311918133</v>
      </c>
      <c r="I212" s="305">
        <f t="shared" si="9"/>
        <v>30.14857392622498</v>
      </c>
      <c r="J212" s="364"/>
      <c r="K212" s="355">
        <v>0</v>
      </c>
      <c r="L212" s="358">
        <v>462.78561311918133</v>
      </c>
      <c r="M212" s="322"/>
      <c r="N212" s="323"/>
      <c r="O212" s="66"/>
      <c r="P212" s="66"/>
      <c r="Q212" s="66"/>
    </row>
    <row r="213" spans="1:17" s="67" customFormat="1" ht="17.649999999999999" customHeight="1">
      <c r="A213" s="361">
        <v>245</v>
      </c>
      <c r="B213" s="362" t="s">
        <v>139</v>
      </c>
      <c r="C213" s="354" t="s">
        <v>339</v>
      </c>
      <c r="D213" s="355">
        <v>2097.0706238841999</v>
      </c>
      <c r="E213" s="355">
        <v>2097.0706238841999</v>
      </c>
      <c r="F213" s="356">
        <f t="shared" si="10"/>
        <v>0</v>
      </c>
      <c r="G213" s="355">
        <v>899.27196920009987</v>
      </c>
      <c r="H213" s="305">
        <f t="shared" si="11"/>
        <v>443.01764872058186</v>
      </c>
      <c r="I213" s="305">
        <f t="shared" si="9"/>
        <v>21.125547402882567</v>
      </c>
      <c r="J213" s="364"/>
      <c r="K213" s="355">
        <v>172.95910436999188</v>
      </c>
      <c r="L213" s="358">
        <v>270.05854435058995</v>
      </c>
      <c r="M213" s="322"/>
      <c r="N213" s="323"/>
      <c r="O213" s="66"/>
      <c r="P213" s="66"/>
      <c r="Q213" s="66"/>
    </row>
    <row r="214" spans="1:17" s="67" customFormat="1" ht="17.649999999999999" customHeight="1">
      <c r="A214" s="361">
        <v>247</v>
      </c>
      <c r="B214" s="362" t="s">
        <v>227</v>
      </c>
      <c r="C214" s="354" t="s">
        <v>340</v>
      </c>
      <c r="D214" s="355">
        <v>425.45997128779999</v>
      </c>
      <c r="E214" s="355">
        <v>425.45997128779999</v>
      </c>
      <c r="F214" s="356">
        <f t="shared" si="10"/>
        <v>0</v>
      </c>
      <c r="G214" s="355">
        <v>425.45988145859997</v>
      </c>
      <c r="H214" s="305">
        <f t="shared" si="11"/>
        <v>128.81930699410233</v>
      </c>
      <c r="I214" s="305">
        <f t="shared" si="9"/>
        <v>30.277656110441292</v>
      </c>
      <c r="J214" s="364"/>
      <c r="K214" s="355">
        <v>0</v>
      </c>
      <c r="L214" s="358">
        <v>128.81930699410233</v>
      </c>
      <c r="M214" s="322"/>
      <c r="N214" s="323"/>
      <c r="O214" s="66"/>
      <c r="P214" s="66"/>
      <c r="Q214" s="66"/>
    </row>
    <row r="215" spans="1:17" s="67" customFormat="1" ht="17.649999999999999" customHeight="1">
      <c r="A215" s="361">
        <v>248</v>
      </c>
      <c r="B215" s="362" t="s">
        <v>227</v>
      </c>
      <c r="C215" s="354" t="s">
        <v>341</v>
      </c>
      <c r="D215" s="355">
        <v>1394.9813841661</v>
      </c>
      <c r="E215" s="355">
        <v>1394.9813841661</v>
      </c>
      <c r="F215" s="356">
        <f t="shared" si="10"/>
        <v>0</v>
      </c>
      <c r="G215" s="355">
        <v>1394.9813841661</v>
      </c>
      <c r="H215" s="305">
        <f t="shared" si="11"/>
        <v>271.44677947881905</v>
      </c>
      <c r="I215" s="305">
        <f t="shared" si="9"/>
        <v>19.458810171942623</v>
      </c>
      <c r="J215" s="364"/>
      <c r="K215" s="355">
        <v>0</v>
      </c>
      <c r="L215" s="358">
        <v>271.44677947881905</v>
      </c>
      <c r="M215" s="322"/>
      <c r="N215" s="323"/>
      <c r="O215" s="66"/>
      <c r="P215" s="66"/>
      <c r="Q215" s="66"/>
    </row>
    <row r="216" spans="1:17" s="67" customFormat="1" ht="17.649999999999999" customHeight="1">
      <c r="A216" s="361">
        <v>249</v>
      </c>
      <c r="B216" s="362" t="s">
        <v>227</v>
      </c>
      <c r="C216" s="354" t="s">
        <v>342</v>
      </c>
      <c r="D216" s="355">
        <v>1288.8055604107001</v>
      </c>
      <c r="E216" s="355">
        <v>1288.8055604107001</v>
      </c>
      <c r="F216" s="356">
        <f t="shared" si="10"/>
        <v>0</v>
      </c>
      <c r="G216" s="355">
        <v>708.4976773034</v>
      </c>
      <c r="H216" s="305">
        <f t="shared" si="11"/>
        <v>684.28829834106261</v>
      </c>
      <c r="I216" s="305">
        <f t="shared" si="9"/>
        <v>53.094766143234381</v>
      </c>
      <c r="J216" s="364"/>
      <c r="K216" s="355">
        <v>228.52489391905615</v>
      </c>
      <c r="L216" s="358">
        <v>455.76340442200643</v>
      </c>
      <c r="M216" s="322"/>
      <c r="N216" s="323"/>
      <c r="O216" s="66"/>
      <c r="P216" s="66"/>
      <c r="Q216" s="66"/>
    </row>
    <row r="217" spans="1:17" s="67" customFormat="1" ht="17.649999999999999" customHeight="1">
      <c r="A217" s="361">
        <v>250</v>
      </c>
      <c r="B217" s="362" t="s">
        <v>227</v>
      </c>
      <c r="C217" s="354" t="s">
        <v>343</v>
      </c>
      <c r="D217" s="355">
        <v>1006.3441536277001</v>
      </c>
      <c r="E217" s="355">
        <v>1006.3441536277001</v>
      </c>
      <c r="F217" s="356">
        <f t="shared" si="10"/>
        <v>0</v>
      </c>
      <c r="G217" s="355">
        <v>1006.3441536277001</v>
      </c>
      <c r="H217" s="305">
        <f t="shared" si="11"/>
        <v>74.813651126556437</v>
      </c>
      <c r="I217" s="305">
        <f t="shared" si="9"/>
        <v>7.4342013968944824</v>
      </c>
      <c r="J217" s="364"/>
      <c r="K217" s="355">
        <v>0</v>
      </c>
      <c r="L217" s="358">
        <v>74.813651126556437</v>
      </c>
      <c r="M217" s="322"/>
      <c r="N217" s="323"/>
      <c r="O217" s="66"/>
      <c r="P217" s="66"/>
      <c r="Q217" s="66"/>
    </row>
    <row r="218" spans="1:17" s="67" customFormat="1" ht="17.649999999999999" customHeight="1">
      <c r="A218" s="361">
        <v>251</v>
      </c>
      <c r="B218" s="362" t="s">
        <v>245</v>
      </c>
      <c r="C218" s="354" t="s">
        <v>344</v>
      </c>
      <c r="D218" s="355">
        <v>576.1619286678</v>
      </c>
      <c r="E218" s="355">
        <v>576.1619286678</v>
      </c>
      <c r="F218" s="356">
        <f t="shared" si="10"/>
        <v>0</v>
      </c>
      <c r="G218" s="355">
        <v>576.16190621049998</v>
      </c>
      <c r="H218" s="305">
        <f t="shared" si="11"/>
        <v>281.93133644932453</v>
      </c>
      <c r="I218" s="305">
        <f t="shared" si="9"/>
        <v>48.932656328266148</v>
      </c>
      <c r="J218" s="364"/>
      <c r="K218" s="355">
        <v>0</v>
      </c>
      <c r="L218" s="358">
        <v>281.93133644932453</v>
      </c>
      <c r="M218" s="322"/>
      <c r="N218" s="323"/>
      <c r="O218" s="66"/>
      <c r="P218" s="66"/>
      <c r="Q218" s="66"/>
    </row>
    <row r="219" spans="1:17" s="67" customFormat="1" ht="17.649999999999999" customHeight="1">
      <c r="A219" s="361">
        <v>252</v>
      </c>
      <c r="B219" s="362" t="s">
        <v>139</v>
      </c>
      <c r="C219" s="354" t="s">
        <v>345</v>
      </c>
      <c r="D219" s="355">
        <v>177.80825533949999</v>
      </c>
      <c r="E219" s="355">
        <v>177.80825533949999</v>
      </c>
      <c r="F219" s="356">
        <f t="shared" si="10"/>
        <v>0</v>
      </c>
      <c r="G219" s="355">
        <v>177.80825533949999</v>
      </c>
      <c r="H219" s="305">
        <f t="shared" si="11"/>
        <v>-3.9892178449463245E-14</v>
      </c>
      <c r="I219" s="305">
        <f t="shared" si="9"/>
        <v>-2.2435504118351936E-14</v>
      </c>
      <c r="J219" s="364"/>
      <c r="K219" s="355">
        <v>0</v>
      </c>
      <c r="L219" s="358">
        <v>-3.9892178449463245E-14</v>
      </c>
      <c r="M219" s="322"/>
      <c r="N219" s="323"/>
      <c r="O219" s="66"/>
      <c r="P219" s="66"/>
      <c r="Q219" s="66"/>
    </row>
    <row r="220" spans="1:17" s="67" customFormat="1" ht="17.649999999999999" customHeight="1">
      <c r="A220" s="361">
        <v>253</v>
      </c>
      <c r="B220" s="362" t="s">
        <v>139</v>
      </c>
      <c r="C220" s="354" t="s">
        <v>346</v>
      </c>
      <c r="D220" s="355">
        <v>740.92094315359998</v>
      </c>
      <c r="E220" s="355">
        <v>740.92094315359998</v>
      </c>
      <c r="F220" s="356">
        <f t="shared" si="10"/>
        <v>0</v>
      </c>
      <c r="G220" s="355">
        <v>740.92094315359998</v>
      </c>
      <c r="H220" s="305">
        <f t="shared" si="11"/>
        <v>422.96229039652849</v>
      </c>
      <c r="I220" s="305">
        <f t="shared" si="9"/>
        <v>57.086021701082402</v>
      </c>
      <c r="J220" s="364"/>
      <c r="K220" s="355">
        <v>0</v>
      </c>
      <c r="L220" s="358">
        <v>422.96229039652849</v>
      </c>
      <c r="M220" s="322"/>
      <c r="N220" s="323"/>
      <c r="O220" s="66"/>
      <c r="P220" s="66"/>
      <c r="Q220" s="66"/>
    </row>
    <row r="221" spans="1:17" s="67" customFormat="1" ht="17.649999999999999" customHeight="1">
      <c r="A221" s="361">
        <v>258</v>
      </c>
      <c r="B221" s="362" t="s">
        <v>212</v>
      </c>
      <c r="C221" s="354" t="s">
        <v>347</v>
      </c>
      <c r="D221" s="355">
        <v>9671.3709887999994</v>
      </c>
      <c r="E221" s="355">
        <v>9671.3709887999994</v>
      </c>
      <c r="F221" s="356">
        <f t="shared" si="10"/>
        <v>0</v>
      </c>
      <c r="G221" s="355">
        <v>8533.7369229977012</v>
      </c>
      <c r="H221" s="305">
        <f t="shared" si="11"/>
        <v>8533.7739999999994</v>
      </c>
      <c r="I221" s="305">
        <f t="shared" si="9"/>
        <v>88.23747956605736</v>
      </c>
      <c r="J221" s="364"/>
      <c r="K221" s="355">
        <v>8533.7739999999994</v>
      </c>
      <c r="L221" s="358">
        <v>0</v>
      </c>
      <c r="M221" s="322"/>
      <c r="N221" s="323"/>
      <c r="O221" s="66"/>
      <c r="P221" s="66"/>
      <c r="Q221" s="66"/>
    </row>
    <row r="222" spans="1:17" s="67" customFormat="1" ht="17.649999999999999" customHeight="1">
      <c r="A222" s="361">
        <v>259</v>
      </c>
      <c r="B222" s="362" t="s">
        <v>245</v>
      </c>
      <c r="C222" s="354" t="s">
        <v>348</v>
      </c>
      <c r="D222" s="355">
        <v>1933.5735299999999</v>
      </c>
      <c r="E222" s="355">
        <v>752.17633979790003</v>
      </c>
      <c r="F222" s="356">
        <f t="shared" si="10"/>
        <v>-61.099160278745643</v>
      </c>
      <c r="G222" s="355">
        <v>752.17633979790003</v>
      </c>
      <c r="H222" s="305">
        <f t="shared" si="11"/>
        <v>500.41748859180257</v>
      </c>
      <c r="I222" s="305">
        <f t="shared" si="9"/>
        <v>66.529278058155654</v>
      </c>
      <c r="J222" s="364"/>
      <c r="K222" s="355">
        <v>0</v>
      </c>
      <c r="L222" s="358">
        <v>500.41748859180257</v>
      </c>
      <c r="M222" s="322"/>
      <c r="N222" s="323"/>
      <c r="O222" s="66"/>
      <c r="P222" s="66"/>
      <c r="Q222" s="66"/>
    </row>
    <row r="223" spans="1:17" s="67" customFormat="1" ht="17.649999999999999" customHeight="1">
      <c r="A223" s="361">
        <v>260</v>
      </c>
      <c r="B223" s="362" t="s">
        <v>139</v>
      </c>
      <c r="C223" s="354" t="s">
        <v>349</v>
      </c>
      <c r="D223" s="355">
        <v>235.63436557230003</v>
      </c>
      <c r="E223" s="355">
        <v>235.63436557230003</v>
      </c>
      <c r="F223" s="356">
        <f t="shared" si="10"/>
        <v>0</v>
      </c>
      <c r="G223" s="355">
        <v>235.63436557230003</v>
      </c>
      <c r="H223" s="305">
        <f t="shared" si="11"/>
        <v>203.39625120425197</v>
      </c>
      <c r="I223" s="305">
        <f t="shared" si="9"/>
        <v>86.318585453463328</v>
      </c>
      <c r="J223" s="364"/>
      <c r="K223" s="355">
        <v>0</v>
      </c>
      <c r="L223" s="358">
        <v>203.39625120425197</v>
      </c>
      <c r="M223" s="322"/>
      <c r="N223" s="323"/>
      <c r="O223" s="66"/>
      <c r="P223" s="66"/>
      <c r="Q223" s="66"/>
    </row>
    <row r="224" spans="1:17" s="67" customFormat="1" ht="17.649999999999999" customHeight="1">
      <c r="A224" s="361">
        <v>261</v>
      </c>
      <c r="B224" s="362" t="s">
        <v>191</v>
      </c>
      <c r="C224" s="354" t="s">
        <v>350</v>
      </c>
      <c r="D224" s="355">
        <v>11346.7773742424</v>
      </c>
      <c r="E224" s="355">
        <v>11346.7773742424</v>
      </c>
      <c r="F224" s="356">
        <f t="shared" si="10"/>
        <v>0</v>
      </c>
      <c r="G224" s="355">
        <v>7185.1805494577002</v>
      </c>
      <c r="H224" s="305">
        <f t="shared" si="11"/>
        <v>6885.7687752363418</v>
      </c>
      <c r="I224" s="305">
        <f t="shared" si="9"/>
        <v>60.684796644263848</v>
      </c>
      <c r="J224" s="364"/>
      <c r="K224" s="355">
        <v>2707.6579017171298</v>
      </c>
      <c r="L224" s="358">
        <v>4178.110873519212</v>
      </c>
      <c r="M224" s="322"/>
      <c r="N224" s="323"/>
      <c r="O224" s="66"/>
      <c r="P224" s="66"/>
      <c r="Q224" s="66"/>
    </row>
    <row r="225" spans="1:17" s="67" customFormat="1" ht="17.649999999999999" customHeight="1">
      <c r="A225" s="361">
        <v>262</v>
      </c>
      <c r="B225" s="362" t="s">
        <v>227</v>
      </c>
      <c r="C225" s="354" t="s">
        <v>351</v>
      </c>
      <c r="D225" s="355">
        <v>845.1470914949</v>
      </c>
      <c r="E225" s="355">
        <v>845.1470914949</v>
      </c>
      <c r="F225" s="356">
        <f t="shared" si="10"/>
        <v>0</v>
      </c>
      <c r="G225" s="355">
        <v>845.1470914949</v>
      </c>
      <c r="H225" s="305">
        <f t="shared" si="11"/>
        <v>276.26764470768865</v>
      </c>
      <c r="I225" s="305">
        <f t="shared" si="9"/>
        <v>32.6887056096975</v>
      </c>
      <c r="J225" s="364"/>
      <c r="K225" s="355">
        <v>0</v>
      </c>
      <c r="L225" s="358">
        <v>276.26764470768865</v>
      </c>
      <c r="M225" s="322"/>
      <c r="N225" s="323"/>
      <c r="O225" s="66"/>
      <c r="P225" s="66"/>
      <c r="Q225" s="66"/>
    </row>
    <row r="226" spans="1:17" s="67" customFormat="1" ht="17.649999999999999" customHeight="1">
      <c r="A226" s="361">
        <v>264</v>
      </c>
      <c r="B226" s="362" t="s">
        <v>747</v>
      </c>
      <c r="C226" s="354" t="s">
        <v>352</v>
      </c>
      <c r="D226" s="355">
        <v>16530.844468181498</v>
      </c>
      <c r="E226" s="355">
        <v>16530.844468181498</v>
      </c>
      <c r="F226" s="356">
        <f t="shared" si="10"/>
        <v>0</v>
      </c>
      <c r="G226" s="355">
        <v>13577.843067843023</v>
      </c>
      <c r="H226" s="305">
        <f t="shared" si="11"/>
        <v>10499.41396714051</v>
      </c>
      <c r="I226" s="305">
        <f t="shared" si="9"/>
        <v>63.514081130880754</v>
      </c>
      <c r="J226" s="364"/>
      <c r="K226" s="355">
        <v>0</v>
      </c>
      <c r="L226" s="358">
        <v>10499.41396714051</v>
      </c>
      <c r="M226" s="322"/>
      <c r="N226" s="323"/>
      <c r="O226" s="66"/>
      <c r="P226" s="66"/>
      <c r="Q226" s="66"/>
    </row>
    <row r="227" spans="1:17" s="67" customFormat="1" ht="17.649999999999999" customHeight="1">
      <c r="A227" s="361">
        <v>266</v>
      </c>
      <c r="B227" s="362" t="s">
        <v>227</v>
      </c>
      <c r="C227" s="354" t="s">
        <v>353</v>
      </c>
      <c r="D227" s="355">
        <v>3992.3689648000004</v>
      </c>
      <c r="E227" s="355">
        <v>3992.3689648000004</v>
      </c>
      <c r="F227" s="356">
        <f t="shared" si="10"/>
        <v>0</v>
      </c>
      <c r="G227" s="355">
        <v>2048.0609801438</v>
      </c>
      <c r="H227" s="305">
        <f t="shared" si="11"/>
        <v>1166.4933757894592</v>
      </c>
      <c r="I227" s="305">
        <f t="shared" si="9"/>
        <v>29.218075435267171</v>
      </c>
      <c r="J227" s="364"/>
      <c r="K227" s="355">
        <v>552.38545993323567</v>
      </c>
      <c r="L227" s="358">
        <v>614.10791585622349</v>
      </c>
      <c r="M227" s="322"/>
      <c r="N227" s="323"/>
      <c r="O227" s="66"/>
      <c r="P227" s="66"/>
      <c r="Q227" s="66"/>
    </row>
    <row r="228" spans="1:17" s="67" customFormat="1" ht="17.649999999999999" customHeight="1">
      <c r="A228" s="361">
        <v>267</v>
      </c>
      <c r="B228" s="362" t="s">
        <v>227</v>
      </c>
      <c r="C228" s="354" t="s">
        <v>354</v>
      </c>
      <c r="D228" s="355">
        <v>535.59319799189996</v>
      </c>
      <c r="E228" s="355">
        <v>535.59319799189996</v>
      </c>
      <c r="F228" s="356">
        <f t="shared" si="10"/>
        <v>0</v>
      </c>
      <c r="G228" s="355">
        <v>535.59319799189996</v>
      </c>
      <c r="H228" s="305">
        <f t="shared" si="11"/>
        <v>225.14270725391486</v>
      </c>
      <c r="I228" s="305">
        <f t="shared" si="9"/>
        <v>42.036140133601883</v>
      </c>
      <c r="J228" s="364"/>
      <c r="K228" s="355">
        <v>0</v>
      </c>
      <c r="L228" s="358">
        <v>225.14270725391486</v>
      </c>
      <c r="M228" s="322"/>
      <c r="N228" s="323"/>
      <c r="O228" s="66"/>
      <c r="P228" s="66"/>
      <c r="Q228" s="66"/>
    </row>
    <row r="229" spans="1:17" s="67" customFormat="1" ht="17.649999999999999" customHeight="1">
      <c r="A229" s="361">
        <v>268</v>
      </c>
      <c r="B229" s="362" t="s">
        <v>750</v>
      </c>
      <c r="C229" s="354" t="s">
        <v>355</v>
      </c>
      <c r="D229" s="355">
        <v>463.38931795199994</v>
      </c>
      <c r="E229" s="355">
        <v>463.38931795199994</v>
      </c>
      <c r="F229" s="356">
        <f t="shared" si="10"/>
        <v>0</v>
      </c>
      <c r="G229" s="355">
        <v>463.31689315950001</v>
      </c>
      <c r="H229" s="305">
        <f t="shared" si="11"/>
        <v>0</v>
      </c>
      <c r="I229" s="305">
        <f t="shared" si="9"/>
        <v>0</v>
      </c>
      <c r="J229" s="364"/>
      <c r="K229" s="355">
        <v>0</v>
      </c>
      <c r="L229" s="358">
        <v>0</v>
      </c>
      <c r="M229" s="322"/>
      <c r="N229" s="323"/>
      <c r="O229" s="66"/>
      <c r="P229" s="66"/>
      <c r="Q229" s="66"/>
    </row>
    <row r="230" spans="1:17" s="67" customFormat="1" ht="17.649999999999999" customHeight="1">
      <c r="A230" s="361">
        <v>269</v>
      </c>
      <c r="B230" s="362" t="s">
        <v>135</v>
      </c>
      <c r="C230" s="354" t="s">
        <v>356</v>
      </c>
      <c r="D230" s="355">
        <v>64.7425544014</v>
      </c>
      <c r="E230" s="355">
        <v>64.7425544014</v>
      </c>
      <c r="F230" s="356">
        <f t="shared" si="10"/>
        <v>0</v>
      </c>
      <c r="G230" s="355">
        <v>64.7425544014</v>
      </c>
      <c r="H230" s="305">
        <f t="shared" si="11"/>
        <v>27.260022323639454</v>
      </c>
      <c r="I230" s="305">
        <f t="shared" si="9"/>
        <v>42.1052622586204</v>
      </c>
      <c r="J230" s="364"/>
      <c r="K230" s="355">
        <v>0</v>
      </c>
      <c r="L230" s="358">
        <v>27.260022323639454</v>
      </c>
      <c r="M230" s="322"/>
      <c r="N230" s="323"/>
      <c r="O230" s="66"/>
      <c r="P230" s="66"/>
      <c r="Q230" s="66"/>
    </row>
    <row r="231" spans="1:17" s="67" customFormat="1" ht="17.649999999999999" customHeight="1">
      <c r="A231" s="361">
        <v>273</v>
      </c>
      <c r="B231" s="362" t="s">
        <v>139</v>
      </c>
      <c r="C231" s="354" t="s">
        <v>357</v>
      </c>
      <c r="D231" s="355">
        <v>2317.5933599999998</v>
      </c>
      <c r="E231" s="355">
        <v>2317.5933599999998</v>
      </c>
      <c r="F231" s="356">
        <f t="shared" si="10"/>
        <v>0</v>
      </c>
      <c r="G231" s="355">
        <v>751.19861632779998</v>
      </c>
      <c r="H231" s="305">
        <f t="shared" si="11"/>
        <v>736.22279686136903</v>
      </c>
      <c r="I231" s="305">
        <f t="shared" si="9"/>
        <v>31.766694260004659</v>
      </c>
      <c r="J231" s="364"/>
      <c r="K231" s="355">
        <v>238.7046722417777</v>
      </c>
      <c r="L231" s="358">
        <v>497.51812461959128</v>
      </c>
      <c r="M231" s="322"/>
      <c r="N231" s="323"/>
      <c r="O231" s="66"/>
      <c r="P231" s="66"/>
      <c r="Q231" s="66"/>
    </row>
    <row r="232" spans="1:17" s="67" customFormat="1" ht="17.649999999999999" customHeight="1">
      <c r="A232" s="361">
        <v>274</v>
      </c>
      <c r="B232" s="362" t="s">
        <v>139</v>
      </c>
      <c r="C232" s="354" t="s">
        <v>358</v>
      </c>
      <c r="D232" s="355">
        <v>6523.8456500000002</v>
      </c>
      <c r="E232" s="355">
        <v>6523.8456500000002</v>
      </c>
      <c r="F232" s="356">
        <f t="shared" si="10"/>
        <v>0</v>
      </c>
      <c r="G232" s="355">
        <v>2201.3390368641003</v>
      </c>
      <c r="H232" s="305">
        <f t="shared" si="11"/>
        <v>2138.3350194071754</v>
      </c>
      <c r="I232" s="305">
        <f t="shared" si="9"/>
        <v>32.777216600873679</v>
      </c>
      <c r="J232" s="364"/>
      <c r="K232" s="355">
        <v>843.54848558161189</v>
      </c>
      <c r="L232" s="358">
        <v>1294.7865338255633</v>
      </c>
      <c r="M232" s="322"/>
      <c r="N232" s="323"/>
      <c r="O232" s="66"/>
      <c r="P232" s="66"/>
      <c r="Q232" s="66"/>
    </row>
    <row r="233" spans="1:17" s="67" customFormat="1" ht="17.649999999999999" customHeight="1">
      <c r="A233" s="361">
        <v>275</v>
      </c>
      <c r="B233" s="362" t="s">
        <v>123</v>
      </c>
      <c r="C233" s="354" t="s">
        <v>359</v>
      </c>
      <c r="D233" s="355">
        <v>1567.51954</v>
      </c>
      <c r="E233" s="355">
        <v>1567.51954</v>
      </c>
      <c r="F233" s="356">
        <f t="shared" si="10"/>
        <v>0</v>
      </c>
      <c r="G233" s="355">
        <v>1567.51954</v>
      </c>
      <c r="H233" s="305">
        <f t="shared" si="11"/>
        <v>660.00822742717912</v>
      </c>
      <c r="I233" s="305">
        <f t="shared" si="9"/>
        <v>42.105263161643215</v>
      </c>
      <c r="J233" s="364"/>
      <c r="K233" s="355">
        <v>0</v>
      </c>
      <c r="L233" s="358">
        <v>660.00822742717912</v>
      </c>
      <c r="M233" s="322"/>
      <c r="N233" s="323"/>
      <c r="O233" s="66"/>
      <c r="P233" s="66"/>
      <c r="Q233" s="66"/>
    </row>
    <row r="234" spans="1:17" s="67" customFormat="1" ht="17.649999999999999" customHeight="1">
      <c r="A234" s="361">
        <v>278</v>
      </c>
      <c r="B234" s="362" t="s">
        <v>204</v>
      </c>
      <c r="C234" s="354" t="s">
        <v>360</v>
      </c>
      <c r="D234" s="355">
        <v>5445.6257624</v>
      </c>
      <c r="E234" s="355">
        <v>5445.6257624</v>
      </c>
      <c r="F234" s="356">
        <f t="shared" si="10"/>
        <v>0</v>
      </c>
      <c r="G234" s="355">
        <v>4805.8621999999996</v>
      </c>
      <c r="H234" s="305">
        <f t="shared" si="11"/>
        <v>4705.7400709081912</v>
      </c>
      <c r="I234" s="305">
        <f t="shared" si="9"/>
        <v>86.413210826927525</v>
      </c>
      <c r="J234" s="364"/>
      <c r="K234" s="355">
        <v>360.43966455085388</v>
      </c>
      <c r="L234" s="358">
        <v>4345.3004063573371</v>
      </c>
      <c r="M234" s="322"/>
      <c r="N234" s="323"/>
      <c r="O234" s="66"/>
      <c r="P234" s="66"/>
      <c r="Q234" s="66"/>
    </row>
    <row r="235" spans="1:17" s="67" customFormat="1" ht="17.649999999999999" customHeight="1">
      <c r="A235" s="361">
        <v>280</v>
      </c>
      <c r="B235" s="362" t="s">
        <v>227</v>
      </c>
      <c r="C235" s="354" t="s">
        <v>361</v>
      </c>
      <c r="D235" s="355">
        <v>2281.6616799999997</v>
      </c>
      <c r="E235" s="355">
        <v>2281.6616799999997</v>
      </c>
      <c r="F235" s="356">
        <f t="shared" si="10"/>
        <v>0</v>
      </c>
      <c r="G235" s="355">
        <v>513.16421664719996</v>
      </c>
      <c r="H235" s="305">
        <f t="shared" si="11"/>
        <v>512.32502809650555</v>
      </c>
      <c r="I235" s="305">
        <f t="shared" si="9"/>
        <v>22.454031313551518</v>
      </c>
      <c r="J235" s="364"/>
      <c r="K235" s="355">
        <v>200.65021640102938</v>
      </c>
      <c r="L235" s="358">
        <v>311.67481169547614</v>
      </c>
      <c r="M235" s="322"/>
      <c r="N235" s="323"/>
      <c r="O235" s="66"/>
      <c r="P235" s="66"/>
      <c r="Q235" s="66"/>
    </row>
    <row r="236" spans="1:17" s="67" customFormat="1" ht="17.649999999999999" customHeight="1">
      <c r="A236" s="361">
        <v>281</v>
      </c>
      <c r="B236" s="362" t="s">
        <v>135</v>
      </c>
      <c r="C236" s="354" t="s">
        <v>362</v>
      </c>
      <c r="D236" s="355">
        <v>2112.0763447138997</v>
      </c>
      <c r="E236" s="355">
        <v>2112.0763447138997</v>
      </c>
      <c r="F236" s="356">
        <f t="shared" si="10"/>
        <v>0</v>
      </c>
      <c r="G236" s="355">
        <v>1937.5487476685207</v>
      </c>
      <c r="H236" s="305">
        <f t="shared" si="11"/>
        <v>1893.3410174818937</v>
      </c>
      <c r="I236" s="305">
        <f t="shared" si="9"/>
        <v>89.643588036982834</v>
      </c>
      <c r="J236" s="364"/>
      <c r="K236" s="355">
        <v>265.06595953449755</v>
      </c>
      <c r="L236" s="358">
        <v>1628.2750579473961</v>
      </c>
      <c r="M236" s="322"/>
      <c r="N236" s="323"/>
      <c r="O236" s="66"/>
      <c r="P236" s="66"/>
      <c r="Q236" s="66"/>
    </row>
    <row r="237" spans="1:17" s="67" customFormat="1" ht="17.649999999999999" customHeight="1">
      <c r="A237" s="361">
        <v>282</v>
      </c>
      <c r="B237" s="362" t="s">
        <v>227</v>
      </c>
      <c r="C237" s="354" t="s">
        <v>363</v>
      </c>
      <c r="D237" s="355">
        <v>1347.4380000000001</v>
      </c>
      <c r="E237" s="355">
        <v>1347.4380000000001</v>
      </c>
      <c r="F237" s="356">
        <f t="shared" si="10"/>
        <v>0</v>
      </c>
      <c r="G237" s="355">
        <v>358.6043870721</v>
      </c>
      <c r="H237" s="305">
        <f t="shared" si="11"/>
        <v>358.60438707210005</v>
      </c>
      <c r="I237" s="305">
        <f t="shared" si="9"/>
        <v>26.613795</v>
      </c>
      <c r="J237" s="364"/>
      <c r="K237" s="355">
        <v>33.721934732333096</v>
      </c>
      <c r="L237" s="358">
        <v>324.88245233976693</v>
      </c>
      <c r="M237" s="322"/>
      <c r="N237" s="323"/>
      <c r="O237" s="66"/>
      <c r="P237" s="66"/>
      <c r="Q237" s="66"/>
    </row>
    <row r="238" spans="1:17" s="67" customFormat="1" ht="17.649999999999999" customHeight="1">
      <c r="A238" s="361">
        <v>283</v>
      </c>
      <c r="B238" s="362" t="s">
        <v>135</v>
      </c>
      <c r="C238" s="354" t="s">
        <v>364</v>
      </c>
      <c r="D238" s="355">
        <v>558.88824511109999</v>
      </c>
      <c r="E238" s="355">
        <v>466.80017759059996</v>
      </c>
      <c r="F238" s="356">
        <f t="shared" si="10"/>
        <v>-16.47700919209602</v>
      </c>
      <c r="G238" s="355">
        <v>466.80017759059996</v>
      </c>
      <c r="H238" s="305">
        <f t="shared" si="11"/>
        <v>396.78015844428228</v>
      </c>
      <c r="I238" s="305">
        <f t="shared" si="9"/>
        <v>85.000001605027734</v>
      </c>
      <c r="J238" s="364"/>
      <c r="K238" s="355">
        <v>0</v>
      </c>
      <c r="L238" s="358">
        <v>396.78015844428228</v>
      </c>
      <c r="M238" s="322"/>
      <c r="N238" s="323"/>
      <c r="O238" s="66"/>
      <c r="P238" s="66"/>
      <c r="Q238" s="66"/>
    </row>
    <row r="239" spans="1:17" s="67" customFormat="1" ht="17.649999999999999" customHeight="1">
      <c r="A239" s="361">
        <v>284</v>
      </c>
      <c r="B239" s="362" t="s">
        <v>123</v>
      </c>
      <c r="C239" s="354" t="s">
        <v>365</v>
      </c>
      <c r="D239" s="355">
        <v>2917.5381083429997</v>
      </c>
      <c r="E239" s="355">
        <v>2917.5381083429997</v>
      </c>
      <c r="F239" s="356">
        <f t="shared" si="10"/>
        <v>0</v>
      </c>
      <c r="G239" s="355">
        <v>965.43932700000005</v>
      </c>
      <c r="H239" s="305">
        <f t="shared" si="11"/>
        <v>965.43932700000005</v>
      </c>
      <c r="I239" s="305">
        <f t="shared" si="9"/>
        <v>33.090890029481606</v>
      </c>
      <c r="J239" s="364"/>
      <c r="K239" s="355">
        <v>304.875577089204</v>
      </c>
      <c r="L239" s="358">
        <v>660.56374991079599</v>
      </c>
      <c r="M239" s="322"/>
      <c r="N239" s="323"/>
      <c r="O239" s="66"/>
      <c r="P239" s="66"/>
      <c r="Q239" s="66"/>
    </row>
    <row r="240" spans="1:17" s="67" customFormat="1" ht="17.649999999999999" customHeight="1">
      <c r="A240" s="361">
        <v>286</v>
      </c>
      <c r="B240" s="362" t="s">
        <v>127</v>
      </c>
      <c r="C240" s="354" t="s">
        <v>366</v>
      </c>
      <c r="D240" s="355">
        <v>2400.7162712447998</v>
      </c>
      <c r="E240" s="355">
        <v>2400.7162712447998</v>
      </c>
      <c r="F240" s="356">
        <f t="shared" si="10"/>
        <v>0</v>
      </c>
      <c r="G240" s="355">
        <v>2400.7162712447998</v>
      </c>
      <c r="H240" s="305">
        <f t="shared" si="11"/>
        <v>1440.429762758266</v>
      </c>
      <c r="I240" s="305">
        <f t="shared" si="9"/>
        <v>60.000000000474273</v>
      </c>
      <c r="J240" s="364"/>
      <c r="K240" s="355">
        <v>0</v>
      </c>
      <c r="L240" s="358">
        <v>1440.429762758266</v>
      </c>
      <c r="M240" s="322"/>
      <c r="N240" s="323"/>
      <c r="O240" s="66"/>
      <c r="P240" s="66"/>
      <c r="Q240" s="66"/>
    </row>
    <row r="241" spans="1:17" s="67" customFormat="1" ht="17.649999999999999" customHeight="1">
      <c r="A241" s="361">
        <v>288</v>
      </c>
      <c r="B241" s="362" t="s">
        <v>227</v>
      </c>
      <c r="C241" s="354" t="s">
        <v>367</v>
      </c>
      <c r="D241" s="355">
        <v>1042.01872</v>
      </c>
      <c r="E241" s="355">
        <v>1042.01872</v>
      </c>
      <c r="F241" s="356">
        <f t="shared" si="10"/>
        <v>0</v>
      </c>
      <c r="G241" s="355">
        <v>565.28956886455887</v>
      </c>
      <c r="H241" s="305">
        <f t="shared" si="11"/>
        <v>438.25666869750899</v>
      </c>
      <c r="I241" s="305">
        <f t="shared" si="9"/>
        <v>42.058425658370993</v>
      </c>
      <c r="J241" s="364"/>
      <c r="K241" s="355">
        <v>0</v>
      </c>
      <c r="L241" s="358">
        <v>438.25666869750899</v>
      </c>
      <c r="M241" s="322"/>
      <c r="N241" s="323"/>
      <c r="O241" s="66"/>
      <c r="P241" s="66"/>
      <c r="Q241" s="66"/>
    </row>
    <row r="242" spans="1:17" s="67" customFormat="1" ht="17.649999999999999" customHeight="1">
      <c r="A242" s="361">
        <v>289</v>
      </c>
      <c r="B242" s="362" t="s">
        <v>154</v>
      </c>
      <c r="C242" s="354" t="s">
        <v>368</v>
      </c>
      <c r="D242" s="355">
        <v>10002.945859421299</v>
      </c>
      <c r="E242" s="355">
        <v>10002.945859421299</v>
      </c>
      <c r="F242" s="356">
        <f t="shared" si="10"/>
        <v>0</v>
      </c>
      <c r="G242" s="355">
        <v>8677.9651594212992</v>
      </c>
      <c r="H242" s="305">
        <f t="shared" si="11"/>
        <v>0</v>
      </c>
      <c r="I242" s="305">
        <f t="shared" si="9"/>
        <v>0</v>
      </c>
      <c r="J242" s="364"/>
      <c r="K242" s="355">
        <v>0</v>
      </c>
      <c r="L242" s="358">
        <v>0</v>
      </c>
      <c r="M242" s="322"/>
      <c r="N242" s="323"/>
      <c r="O242" s="66"/>
      <c r="P242" s="66"/>
      <c r="Q242" s="66"/>
    </row>
    <row r="243" spans="1:17" s="67" customFormat="1" ht="17.649999999999999" customHeight="1">
      <c r="A243" s="361">
        <v>292</v>
      </c>
      <c r="B243" s="362" t="s">
        <v>139</v>
      </c>
      <c r="C243" s="354" t="s">
        <v>370</v>
      </c>
      <c r="D243" s="355">
        <v>1377.1724982358</v>
      </c>
      <c r="E243" s="355">
        <v>1377.1724982358</v>
      </c>
      <c r="F243" s="356">
        <f t="shared" si="10"/>
        <v>0</v>
      </c>
      <c r="G243" s="355">
        <v>1377.1724982358</v>
      </c>
      <c r="H243" s="305">
        <f t="shared" si="11"/>
        <v>1030.2747167443536</v>
      </c>
      <c r="I243" s="305">
        <f t="shared" si="9"/>
        <v>74.810869231281245</v>
      </c>
      <c r="J243" s="364"/>
      <c r="K243" s="355">
        <v>0</v>
      </c>
      <c r="L243" s="358">
        <v>1030.2747167443536</v>
      </c>
      <c r="M243" s="322"/>
      <c r="N243" s="323"/>
      <c r="O243" s="66"/>
      <c r="P243" s="66"/>
      <c r="Q243" s="66"/>
    </row>
    <row r="244" spans="1:17" s="67" customFormat="1" ht="17.649999999999999" customHeight="1">
      <c r="A244" s="361">
        <v>293</v>
      </c>
      <c r="B244" s="362" t="s">
        <v>227</v>
      </c>
      <c r="C244" s="354" t="s">
        <v>371</v>
      </c>
      <c r="D244" s="355">
        <v>1575.5078710975999</v>
      </c>
      <c r="E244" s="355">
        <v>1575.5078710975999</v>
      </c>
      <c r="F244" s="356">
        <f t="shared" si="10"/>
        <v>0</v>
      </c>
      <c r="G244" s="355">
        <v>1575.5078710975999</v>
      </c>
      <c r="H244" s="305">
        <f t="shared" si="11"/>
        <v>663.37173413435335</v>
      </c>
      <c r="I244" s="305">
        <f t="shared" si="9"/>
        <v>42.105263090320584</v>
      </c>
      <c r="J244" s="364"/>
      <c r="K244" s="355">
        <v>0</v>
      </c>
      <c r="L244" s="358">
        <v>663.37173413435335</v>
      </c>
      <c r="M244" s="322"/>
      <c r="N244" s="323"/>
      <c r="O244" s="66"/>
      <c r="P244" s="66"/>
      <c r="Q244" s="66"/>
    </row>
    <row r="245" spans="1:17" s="67" customFormat="1" ht="17.649999999999999" customHeight="1">
      <c r="A245" s="361">
        <v>294</v>
      </c>
      <c r="B245" s="362" t="s">
        <v>249</v>
      </c>
      <c r="C245" s="354" t="s">
        <v>372</v>
      </c>
      <c r="D245" s="355">
        <v>1173.8177391656</v>
      </c>
      <c r="E245" s="355">
        <v>1173.8177391656</v>
      </c>
      <c r="F245" s="356">
        <f t="shared" si="10"/>
        <v>0</v>
      </c>
      <c r="G245" s="355">
        <v>1173.8177391656</v>
      </c>
      <c r="H245" s="305">
        <f t="shared" si="11"/>
        <v>471.29455306658525</v>
      </c>
      <c r="I245" s="305">
        <f t="shared" si="9"/>
        <v>40.150573410281027</v>
      </c>
      <c r="J245" s="364"/>
      <c r="K245" s="355">
        <v>0</v>
      </c>
      <c r="L245" s="358">
        <v>471.29455306658525</v>
      </c>
      <c r="M245" s="322"/>
      <c r="N245" s="323"/>
      <c r="O245" s="66"/>
      <c r="P245" s="66"/>
      <c r="Q245" s="66"/>
    </row>
    <row r="246" spans="1:17" s="67" customFormat="1" ht="17.649999999999999" customHeight="1">
      <c r="A246" s="361">
        <v>295</v>
      </c>
      <c r="B246" s="362" t="s">
        <v>227</v>
      </c>
      <c r="C246" s="354" t="s">
        <v>373</v>
      </c>
      <c r="D246" s="355">
        <v>450.45636099770002</v>
      </c>
      <c r="E246" s="355">
        <v>450.45636099770002</v>
      </c>
      <c r="F246" s="356">
        <f t="shared" si="10"/>
        <v>0</v>
      </c>
      <c r="G246" s="355">
        <v>450.45636099770002</v>
      </c>
      <c r="H246" s="305">
        <f t="shared" si="11"/>
        <v>192.95606770017554</v>
      </c>
      <c r="I246" s="305">
        <f t="shared" si="9"/>
        <v>42.83568496464428</v>
      </c>
      <c r="J246" s="364"/>
      <c r="K246" s="355">
        <v>0</v>
      </c>
      <c r="L246" s="358">
        <v>192.95606770017554</v>
      </c>
      <c r="M246" s="322"/>
      <c r="N246" s="323"/>
      <c r="O246" s="66"/>
      <c r="P246" s="66"/>
      <c r="Q246" s="66"/>
    </row>
    <row r="247" spans="1:17" s="67" customFormat="1" ht="17.649999999999999" customHeight="1">
      <c r="A247" s="361">
        <v>296</v>
      </c>
      <c r="B247" s="362" t="s">
        <v>125</v>
      </c>
      <c r="C247" s="354" t="s">
        <v>374</v>
      </c>
      <c r="D247" s="355">
        <v>16579.640700200001</v>
      </c>
      <c r="E247" s="355">
        <v>16579.640700200001</v>
      </c>
      <c r="F247" s="356">
        <f t="shared" si="10"/>
        <v>0</v>
      </c>
      <c r="G247" s="355">
        <v>10897.622640144613</v>
      </c>
      <c r="H247" s="305">
        <f t="shared" si="11"/>
        <v>10612.177561518884</v>
      </c>
      <c r="I247" s="305">
        <f t="shared" si="9"/>
        <v>64.00728310952401</v>
      </c>
      <c r="J247" s="364"/>
      <c r="K247" s="355">
        <v>848.12273396503167</v>
      </c>
      <c r="L247" s="358">
        <v>9764.0548275538513</v>
      </c>
      <c r="M247" s="322"/>
      <c r="N247" s="323"/>
      <c r="O247" s="66"/>
      <c r="P247" s="66"/>
      <c r="Q247" s="66"/>
    </row>
    <row r="248" spans="1:17" s="67" customFormat="1" ht="17.649999999999999" customHeight="1">
      <c r="A248" s="361">
        <v>297</v>
      </c>
      <c r="B248" s="362" t="s">
        <v>135</v>
      </c>
      <c r="C248" s="354" t="s">
        <v>375</v>
      </c>
      <c r="D248" s="355">
        <v>3230.9159186034999</v>
      </c>
      <c r="E248" s="355">
        <v>3230.9159186034999</v>
      </c>
      <c r="F248" s="356">
        <f t="shared" si="10"/>
        <v>0</v>
      </c>
      <c r="G248" s="355">
        <v>2126.4257370247706</v>
      </c>
      <c r="H248" s="305">
        <f t="shared" si="11"/>
        <v>2066.5505275170626</v>
      </c>
      <c r="I248" s="305">
        <f t="shared" si="9"/>
        <v>63.961755105353802</v>
      </c>
      <c r="J248" s="364"/>
      <c r="K248" s="355">
        <v>185.52460019030897</v>
      </c>
      <c r="L248" s="358">
        <v>1881.0259273267536</v>
      </c>
      <c r="M248" s="322"/>
      <c r="N248" s="323"/>
      <c r="O248" s="66"/>
      <c r="P248" s="66"/>
      <c r="Q248" s="66"/>
    </row>
    <row r="249" spans="1:17" s="67" customFormat="1" ht="17.649999999999999" customHeight="1">
      <c r="A249" s="361">
        <v>298</v>
      </c>
      <c r="B249" s="362" t="s">
        <v>125</v>
      </c>
      <c r="C249" s="354" t="s">
        <v>376</v>
      </c>
      <c r="D249" s="355">
        <v>15692.139657423</v>
      </c>
      <c r="E249" s="355">
        <v>15692.139657423</v>
      </c>
      <c r="F249" s="356">
        <f t="shared" si="10"/>
        <v>0</v>
      </c>
      <c r="G249" s="355">
        <v>9551.3656453024014</v>
      </c>
      <c r="H249" s="305">
        <f t="shared" si="11"/>
        <v>0</v>
      </c>
      <c r="I249" s="305">
        <f t="shared" si="9"/>
        <v>0</v>
      </c>
      <c r="J249" s="364"/>
      <c r="K249" s="355">
        <v>0</v>
      </c>
      <c r="L249" s="358">
        <v>0</v>
      </c>
      <c r="M249" s="322"/>
      <c r="N249" s="323"/>
      <c r="O249" s="66"/>
      <c r="P249" s="66"/>
      <c r="Q249" s="66"/>
    </row>
    <row r="250" spans="1:17" s="67" customFormat="1" ht="17.649999999999999" customHeight="1">
      <c r="A250" s="361">
        <v>300</v>
      </c>
      <c r="B250" s="362" t="s">
        <v>135</v>
      </c>
      <c r="C250" s="354" t="s">
        <v>377</v>
      </c>
      <c r="D250" s="355">
        <v>1432.984368317</v>
      </c>
      <c r="E250" s="355">
        <v>577.4780836489</v>
      </c>
      <c r="F250" s="356">
        <f t="shared" si="10"/>
        <v>-59.701020023886805</v>
      </c>
      <c r="G250" s="355">
        <v>577.4780836489</v>
      </c>
      <c r="H250" s="305">
        <f t="shared" si="11"/>
        <v>490.85637075018093</v>
      </c>
      <c r="I250" s="305">
        <f>+H250/E250*100</f>
        <v>84.999999939151962</v>
      </c>
      <c r="J250" s="364"/>
      <c r="K250" s="355">
        <v>0</v>
      </c>
      <c r="L250" s="358">
        <v>490.85637075018093</v>
      </c>
      <c r="M250" s="322"/>
      <c r="N250" s="323"/>
      <c r="O250" s="66"/>
      <c r="P250" s="66"/>
      <c r="Q250" s="66"/>
    </row>
    <row r="251" spans="1:17" s="67" customFormat="1" ht="17.649999999999999" customHeight="1">
      <c r="A251" s="361">
        <v>304</v>
      </c>
      <c r="B251" s="362" t="s">
        <v>135</v>
      </c>
      <c r="C251" s="354" t="s">
        <v>378</v>
      </c>
      <c r="D251" s="355">
        <v>5596.35916</v>
      </c>
      <c r="E251" s="355">
        <v>5596.35916</v>
      </c>
      <c r="F251" s="356">
        <f t="shared" si="10"/>
        <v>0</v>
      </c>
      <c r="G251" s="355">
        <v>2848.2534527301</v>
      </c>
      <c r="H251" s="305">
        <f t="shared" si="11"/>
        <v>0</v>
      </c>
      <c r="I251" s="305">
        <f>+H251/E251*100</f>
        <v>0</v>
      </c>
      <c r="J251" s="364"/>
      <c r="K251" s="355">
        <v>0</v>
      </c>
      <c r="L251" s="358">
        <v>0</v>
      </c>
      <c r="M251" s="322"/>
      <c r="N251" s="323"/>
      <c r="O251" s="66"/>
      <c r="P251" s="66"/>
      <c r="Q251" s="66"/>
    </row>
    <row r="252" spans="1:17" s="67" customFormat="1" ht="17.649999999999999" customHeight="1">
      <c r="A252" s="361">
        <v>305</v>
      </c>
      <c r="B252" s="362" t="s">
        <v>245</v>
      </c>
      <c r="C252" s="354" t="s">
        <v>379</v>
      </c>
      <c r="D252" s="355">
        <v>181.16829410819997</v>
      </c>
      <c r="E252" s="355">
        <v>181.16829410819997</v>
      </c>
      <c r="F252" s="356">
        <f t="shared" si="10"/>
        <v>0</v>
      </c>
      <c r="G252" s="355">
        <v>181.16831656549999</v>
      </c>
      <c r="H252" s="305">
        <f t="shared" si="11"/>
        <v>74.738704879142276</v>
      </c>
      <c r="I252" s="305">
        <f>+H252/E252*100</f>
        <v>41.253744341438534</v>
      </c>
      <c r="J252" s="364"/>
      <c r="K252" s="355">
        <v>0</v>
      </c>
      <c r="L252" s="358">
        <v>74.738704879142276</v>
      </c>
      <c r="M252" s="322"/>
      <c r="N252" s="323"/>
      <c r="O252" s="66"/>
      <c r="P252" s="66"/>
      <c r="Q252" s="66"/>
    </row>
    <row r="253" spans="1:17" s="67" customFormat="1" ht="17.649999999999999" customHeight="1">
      <c r="A253" s="361">
        <v>306</v>
      </c>
      <c r="B253" s="362" t="s">
        <v>245</v>
      </c>
      <c r="C253" s="354" t="s">
        <v>380</v>
      </c>
      <c r="D253" s="355">
        <v>1589.6835252047001</v>
      </c>
      <c r="E253" s="355">
        <v>1589.6835252047001</v>
      </c>
      <c r="F253" s="356">
        <f t="shared" si="10"/>
        <v>0</v>
      </c>
      <c r="G253" s="355">
        <v>1589.6835252047001</v>
      </c>
      <c r="H253" s="305">
        <f t="shared" si="11"/>
        <v>1120.4785582636125</v>
      </c>
      <c r="I253" s="305">
        <f t="shared" si="9"/>
        <v>70.484378840079557</v>
      </c>
      <c r="J253" s="364"/>
      <c r="K253" s="355">
        <v>0</v>
      </c>
      <c r="L253" s="358">
        <v>1120.4785582636125</v>
      </c>
      <c r="M253" s="322"/>
      <c r="N253" s="323"/>
      <c r="O253" s="66"/>
      <c r="P253" s="66"/>
      <c r="Q253" s="66"/>
    </row>
    <row r="254" spans="1:17" s="67" customFormat="1" ht="17.649999999999999" customHeight="1">
      <c r="A254" s="361">
        <v>307</v>
      </c>
      <c r="B254" s="362" t="s">
        <v>227</v>
      </c>
      <c r="C254" s="354" t="s">
        <v>381</v>
      </c>
      <c r="D254" s="355">
        <v>1944.8021799999999</v>
      </c>
      <c r="E254" s="355">
        <v>1780.6708245919001</v>
      </c>
      <c r="F254" s="356">
        <f t="shared" si="10"/>
        <v>-8.4394884526558798</v>
      </c>
      <c r="G254" s="355">
        <v>1780.6708245919001</v>
      </c>
      <c r="H254" s="305">
        <f t="shared" si="11"/>
        <v>1346.3748309560544</v>
      </c>
      <c r="I254" s="305">
        <f t="shared" si="9"/>
        <v>75.61054027291209</v>
      </c>
      <c r="J254" s="364"/>
      <c r="K254" s="355">
        <v>0</v>
      </c>
      <c r="L254" s="358">
        <v>1346.3748309560544</v>
      </c>
      <c r="M254" s="322"/>
      <c r="N254" s="323"/>
      <c r="O254" s="66"/>
      <c r="P254" s="66"/>
      <c r="Q254" s="66"/>
    </row>
    <row r="255" spans="1:17" s="67" customFormat="1" ht="17.649999999999999" customHeight="1">
      <c r="A255" s="361">
        <v>308</v>
      </c>
      <c r="B255" s="362" t="s">
        <v>227</v>
      </c>
      <c r="C255" s="354" t="s">
        <v>382</v>
      </c>
      <c r="D255" s="355">
        <v>1164.4669461343001</v>
      </c>
      <c r="E255" s="355">
        <v>1164.4669461343001</v>
      </c>
      <c r="F255" s="356">
        <f t="shared" si="10"/>
        <v>0</v>
      </c>
      <c r="G255" s="355">
        <v>1164.4669461343001</v>
      </c>
      <c r="H255" s="305">
        <f t="shared" si="11"/>
        <v>680.65829935833472</v>
      </c>
      <c r="I255" s="305">
        <f t="shared" si="9"/>
        <v>58.452350375244841</v>
      </c>
      <c r="J255" s="364"/>
      <c r="K255" s="355">
        <v>0</v>
      </c>
      <c r="L255" s="358">
        <v>680.65829935833472</v>
      </c>
      <c r="M255" s="322"/>
      <c r="N255" s="323"/>
      <c r="O255" s="66"/>
      <c r="P255" s="66"/>
      <c r="Q255" s="66"/>
    </row>
    <row r="256" spans="1:17" s="67" customFormat="1" ht="17.649999999999999" customHeight="1">
      <c r="A256" s="361">
        <v>309</v>
      </c>
      <c r="B256" s="362" t="s">
        <v>227</v>
      </c>
      <c r="C256" s="354" t="s">
        <v>383</v>
      </c>
      <c r="D256" s="355">
        <v>2156.5745190000002</v>
      </c>
      <c r="E256" s="355">
        <v>1089.5445650147999</v>
      </c>
      <c r="F256" s="356">
        <f t="shared" si="10"/>
        <v>-49.478000624804764</v>
      </c>
      <c r="G256" s="355">
        <v>1089.5445650147999</v>
      </c>
      <c r="H256" s="305">
        <f t="shared" si="11"/>
        <v>977.39082863129818</v>
      </c>
      <c r="I256" s="305">
        <f t="shared" si="9"/>
        <v>89.706365394794261</v>
      </c>
      <c r="J256" s="364"/>
      <c r="K256" s="355">
        <v>0</v>
      </c>
      <c r="L256" s="358">
        <v>977.39082863129818</v>
      </c>
      <c r="M256" s="322"/>
      <c r="N256" s="323"/>
      <c r="O256" s="66"/>
      <c r="P256" s="66"/>
      <c r="Q256" s="66"/>
    </row>
    <row r="257" spans="1:17" s="67" customFormat="1" ht="17.649999999999999" customHeight="1">
      <c r="A257" s="361">
        <v>310</v>
      </c>
      <c r="B257" s="362" t="s">
        <v>227</v>
      </c>
      <c r="C257" s="354" t="s">
        <v>384</v>
      </c>
      <c r="D257" s="355">
        <v>2628.0430752000002</v>
      </c>
      <c r="E257" s="355">
        <v>2628.0430752000002</v>
      </c>
      <c r="F257" s="356">
        <f t="shared" si="10"/>
        <v>0</v>
      </c>
      <c r="G257" s="355">
        <v>674.72183520176964</v>
      </c>
      <c r="H257" s="305">
        <f t="shared" si="11"/>
        <v>666.46743212488377</v>
      </c>
      <c r="I257" s="305">
        <f t="shared" si="9"/>
        <v>25.359836694235465</v>
      </c>
      <c r="J257" s="364"/>
      <c r="K257" s="355">
        <v>253.0357555846509</v>
      </c>
      <c r="L257" s="358">
        <v>413.4316765402329</v>
      </c>
      <c r="M257" s="322"/>
      <c r="N257" s="323"/>
      <c r="O257" s="66"/>
      <c r="P257" s="66"/>
      <c r="Q257" s="66"/>
    </row>
    <row r="258" spans="1:17" s="67" customFormat="1" ht="17.649999999999999" customHeight="1">
      <c r="A258" s="361">
        <v>311</v>
      </c>
      <c r="B258" s="362" t="s">
        <v>204</v>
      </c>
      <c r="C258" s="354" t="s">
        <v>385</v>
      </c>
      <c r="D258" s="355">
        <v>7937.6640826622997</v>
      </c>
      <c r="E258" s="355">
        <v>7937.6640826622997</v>
      </c>
      <c r="F258" s="356">
        <f t="shared" si="10"/>
        <v>0</v>
      </c>
      <c r="G258" s="355">
        <v>7255.4562232623002</v>
      </c>
      <c r="H258" s="305">
        <f t="shared" si="11"/>
        <v>7255.4562232623002</v>
      </c>
      <c r="I258" s="305">
        <f t="shared" si="9"/>
        <v>91.405432980086673</v>
      </c>
      <c r="J258" s="364"/>
      <c r="K258" s="355">
        <v>372.69675716013194</v>
      </c>
      <c r="L258" s="358">
        <v>6882.7594661021685</v>
      </c>
      <c r="M258" s="322"/>
      <c r="N258" s="325"/>
      <c r="O258" s="66"/>
      <c r="P258" s="66"/>
      <c r="Q258" s="66"/>
    </row>
    <row r="259" spans="1:17" s="67" customFormat="1" ht="17.649999999999999" customHeight="1">
      <c r="A259" s="361">
        <v>312</v>
      </c>
      <c r="B259" s="362" t="s">
        <v>204</v>
      </c>
      <c r="C259" s="354" t="s">
        <v>386</v>
      </c>
      <c r="D259" s="355">
        <v>594.96124889999999</v>
      </c>
      <c r="E259" s="355">
        <v>594.4304706145</v>
      </c>
      <c r="F259" s="356">
        <f t="shared" si="10"/>
        <v>-8.9212244743890778E-2</v>
      </c>
      <c r="G259" s="355">
        <v>594.4304706145</v>
      </c>
      <c r="H259" s="305">
        <f t="shared" si="11"/>
        <v>505.39625774065894</v>
      </c>
      <c r="I259" s="305">
        <f t="shared" si="9"/>
        <v>85.021929851307789</v>
      </c>
      <c r="J259" s="364"/>
      <c r="K259" s="355">
        <v>0</v>
      </c>
      <c r="L259" s="358">
        <v>505.39625774065894</v>
      </c>
      <c r="M259" s="322"/>
      <c r="N259" s="323"/>
      <c r="O259" s="66"/>
      <c r="P259" s="66"/>
      <c r="Q259" s="66"/>
    </row>
    <row r="260" spans="1:17" s="67" customFormat="1" ht="17.649999999999999" customHeight="1">
      <c r="A260" s="361">
        <v>313</v>
      </c>
      <c r="B260" s="362" t="s">
        <v>125</v>
      </c>
      <c r="C260" s="354" t="s">
        <v>387</v>
      </c>
      <c r="D260" s="355">
        <v>16287.5610564</v>
      </c>
      <c r="E260" s="355">
        <v>16287.5610564</v>
      </c>
      <c r="F260" s="356">
        <f t="shared" si="10"/>
        <v>0</v>
      </c>
      <c r="G260" s="355">
        <v>8974.0657419140116</v>
      </c>
      <c r="H260" s="305">
        <f t="shared" si="11"/>
        <v>8674.9302172434309</v>
      </c>
      <c r="I260" s="305">
        <f t="shared" si="9"/>
        <v>53.261075658928824</v>
      </c>
      <c r="J260" s="364"/>
      <c r="K260" s="355">
        <v>0</v>
      </c>
      <c r="L260" s="358">
        <v>8674.9302172434309</v>
      </c>
      <c r="M260" s="322"/>
      <c r="N260" s="323"/>
      <c r="O260" s="66"/>
      <c r="P260" s="66"/>
      <c r="Q260" s="66"/>
    </row>
    <row r="261" spans="1:17" s="67" customFormat="1" ht="17.649999999999999" customHeight="1">
      <c r="A261" s="361">
        <v>314</v>
      </c>
      <c r="B261" s="362" t="s">
        <v>135</v>
      </c>
      <c r="C261" s="354" t="s">
        <v>388</v>
      </c>
      <c r="D261" s="355">
        <v>3192.1022034653001</v>
      </c>
      <c r="E261" s="355">
        <v>2150.3970322878999</v>
      </c>
      <c r="F261" s="356">
        <f t="shared" si="10"/>
        <v>-32.633828893277297</v>
      </c>
      <c r="G261" s="355">
        <v>2150.3970322878999</v>
      </c>
      <c r="H261" s="305">
        <f t="shared" si="11"/>
        <v>1920.9884162924968</v>
      </c>
      <c r="I261" s="305">
        <f t="shared" si="9"/>
        <v>89.331801869567997</v>
      </c>
      <c r="J261" s="364"/>
      <c r="K261" s="355">
        <v>0</v>
      </c>
      <c r="L261" s="358">
        <v>1920.9884162924968</v>
      </c>
      <c r="M261" s="322"/>
      <c r="N261" s="323"/>
      <c r="O261" s="66"/>
      <c r="P261" s="66"/>
      <c r="Q261" s="66"/>
    </row>
    <row r="262" spans="1:17" s="67" customFormat="1" ht="17.649999999999999" customHeight="1">
      <c r="A262" s="361">
        <v>316</v>
      </c>
      <c r="B262" s="362" t="s">
        <v>139</v>
      </c>
      <c r="C262" s="354" t="s">
        <v>389</v>
      </c>
      <c r="D262" s="355">
        <v>401.1810473983</v>
      </c>
      <c r="E262" s="355">
        <v>401.1810473983</v>
      </c>
      <c r="F262" s="356">
        <f t="shared" si="10"/>
        <v>0</v>
      </c>
      <c r="G262" s="355">
        <v>401.1810473983</v>
      </c>
      <c r="H262" s="305">
        <f t="shared" si="11"/>
        <v>307.74874689841243</v>
      </c>
      <c r="I262" s="305">
        <f t="shared" si="9"/>
        <v>76.710689324481919</v>
      </c>
      <c r="J262" s="364"/>
      <c r="K262" s="355">
        <v>0</v>
      </c>
      <c r="L262" s="358">
        <v>307.74874689841243</v>
      </c>
      <c r="M262" s="322"/>
      <c r="N262" s="323"/>
      <c r="O262" s="66"/>
      <c r="P262" s="66"/>
      <c r="Q262" s="66"/>
    </row>
    <row r="263" spans="1:17" s="67" customFormat="1" ht="17.649999999999999" customHeight="1">
      <c r="A263" s="361">
        <v>317</v>
      </c>
      <c r="B263" s="362" t="s">
        <v>227</v>
      </c>
      <c r="C263" s="354" t="s">
        <v>390</v>
      </c>
      <c r="D263" s="355">
        <v>1507.4935351165</v>
      </c>
      <c r="E263" s="355">
        <v>1507.4935351165</v>
      </c>
      <c r="F263" s="356">
        <f t="shared" si="10"/>
        <v>0</v>
      </c>
      <c r="G263" s="355">
        <v>1507.4935351165</v>
      </c>
      <c r="H263" s="305">
        <f t="shared" si="11"/>
        <v>1090.8771919891524</v>
      </c>
      <c r="I263" s="305">
        <f t="shared" si="9"/>
        <v>72.363639815201509</v>
      </c>
      <c r="J263" s="364"/>
      <c r="K263" s="355">
        <v>0</v>
      </c>
      <c r="L263" s="358">
        <v>1090.8771919891524</v>
      </c>
      <c r="M263" s="322"/>
      <c r="N263" s="323"/>
      <c r="O263" s="66"/>
      <c r="P263" s="66"/>
      <c r="Q263" s="66"/>
    </row>
    <row r="264" spans="1:17" s="67" customFormat="1" ht="17.649999999999999" customHeight="1">
      <c r="A264" s="361">
        <v>318</v>
      </c>
      <c r="B264" s="362" t="s">
        <v>139</v>
      </c>
      <c r="C264" s="354" t="s">
        <v>391</v>
      </c>
      <c r="D264" s="355">
        <v>337.87771398199999</v>
      </c>
      <c r="E264" s="355">
        <v>337.87771398199999</v>
      </c>
      <c r="F264" s="356">
        <f t="shared" si="10"/>
        <v>0</v>
      </c>
      <c r="G264" s="355">
        <v>337.87771398199999</v>
      </c>
      <c r="H264" s="305">
        <f t="shared" si="11"/>
        <v>197.95474387324143</v>
      </c>
      <c r="I264" s="305">
        <f t="shared" si="9"/>
        <v>58.587688883140487</v>
      </c>
      <c r="J264" s="364"/>
      <c r="K264" s="355">
        <v>0</v>
      </c>
      <c r="L264" s="358">
        <v>197.95474387324143</v>
      </c>
      <c r="M264" s="322"/>
      <c r="N264" s="323"/>
      <c r="O264" s="66"/>
      <c r="P264" s="66"/>
      <c r="Q264" s="66"/>
    </row>
    <row r="265" spans="1:17" s="67" customFormat="1" ht="17.649999999999999" customHeight="1">
      <c r="A265" s="361">
        <v>319</v>
      </c>
      <c r="B265" s="362" t="s">
        <v>227</v>
      </c>
      <c r="C265" s="354" t="s">
        <v>392</v>
      </c>
      <c r="D265" s="355">
        <v>1011.773902079</v>
      </c>
      <c r="E265" s="355">
        <v>1011.773902079</v>
      </c>
      <c r="F265" s="356">
        <f t="shared" si="10"/>
        <v>0</v>
      </c>
      <c r="G265" s="355">
        <v>1011.773902079</v>
      </c>
      <c r="H265" s="305">
        <f t="shared" si="11"/>
        <v>657.65304314109937</v>
      </c>
      <c r="I265" s="305">
        <f t="shared" si="9"/>
        <v>65.000000671073778</v>
      </c>
      <c r="J265" s="364"/>
      <c r="K265" s="355">
        <v>0</v>
      </c>
      <c r="L265" s="358">
        <v>657.65304314109937</v>
      </c>
      <c r="M265" s="322"/>
      <c r="N265" s="323"/>
      <c r="O265" s="66"/>
      <c r="P265" s="66"/>
      <c r="Q265" s="66"/>
    </row>
    <row r="266" spans="1:17" s="67" customFormat="1" ht="17.649999999999999" customHeight="1">
      <c r="A266" s="361">
        <v>320</v>
      </c>
      <c r="B266" s="362" t="s">
        <v>135</v>
      </c>
      <c r="C266" s="354" t="s">
        <v>393</v>
      </c>
      <c r="D266" s="355">
        <v>1360.0415532779</v>
      </c>
      <c r="E266" s="355">
        <v>1360.0415532779</v>
      </c>
      <c r="F266" s="356">
        <f t="shared" si="10"/>
        <v>0</v>
      </c>
      <c r="G266" s="355">
        <v>1360.0415532779</v>
      </c>
      <c r="H266" s="305">
        <f t="shared" si="11"/>
        <v>1037.3194094888629</v>
      </c>
      <c r="I266" s="305">
        <f t="shared" si="9"/>
        <v>76.271155612030441</v>
      </c>
      <c r="J266" s="364"/>
      <c r="K266" s="355">
        <v>0</v>
      </c>
      <c r="L266" s="358">
        <v>1037.3194094888629</v>
      </c>
      <c r="M266" s="322"/>
      <c r="N266" s="323"/>
      <c r="O266" s="66"/>
      <c r="P266" s="66"/>
      <c r="Q266" s="66"/>
    </row>
    <row r="267" spans="1:17" s="67" customFormat="1" ht="17.649999999999999" customHeight="1">
      <c r="A267" s="361">
        <v>321</v>
      </c>
      <c r="B267" s="362" t="s">
        <v>227</v>
      </c>
      <c r="C267" s="354" t="s">
        <v>394</v>
      </c>
      <c r="D267" s="355">
        <v>1319.0070582000001</v>
      </c>
      <c r="E267" s="355">
        <v>1319.0070582000001</v>
      </c>
      <c r="F267" s="356">
        <f t="shared" si="10"/>
        <v>0</v>
      </c>
      <c r="G267" s="355">
        <v>616.39017812560508</v>
      </c>
      <c r="H267" s="305">
        <f t="shared" si="11"/>
        <v>593.42510660264224</v>
      </c>
      <c r="I267" s="305">
        <f t="shared" si="9"/>
        <v>44.990290454735501</v>
      </c>
      <c r="J267" s="364"/>
      <c r="K267" s="355">
        <v>0</v>
      </c>
      <c r="L267" s="358">
        <v>593.42510660264224</v>
      </c>
      <c r="M267" s="322"/>
      <c r="N267" s="323"/>
      <c r="O267" s="66"/>
      <c r="P267" s="66"/>
      <c r="Q267" s="66"/>
    </row>
    <row r="268" spans="1:17" s="67" customFormat="1" ht="17.649999999999999" customHeight="1">
      <c r="A268" s="361">
        <v>322</v>
      </c>
      <c r="B268" s="362" t="s">
        <v>227</v>
      </c>
      <c r="C268" s="354" t="s">
        <v>395</v>
      </c>
      <c r="D268" s="355">
        <v>12647.2327264</v>
      </c>
      <c r="E268" s="355">
        <v>9941.1370593200008</v>
      </c>
      <c r="F268" s="356">
        <f t="shared" si="10"/>
        <v>-21.396741292118861</v>
      </c>
      <c r="G268" s="355">
        <v>9941.1370593200008</v>
      </c>
      <c r="H268" s="305">
        <f t="shared" si="11"/>
        <v>8347.2099329043522</v>
      </c>
      <c r="I268" s="305">
        <f t="shared" si="9"/>
        <v>83.966349956705272</v>
      </c>
      <c r="J268" s="364"/>
      <c r="K268" s="355">
        <v>0</v>
      </c>
      <c r="L268" s="358">
        <v>8347.2099329043522</v>
      </c>
      <c r="M268" s="322"/>
      <c r="N268" s="323"/>
      <c r="O268" s="66"/>
      <c r="P268" s="66"/>
      <c r="Q268" s="66"/>
    </row>
    <row r="269" spans="1:17" s="67" customFormat="1" ht="17.649999999999999" customHeight="1">
      <c r="A269" s="361">
        <v>327</v>
      </c>
      <c r="B269" s="362" t="s">
        <v>123</v>
      </c>
      <c r="C269" s="354" t="s">
        <v>396</v>
      </c>
      <c r="D269" s="355">
        <v>1416.1124233999999</v>
      </c>
      <c r="E269" s="355">
        <v>1416.1124233999999</v>
      </c>
      <c r="F269" s="356">
        <f t="shared" si="10"/>
        <v>0</v>
      </c>
      <c r="G269" s="355">
        <v>1151.7226304999999</v>
      </c>
      <c r="H269" s="305">
        <f t="shared" si="11"/>
        <v>1151.7226304999999</v>
      </c>
      <c r="I269" s="305">
        <f t="shared" si="9"/>
        <v>81.329886770909326</v>
      </c>
      <c r="J269" s="364"/>
      <c r="K269" s="355">
        <v>0</v>
      </c>
      <c r="L269" s="358">
        <v>1151.7226304999999</v>
      </c>
      <c r="M269" s="322"/>
      <c r="N269" s="323"/>
      <c r="O269" s="66"/>
      <c r="P269" s="66"/>
      <c r="Q269" s="66"/>
    </row>
    <row r="270" spans="1:17" s="67" customFormat="1" ht="17.649999999999999" customHeight="1">
      <c r="A270" s="361">
        <v>328</v>
      </c>
      <c r="B270" s="362" t="s">
        <v>135</v>
      </c>
      <c r="C270" s="354" t="s">
        <v>397</v>
      </c>
      <c r="D270" s="355">
        <v>101.78591566600001</v>
      </c>
      <c r="E270" s="355">
        <v>101.78591566600001</v>
      </c>
      <c r="F270" s="356">
        <f t="shared" si="10"/>
        <v>0</v>
      </c>
      <c r="G270" s="355">
        <v>101.78591566600001</v>
      </c>
      <c r="H270" s="305">
        <f t="shared" si="11"/>
        <v>94.864825872358736</v>
      </c>
      <c r="I270" s="305">
        <f t="shared" si="9"/>
        <v>93.200346287248507</v>
      </c>
      <c r="J270" s="364"/>
      <c r="K270" s="355">
        <v>0</v>
      </c>
      <c r="L270" s="358">
        <v>94.864825872358736</v>
      </c>
      <c r="M270" s="322"/>
      <c r="N270" s="323"/>
      <c r="O270" s="66"/>
      <c r="P270" s="66"/>
      <c r="Q270" s="66"/>
    </row>
    <row r="271" spans="1:17" s="67" customFormat="1" ht="17.649999999999999" customHeight="1">
      <c r="A271" s="361">
        <v>336</v>
      </c>
      <c r="B271" s="362" t="s">
        <v>227</v>
      </c>
      <c r="C271" s="354" t="s">
        <v>398</v>
      </c>
      <c r="D271" s="355">
        <v>2887.8291216000002</v>
      </c>
      <c r="E271" s="355">
        <v>2887.8291216000002</v>
      </c>
      <c r="F271" s="356">
        <f t="shared" si="10"/>
        <v>0</v>
      </c>
      <c r="G271" s="355">
        <v>1321.7745337588967</v>
      </c>
      <c r="H271" s="305">
        <f t="shared" si="11"/>
        <v>1279.4871862782543</v>
      </c>
      <c r="I271" s="305">
        <f t="shared" si="9"/>
        <v>44.306194459641539</v>
      </c>
      <c r="J271" s="364"/>
      <c r="K271" s="355">
        <v>0</v>
      </c>
      <c r="L271" s="358">
        <v>1279.4871862782543</v>
      </c>
      <c r="M271" s="322"/>
      <c r="N271" s="323"/>
      <c r="O271" s="66"/>
      <c r="P271" s="66"/>
      <c r="Q271" s="66"/>
    </row>
    <row r="272" spans="1:17" s="67" customFormat="1" ht="17.649999999999999" customHeight="1">
      <c r="A272" s="361">
        <v>337</v>
      </c>
      <c r="B272" s="367" t="s">
        <v>751</v>
      </c>
      <c r="C272" s="354" t="s">
        <v>399</v>
      </c>
      <c r="D272" s="355">
        <v>3264.1236404000001</v>
      </c>
      <c r="E272" s="355">
        <v>3264.1236404000001</v>
      </c>
      <c r="F272" s="356">
        <f t="shared" si="10"/>
        <v>0</v>
      </c>
      <c r="G272" s="355">
        <v>1597.1987532252115</v>
      </c>
      <c r="H272" s="305">
        <f t="shared" si="11"/>
        <v>1548.8786498544303</v>
      </c>
      <c r="I272" s="305">
        <f t="shared" ref="I272:I277" si="12">+H272/E272*100</f>
        <v>47.451592540306585</v>
      </c>
      <c r="J272" s="364"/>
      <c r="K272" s="355">
        <v>0</v>
      </c>
      <c r="L272" s="358">
        <v>1548.8786498544303</v>
      </c>
      <c r="M272" s="322"/>
      <c r="N272" s="323"/>
      <c r="O272" s="66"/>
      <c r="P272" s="66"/>
      <c r="Q272" s="66"/>
    </row>
    <row r="273" spans="1:17" s="67" customFormat="1" ht="17.649999999999999" customHeight="1">
      <c r="A273" s="361">
        <v>338</v>
      </c>
      <c r="B273" s="362" t="s">
        <v>227</v>
      </c>
      <c r="C273" s="354" t="s">
        <v>723</v>
      </c>
      <c r="D273" s="355">
        <v>3741.161607</v>
      </c>
      <c r="E273" s="355">
        <v>3741.161607</v>
      </c>
      <c r="F273" s="356">
        <f>E273/D273*100-100</f>
        <v>0</v>
      </c>
      <c r="G273" s="355">
        <v>500.62713697730004</v>
      </c>
      <c r="H273" s="305">
        <f t="shared" ref="H273:H277" si="13">+K273+L273</f>
        <v>475.73184330778946</v>
      </c>
      <c r="I273" s="305">
        <f t="shared" si="12"/>
        <v>12.716153250842163</v>
      </c>
      <c r="J273" s="364"/>
      <c r="K273" s="355">
        <v>22.4573</v>
      </c>
      <c r="L273" s="358">
        <v>453.27454330778949</v>
      </c>
      <c r="M273" s="322"/>
      <c r="N273" s="323"/>
      <c r="O273" s="66"/>
      <c r="P273" s="66"/>
      <c r="Q273" s="66"/>
    </row>
    <row r="274" spans="1:17" s="67" customFormat="1" ht="17.649999999999999" customHeight="1">
      <c r="A274" s="361">
        <v>339</v>
      </c>
      <c r="B274" s="362" t="s">
        <v>227</v>
      </c>
      <c r="C274" s="354" t="s">
        <v>401</v>
      </c>
      <c r="D274" s="355">
        <v>18973.364307200001</v>
      </c>
      <c r="E274" s="355">
        <v>12276.016925995</v>
      </c>
      <c r="F274" s="356">
        <f>E274/D274*100-100</f>
        <v>-35.298681207863041</v>
      </c>
      <c r="G274" s="355">
        <v>12276.016925995</v>
      </c>
      <c r="H274" s="305">
        <f t="shared" si="13"/>
        <v>10923.356301381964</v>
      </c>
      <c r="I274" s="305">
        <f>+H274/E274*100</f>
        <v>88.981274359855931</v>
      </c>
      <c r="J274" s="364"/>
      <c r="K274" s="355">
        <v>0</v>
      </c>
      <c r="L274" s="358">
        <v>10923.356301381964</v>
      </c>
      <c r="M274" s="322"/>
      <c r="N274" s="323"/>
      <c r="O274" s="66"/>
      <c r="P274" s="66"/>
      <c r="Q274" s="66"/>
    </row>
    <row r="275" spans="1:17" s="67" customFormat="1" ht="17.649999999999999" customHeight="1">
      <c r="A275" s="361">
        <v>348</v>
      </c>
      <c r="B275" s="368" t="s">
        <v>139</v>
      </c>
      <c r="C275" s="354" t="s">
        <v>402</v>
      </c>
      <c r="D275" s="355">
        <v>255.77966408</v>
      </c>
      <c r="E275" s="355">
        <v>248.28790879999997</v>
      </c>
      <c r="F275" s="356">
        <f>E275/D275*100-100</f>
        <v>-2.9289878485636081</v>
      </c>
      <c r="G275" s="355">
        <v>128.17122200899999</v>
      </c>
      <c r="H275" s="305">
        <f t="shared" si="13"/>
        <v>0</v>
      </c>
      <c r="I275" s="305">
        <f>+H275/E275*100</f>
        <v>0</v>
      </c>
      <c r="J275" s="364"/>
      <c r="K275" s="355">
        <v>0</v>
      </c>
      <c r="L275" s="358">
        <v>0</v>
      </c>
      <c r="M275" s="322"/>
      <c r="N275" s="323"/>
      <c r="O275" s="66"/>
      <c r="P275" s="66"/>
      <c r="Q275" s="66"/>
    </row>
    <row r="276" spans="1:17" s="67" customFormat="1" ht="17.649999999999999" customHeight="1">
      <c r="A276" s="361">
        <v>349</v>
      </c>
      <c r="B276" s="362" t="s">
        <v>227</v>
      </c>
      <c r="C276" s="354" t="s">
        <v>403</v>
      </c>
      <c r="D276" s="355">
        <v>1864.0008145999998</v>
      </c>
      <c r="E276" s="355">
        <v>1864.0008145999998</v>
      </c>
      <c r="F276" s="356">
        <f>E276/D276*100-100</f>
        <v>0</v>
      </c>
      <c r="G276" s="355">
        <v>134.13734061350002</v>
      </c>
      <c r="H276" s="305">
        <f t="shared" si="13"/>
        <v>125.26322975950613</v>
      </c>
      <c r="I276" s="305">
        <f t="shared" si="12"/>
        <v>6.7201274150937893</v>
      </c>
      <c r="J276" s="364"/>
      <c r="K276" s="355">
        <v>0</v>
      </c>
      <c r="L276" s="358">
        <v>125.26322975950613</v>
      </c>
      <c r="M276" s="322"/>
      <c r="N276" s="323"/>
      <c r="O276" s="66"/>
      <c r="P276" s="66"/>
      <c r="Q276" s="66"/>
    </row>
    <row r="277" spans="1:17" s="67" customFormat="1" ht="17.649999999999999" customHeight="1">
      <c r="A277" s="361">
        <v>350</v>
      </c>
      <c r="B277" s="362" t="s">
        <v>227</v>
      </c>
      <c r="C277" s="354" t="s">
        <v>404</v>
      </c>
      <c r="D277" s="355">
        <v>2946.8918206000003</v>
      </c>
      <c r="E277" s="355">
        <v>2946.8918206000003</v>
      </c>
      <c r="F277" s="356">
        <f>E277/D277*100-100</f>
        <v>0</v>
      </c>
      <c r="G277" s="355">
        <v>1716.8793593027999</v>
      </c>
      <c r="H277" s="305">
        <f t="shared" si="13"/>
        <v>1553.9929758031431</v>
      </c>
      <c r="I277" s="305">
        <f t="shared" si="12"/>
        <v>52.733288848273475</v>
      </c>
      <c r="J277" s="364"/>
      <c r="K277" s="355">
        <v>0</v>
      </c>
      <c r="L277" s="358">
        <v>1553.9929758031431</v>
      </c>
      <c r="M277" s="322"/>
      <c r="N277" s="323"/>
      <c r="O277" s="66"/>
      <c r="P277" s="66"/>
      <c r="Q277" s="66"/>
    </row>
    <row r="278" spans="1:17" s="67" customFormat="1" ht="17.649999999999999" customHeight="1">
      <c r="A278" s="474" t="s">
        <v>752</v>
      </c>
      <c r="B278" s="474"/>
      <c r="C278" s="474"/>
      <c r="D278" s="349">
        <f>SUM(D279:D312)</f>
        <v>302644.61289869779</v>
      </c>
      <c r="E278" s="349">
        <f>SUM(E279:E312)</f>
        <v>302644.61289869779</v>
      </c>
      <c r="F278" s="369">
        <f t="shared" ref="F278:F312" si="14">E278/D278*100-100</f>
        <v>0</v>
      </c>
      <c r="G278" s="349">
        <f>SUM(G279:G312)</f>
        <v>244791.18399042651</v>
      </c>
      <c r="H278" s="349">
        <f>SUM(H279:H312)</f>
        <v>244791.18399042651</v>
      </c>
      <c r="I278" s="350">
        <f t="shared" ref="I278:I312" si="15">+H278/E278*100</f>
        <v>80.884038095323319</v>
      </c>
      <c r="J278" s="349"/>
      <c r="K278" s="349">
        <f>SUM(K279:K312)</f>
        <v>8418.7258359897987</v>
      </c>
      <c r="L278" s="349">
        <f>SUM(L279:L312)</f>
        <v>236372.4581544367</v>
      </c>
      <c r="M278" s="322"/>
      <c r="N278" s="323"/>
      <c r="O278" s="66"/>
      <c r="P278" s="66"/>
      <c r="Q278" s="66"/>
    </row>
    <row r="279" spans="1:17" s="67" customFormat="1" ht="17.649999999999999" customHeight="1">
      <c r="A279" s="353">
        <v>1</v>
      </c>
      <c r="B279" s="208" t="s">
        <v>753</v>
      </c>
      <c r="C279" s="370" t="s">
        <v>754</v>
      </c>
      <c r="D279" s="355">
        <v>8096.3057959999996</v>
      </c>
      <c r="E279" s="355">
        <v>8096.3057959999996</v>
      </c>
      <c r="F279" s="305">
        <f t="shared" si="14"/>
        <v>0</v>
      </c>
      <c r="G279" s="355">
        <v>8096.3057959999996</v>
      </c>
      <c r="H279" s="355">
        <f>'[17]COMP DIR COND (DLLS) '!I275*'Comp Dir Cond Cto Tot'!$M$11</f>
        <v>8096.3057959999996</v>
      </c>
      <c r="I279" s="305">
        <f t="shared" si="15"/>
        <v>100</v>
      </c>
      <c r="J279" s="357"/>
      <c r="K279" s="355">
        <v>0</v>
      </c>
      <c r="L279" s="355">
        <v>8096.3057959999996</v>
      </c>
      <c r="M279" s="322"/>
      <c r="N279" s="323"/>
      <c r="O279" s="66"/>
      <c r="P279" s="66"/>
      <c r="Q279" s="66"/>
    </row>
    <row r="280" spans="1:17" s="67" customFormat="1" ht="17.649999999999999" customHeight="1">
      <c r="A280" s="353">
        <v>2</v>
      </c>
      <c r="B280" s="208" t="s">
        <v>125</v>
      </c>
      <c r="C280" s="370" t="s">
        <v>755</v>
      </c>
      <c r="D280" s="355">
        <v>5790.3902319999997</v>
      </c>
      <c r="E280" s="355">
        <v>5790.3902319999997</v>
      </c>
      <c r="F280" s="305">
        <f t="shared" si="14"/>
        <v>0</v>
      </c>
      <c r="G280" s="355">
        <v>5790.3902319999997</v>
      </c>
      <c r="H280" s="355">
        <f>'[17]COMP DIR COND (DLLS) '!I276*'Comp Dir Cond Cto Tot'!$M$11</f>
        <v>5790.390231999997</v>
      </c>
      <c r="I280" s="305">
        <f t="shared" si="15"/>
        <v>99.999999999999957</v>
      </c>
      <c r="J280" s="357"/>
      <c r="K280" s="355">
        <v>-2.5530994207656477E-12</v>
      </c>
      <c r="L280" s="355">
        <v>5790.3902319999997</v>
      </c>
      <c r="M280" s="322"/>
      <c r="N280" s="323"/>
      <c r="O280" s="66"/>
      <c r="P280" s="66"/>
      <c r="Q280" s="66"/>
    </row>
    <row r="281" spans="1:17" s="67" customFormat="1" ht="17.649999999999999" customHeight="1">
      <c r="A281" s="353">
        <v>3</v>
      </c>
      <c r="B281" s="208" t="s">
        <v>125</v>
      </c>
      <c r="C281" s="370" t="s">
        <v>756</v>
      </c>
      <c r="D281" s="355">
        <v>8246.0959870000006</v>
      </c>
      <c r="E281" s="355">
        <v>8246.0959870000006</v>
      </c>
      <c r="F281" s="305">
        <f t="shared" si="14"/>
        <v>0</v>
      </c>
      <c r="G281" s="355">
        <v>8246.3205600000001</v>
      </c>
      <c r="H281" s="355">
        <f>'[17]COMP DIR COND (DLLS) '!I277*'Comp Dir Cond Cto Tot'!$M$11</f>
        <v>8246.3205600000001</v>
      </c>
      <c r="I281" s="305">
        <f t="shared" si="15"/>
        <v>100.00272338571313</v>
      </c>
      <c r="J281" s="357"/>
      <c r="K281" s="355">
        <v>-1.5956871379785298E-13</v>
      </c>
      <c r="L281" s="355">
        <v>8246.3205600000001</v>
      </c>
      <c r="M281" s="322"/>
      <c r="N281" s="323"/>
      <c r="O281" s="66"/>
      <c r="P281" s="66"/>
      <c r="Q281" s="66"/>
    </row>
    <row r="282" spans="1:17" s="67" customFormat="1" ht="17.649999999999999" customHeight="1">
      <c r="A282" s="353">
        <v>4</v>
      </c>
      <c r="B282" s="208" t="s">
        <v>125</v>
      </c>
      <c r="C282" s="370" t="s">
        <v>757</v>
      </c>
      <c r="D282" s="355">
        <v>3362.3094038457002</v>
      </c>
      <c r="E282" s="355">
        <v>3362.3094038457002</v>
      </c>
      <c r="F282" s="305">
        <f t="shared" si="14"/>
        <v>0</v>
      </c>
      <c r="G282" s="355">
        <v>3362.3094042860389</v>
      </c>
      <c r="H282" s="355">
        <f>'[17]COMP DIR COND (DLLS) '!I278*'Comp Dir Cond Cto Tot'!$M$11</f>
        <v>3362.3094042860403</v>
      </c>
      <c r="I282" s="305">
        <f t="shared" si="15"/>
        <v>100.00000001309634</v>
      </c>
      <c r="J282" s="357"/>
      <c r="K282" s="355">
        <v>1.2765497103828238E-12</v>
      </c>
      <c r="L282" s="355">
        <v>3362.3094042860389</v>
      </c>
      <c r="M282" s="322"/>
      <c r="N282" s="323"/>
      <c r="O282" s="66"/>
      <c r="P282" s="66"/>
      <c r="Q282" s="66"/>
    </row>
    <row r="283" spans="1:17" s="67" customFormat="1" ht="17.649999999999999" customHeight="1">
      <c r="A283" s="353">
        <v>5</v>
      </c>
      <c r="B283" s="208" t="s">
        <v>125</v>
      </c>
      <c r="C283" s="370" t="s">
        <v>758</v>
      </c>
      <c r="D283" s="355">
        <v>3934.3388973686001</v>
      </c>
      <c r="E283" s="355">
        <v>3934.3388973686001</v>
      </c>
      <c r="F283" s="305">
        <f t="shared" si="14"/>
        <v>0</v>
      </c>
      <c r="G283" s="355">
        <v>3934.5189599999999</v>
      </c>
      <c r="H283" s="355">
        <f>'[17]COMP DIR COND (DLLS) '!I279*'Comp Dir Cond Cto Tot'!$M$11</f>
        <v>3934.5189599999999</v>
      </c>
      <c r="I283" s="305">
        <f t="shared" si="15"/>
        <v>100.00457669346991</v>
      </c>
      <c r="J283" s="357"/>
      <c r="K283" s="355">
        <v>1.5956871379785298E-13</v>
      </c>
      <c r="L283" s="355">
        <v>3934.5189599999999</v>
      </c>
      <c r="M283" s="322"/>
      <c r="N283" s="323"/>
      <c r="O283" s="66"/>
      <c r="P283" s="66"/>
      <c r="Q283" s="66"/>
    </row>
    <row r="284" spans="1:17" s="67" customFormat="1" ht="17.649999999999999" customHeight="1">
      <c r="A284" s="353">
        <v>6</v>
      </c>
      <c r="B284" s="208" t="s">
        <v>133</v>
      </c>
      <c r="C284" s="370" t="s">
        <v>759</v>
      </c>
      <c r="D284" s="355">
        <v>4586.3420925</v>
      </c>
      <c r="E284" s="355">
        <v>4586.3420925</v>
      </c>
      <c r="F284" s="305">
        <f t="shared" si="14"/>
        <v>0</v>
      </c>
      <c r="G284" s="355">
        <v>4586.3420925</v>
      </c>
      <c r="H284" s="355">
        <f>'[17]COMP DIR COND (DLLS) '!I280*'Comp Dir Cond Cto Tot'!$M$11</f>
        <v>4586.3420925</v>
      </c>
      <c r="I284" s="305">
        <f t="shared" si="15"/>
        <v>100</v>
      </c>
      <c r="J284" s="357"/>
      <c r="K284" s="355">
        <v>0</v>
      </c>
      <c r="L284" s="355">
        <v>4586.3420925</v>
      </c>
      <c r="M284" s="322"/>
      <c r="N284" s="323"/>
      <c r="O284" s="66"/>
      <c r="P284" s="66"/>
      <c r="Q284" s="66"/>
    </row>
    <row r="285" spans="1:17" s="67" customFormat="1" ht="17.649999999999999" customHeight="1">
      <c r="A285" s="353">
        <v>7</v>
      </c>
      <c r="B285" s="208" t="s">
        <v>125</v>
      </c>
      <c r="C285" s="370" t="s">
        <v>760</v>
      </c>
      <c r="D285" s="355">
        <v>5811.0509480000001</v>
      </c>
      <c r="E285" s="355">
        <v>5811.0509480000001</v>
      </c>
      <c r="F285" s="305">
        <f t="shared" si="14"/>
        <v>0</v>
      </c>
      <c r="G285" s="355">
        <v>5811.9492399999999</v>
      </c>
      <c r="H285" s="355">
        <f>'[17]COMP DIR COND (DLLS) '!I281*'Comp Dir Cond Cto Tot'!$M$11</f>
        <v>5811.9492399999999</v>
      </c>
      <c r="I285" s="305">
        <f t="shared" si="15"/>
        <v>100.0154583397743</v>
      </c>
      <c r="J285" s="357"/>
      <c r="K285" s="355">
        <v>0</v>
      </c>
      <c r="L285" s="355">
        <v>5811.9492399999999</v>
      </c>
      <c r="M285" s="322"/>
      <c r="N285" s="323"/>
      <c r="O285" s="66"/>
      <c r="P285" s="66"/>
      <c r="Q285" s="66"/>
    </row>
    <row r="286" spans="1:17" s="67" customFormat="1" ht="17.649999999999999" customHeight="1">
      <c r="A286" s="353">
        <v>8</v>
      </c>
      <c r="B286" s="208" t="s">
        <v>125</v>
      </c>
      <c r="C286" s="370" t="s">
        <v>761</v>
      </c>
      <c r="D286" s="355">
        <v>3627.3030960000001</v>
      </c>
      <c r="E286" s="355">
        <v>3627.3030960000001</v>
      </c>
      <c r="F286" s="305">
        <f t="shared" si="14"/>
        <v>0</v>
      </c>
      <c r="G286" s="355">
        <v>3627.3030960000001</v>
      </c>
      <c r="H286" s="355">
        <f>'[17]COMP DIR COND (DLLS) '!I282*'Comp Dir Cond Cto Tot'!$M$11</f>
        <v>3627.3030960000001</v>
      </c>
      <c r="I286" s="305">
        <f t="shared" si="15"/>
        <v>100</v>
      </c>
      <c r="J286" s="357"/>
      <c r="K286" s="355">
        <v>0</v>
      </c>
      <c r="L286" s="355">
        <v>3627.3030960000001</v>
      </c>
      <c r="M286" s="322"/>
      <c r="N286" s="323"/>
      <c r="O286" s="66"/>
      <c r="P286" s="66"/>
      <c r="Q286" s="66"/>
    </row>
    <row r="287" spans="1:17" s="67" customFormat="1" ht="17.649999999999999" customHeight="1">
      <c r="A287" s="353">
        <v>9</v>
      </c>
      <c r="B287" s="208" t="s">
        <v>125</v>
      </c>
      <c r="C287" s="370" t="s">
        <v>762</v>
      </c>
      <c r="D287" s="355">
        <v>5343.7145350000001</v>
      </c>
      <c r="E287" s="355">
        <v>5343.7145350000001</v>
      </c>
      <c r="F287" s="305">
        <f t="shared" si="14"/>
        <v>0</v>
      </c>
      <c r="G287" s="355">
        <v>5343.7145350000001</v>
      </c>
      <c r="H287" s="355">
        <f>'[17]COMP DIR COND (DLLS) '!I283*'Comp Dir Cond Cto Tot'!$M$11</f>
        <v>5343.7145350000001</v>
      </c>
      <c r="I287" s="305">
        <f t="shared" si="15"/>
        <v>100</v>
      </c>
      <c r="J287" s="357"/>
      <c r="K287" s="355">
        <v>0</v>
      </c>
      <c r="L287" s="355">
        <v>5343.7145350000001</v>
      </c>
      <c r="M287" s="322"/>
      <c r="N287" s="323"/>
      <c r="O287" s="66"/>
      <c r="P287" s="66"/>
      <c r="Q287" s="66"/>
    </row>
    <row r="288" spans="1:17" s="67" customFormat="1" ht="17.649999999999999" customHeight="1">
      <c r="A288" s="353">
        <v>10</v>
      </c>
      <c r="B288" s="208" t="s">
        <v>125</v>
      </c>
      <c r="C288" s="370" t="s">
        <v>763</v>
      </c>
      <c r="D288" s="355">
        <v>7975.7100949999995</v>
      </c>
      <c r="E288" s="355">
        <v>7975.7100949999995</v>
      </c>
      <c r="F288" s="305">
        <f t="shared" si="14"/>
        <v>0</v>
      </c>
      <c r="G288" s="355">
        <v>7975.7100949999995</v>
      </c>
      <c r="H288" s="355">
        <f>'[17]COMP DIR COND (DLLS) '!I284*'Comp Dir Cond Cto Tot'!$M$11</f>
        <v>7975.7100949999995</v>
      </c>
      <c r="I288" s="305">
        <f t="shared" si="15"/>
        <v>100</v>
      </c>
      <c r="J288" s="357"/>
      <c r="K288" s="355">
        <v>0</v>
      </c>
      <c r="L288" s="355">
        <v>7975.7100949999995</v>
      </c>
      <c r="M288" s="322"/>
      <c r="N288" s="323"/>
      <c r="O288" s="66"/>
      <c r="P288" s="66"/>
      <c r="Q288" s="66"/>
    </row>
    <row r="289" spans="1:17" s="67" customFormat="1" ht="17.649999999999999" customHeight="1">
      <c r="A289" s="353">
        <v>11</v>
      </c>
      <c r="B289" s="208" t="s">
        <v>125</v>
      </c>
      <c r="C289" s="370" t="s">
        <v>764</v>
      </c>
      <c r="D289" s="355">
        <v>3841.5457380000003</v>
      </c>
      <c r="E289" s="355">
        <v>3841.5457380000003</v>
      </c>
      <c r="F289" s="305">
        <f t="shared" si="14"/>
        <v>0</v>
      </c>
      <c r="G289" s="355">
        <v>3842.4440299999997</v>
      </c>
      <c r="H289" s="355">
        <f>'[17]COMP DIR COND (DLLS) '!I285*'Comp Dir Cond Cto Tot'!$M$11</f>
        <v>3842.4440299999997</v>
      </c>
      <c r="I289" s="305">
        <f t="shared" si="15"/>
        <v>100.02338360809071</v>
      </c>
      <c r="J289" s="357"/>
      <c r="K289" s="355">
        <v>0</v>
      </c>
      <c r="L289" s="355">
        <v>3842.4440299999997</v>
      </c>
      <c r="M289" s="322"/>
      <c r="N289" s="323"/>
      <c r="O289" s="66"/>
      <c r="P289" s="66"/>
      <c r="Q289" s="66"/>
    </row>
    <row r="290" spans="1:17" s="67" customFormat="1" ht="17.649999999999999" customHeight="1">
      <c r="A290" s="353">
        <v>12</v>
      </c>
      <c r="B290" s="208" t="s">
        <v>125</v>
      </c>
      <c r="C290" s="370" t="s">
        <v>765</v>
      </c>
      <c r="D290" s="355">
        <v>6821.4048750000002</v>
      </c>
      <c r="E290" s="355">
        <v>6821.4048750000002</v>
      </c>
      <c r="F290" s="305">
        <f t="shared" si="14"/>
        <v>0</v>
      </c>
      <c r="G290" s="355">
        <v>6821.4048750000002</v>
      </c>
      <c r="H290" s="355">
        <f>'[17]COMP DIR COND (DLLS) '!I286*'Comp Dir Cond Cto Tot'!$M$11</f>
        <v>6821.4048750000002</v>
      </c>
      <c r="I290" s="305">
        <f t="shared" si="15"/>
        <v>100</v>
      </c>
      <c r="J290" s="357"/>
      <c r="K290" s="355">
        <v>6.3827485519141192E-13</v>
      </c>
      <c r="L290" s="355">
        <v>6821.4048750000002</v>
      </c>
      <c r="M290" s="322"/>
      <c r="N290" s="323"/>
      <c r="O290" s="66"/>
      <c r="P290" s="66"/>
      <c r="Q290" s="66"/>
    </row>
    <row r="291" spans="1:17" s="67" customFormat="1" ht="17.649999999999999" customHeight="1">
      <c r="A291" s="353">
        <v>13</v>
      </c>
      <c r="B291" s="208" t="s">
        <v>753</v>
      </c>
      <c r="C291" s="370" t="s">
        <v>766</v>
      </c>
      <c r="D291" s="355">
        <v>6805.7521368999996</v>
      </c>
      <c r="E291" s="355">
        <v>6805.7521368999996</v>
      </c>
      <c r="F291" s="305">
        <f t="shared" si="14"/>
        <v>0</v>
      </c>
      <c r="G291" s="355">
        <v>6806.8076300000002</v>
      </c>
      <c r="H291" s="355">
        <f>'[17]COMP DIR COND (DLLS) '!I287*'Comp Dir Cond Cto Tot'!$M$11</f>
        <v>6806.8076300000002</v>
      </c>
      <c r="I291" s="305">
        <f t="shared" si="15"/>
        <v>100.01550883838802</v>
      </c>
      <c r="J291" s="357"/>
      <c r="K291" s="355">
        <v>0</v>
      </c>
      <c r="L291" s="355">
        <v>6806.8076300000002</v>
      </c>
      <c r="M291" s="322"/>
      <c r="N291" s="323"/>
      <c r="O291" s="66"/>
      <c r="P291" s="66"/>
      <c r="Q291" s="66"/>
    </row>
    <row r="292" spans="1:17" s="67" customFormat="1" ht="17.649999999999999" customHeight="1">
      <c r="A292" s="353">
        <v>15</v>
      </c>
      <c r="B292" s="208" t="s">
        <v>125</v>
      </c>
      <c r="C292" s="370" t="s">
        <v>767</v>
      </c>
      <c r="D292" s="355">
        <v>12114.430499194799</v>
      </c>
      <c r="E292" s="355">
        <v>12114.430499194799</v>
      </c>
      <c r="F292" s="305">
        <f t="shared" si="14"/>
        <v>0</v>
      </c>
      <c r="G292" s="355">
        <v>12114.430499488359</v>
      </c>
      <c r="H292" s="355">
        <f>'[17]COMP DIR COND (DLLS) '!I288*'Comp Dir Cond Cto Tot'!$M$11</f>
        <v>12114.430499488359</v>
      </c>
      <c r="I292" s="305">
        <f t="shared" si="15"/>
        <v>100.00000000242322</v>
      </c>
      <c r="J292" s="357"/>
      <c r="K292" s="355">
        <v>0</v>
      </c>
      <c r="L292" s="355">
        <v>12114.430499488359</v>
      </c>
      <c r="M292" s="322"/>
      <c r="N292" s="323"/>
      <c r="O292" s="66"/>
      <c r="P292" s="66"/>
      <c r="Q292" s="66"/>
    </row>
    <row r="293" spans="1:17" s="67" customFormat="1" ht="17.649999999999999" customHeight="1">
      <c r="A293" s="353">
        <v>16</v>
      </c>
      <c r="B293" s="208" t="s">
        <v>125</v>
      </c>
      <c r="C293" s="370" t="s">
        <v>768</v>
      </c>
      <c r="D293" s="355">
        <v>3816.2180357432003</v>
      </c>
      <c r="E293" s="355">
        <v>3816.2180357432003</v>
      </c>
      <c r="F293" s="305">
        <f t="shared" si="14"/>
        <v>0</v>
      </c>
      <c r="G293" s="355">
        <v>3816.2180354496404</v>
      </c>
      <c r="H293" s="355">
        <f>'[17]COMP DIR COND (DLLS) '!I289*'Comp Dir Cond Cto Tot'!$M$11</f>
        <v>3816.2180354496409</v>
      </c>
      <c r="I293" s="305">
        <f t="shared" si="15"/>
        <v>99.999999992307593</v>
      </c>
      <c r="J293" s="357"/>
      <c r="K293" s="355">
        <v>3.1913742759570596E-13</v>
      </c>
      <c r="L293" s="355">
        <v>3816.2180354496404</v>
      </c>
      <c r="M293" s="322"/>
      <c r="N293" s="323"/>
      <c r="O293" s="66"/>
      <c r="P293" s="66"/>
      <c r="Q293" s="66"/>
    </row>
    <row r="294" spans="1:17" s="67" customFormat="1" ht="17.649999999999999" customHeight="1">
      <c r="A294" s="353">
        <v>17</v>
      </c>
      <c r="B294" s="208" t="s">
        <v>125</v>
      </c>
      <c r="C294" s="370" t="s">
        <v>769</v>
      </c>
      <c r="D294" s="355">
        <v>7620.9917415771997</v>
      </c>
      <c r="E294" s="355">
        <v>7620.9917415771997</v>
      </c>
      <c r="F294" s="305">
        <f t="shared" si="14"/>
        <v>0</v>
      </c>
      <c r="G294" s="355">
        <v>7622.0076199999994</v>
      </c>
      <c r="H294" s="355">
        <f>'[17]COMP DIR COND (DLLS) '!I290*'Comp Dir Cond Cto Tot'!$M$11</f>
        <v>7622.0076199999994</v>
      </c>
      <c r="I294" s="305">
        <f t="shared" si="15"/>
        <v>100.01333000293462</v>
      </c>
      <c r="J294" s="371"/>
      <c r="K294" s="355">
        <v>0</v>
      </c>
      <c r="L294" s="355">
        <v>7622.0076199999994</v>
      </c>
      <c r="M294" s="322"/>
      <c r="N294" s="323"/>
      <c r="O294" s="66"/>
      <c r="P294" s="66"/>
      <c r="Q294" s="66"/>
    </row>
    <row r="295" spans="1:17" s="67" customFormat="1" ht="17.649999999999999" customHeight="1">
      <c r="A295" s="353">
        <v>18</v>
      </c>
      <c r="B295" s="208" t="s">
        <v>125</v>
      </c>
      <c r="C295" s="370" t="s">
        <v>770</v>
      </c>
      <c r="D295" s="355">
        <v>5993.9809948359007</v>
      </c>
      <c r="E295" s="355">
        <v>5993.9809948359007</v>
      </c>
      <c r="F295" s="305">
        <f t="shared" si="14"/>
        <v>0</v>
      </c>
      <c r="G295" s="355">
        <v>5993.9809949826795</v>
      </c>
      <c r="H295" s="355">
        <f>'[17]COMP DIR COND (DLLS) '!I291*'Comp Dir Cond Cto Tot'!$M$11</f>
        <v>5993.9809949826795</v>
      </c>
      <c r="I295" s="305">
        <f t="shared" si="15"/>
        <v>100.00000000244877</v>
      </c>
      <c r="J295" s="371"/>
      <c r="K295" s="355">
        <v>1.5956871379785298E-13</v>
      </c>
      <c r="L295" s="355">
        <v>5993.9809949826795</v>
      </c>
      <c r="M295" s="322"/>
      <c r="N295" s="323"/>
      <c r="O295" s="66"/>
      <c r="P295" s="66"/>
      <c r="Q295" s="66"/>
    </row>
    <row r="296" spans="1:17" s="67" customFormat="1" ht="17.649999999999999" customHeight="1">
      <c r="A296" s="353">
        <v>19</v>
      </c>
      <c r="B296" s="208" t="s">
        <v>125</v>
      </c>
      <c r="C296" s="370" t="s">
        <v>771</v>
      </c>
      <c r="D296" s="355">
        <v>13034.3921992265</v>
      </c>
      <c r="E296" s="355">
        <v>13034.3921992265</v>
      </c>
      <c r="F296" s="305">
        <f t="shared" si="14"/>
        <v>0</v>
      </c>
      <c r="G296" s="355">
        <v>13034.216919999999</v>
      </c>
      <c r="H296" s="355">
        <f>'[17]COMP DIR COND (DLLS) '!I292*'Comp Dir Cond Cto Tot'!$M$11</f>
        <v>13034.216919999999</v>
      </c>
      <c r="I296" s="305">
        <f t="shared" si="15"/>
        <v>99.99865525585065</v>
      </c>
      <c r="J296" s="372"/>
      <c r="K296" s="355">
        <v>0</v>
      </c>
      <c r="L296" s="355">
        <v>13034.216919999999</v>
      </c>
      <c r="M296" s="322"/>
      <c r="N296" s="323"/>
      <c r="O296" s="66"/>
      <c r="P296" s="66"/>
      <c r="Q296" s="66"/>
    </row>
    <row r="297" spans="1:17" s="67" customFormat="1" ht="17.649999999999999" customHeight="1">
      <c r="A297" s="353">
        <v>20</v>
      </c>
      <c r="B297" s="208" t="s">
        <v>125</v>
      </c>
      <c r="C297" s="370" t="s">
        <v>772</v>
      </c>
      <c r="D297" s="355">
        <v>12835.321484533501</v>
      </c>
      <c r="E297" s="355">
        <v>12835.321484533501</v>
      </c>
      <c r="F297" s="305">
        <f t="shared" si="14"/>
        <v>0</v>
      </c>
      <c r="G297" s="355">
        <v>12835.321485267397</v>
      </c>
      <c r="H297" s="355">
        <f>'[17]COMP DIR COND (DLLS) '!I293*'Comp Dir Cond Cto Tot'!$M$11</f>
        <v>12835.321485267397</v>
      </c>
      <c r="I297" s="305">
        <f t="shared" si="15"/>
        <v>100.00000000571778</v>
      </c>
      <c r="J297" s="372"/>
      <c r="K297" s="355">
        <v>-7.978435689892649E-14</v>
      </c>
      <c r="L297" s="355">
        <v>12835.321485267397</v>
      </c>
      <c r="M297" s="322"/>
      <c r="N297" s="323"/>
      <c r="O297" s="66"/>
      <c r="P297" s="66"/>
      <c r="Q297" s="66"/>
    </row>
    <row r="298" spans="1:17" s="67" customFormat="1" ht="17.649999999999999" customHeight="1">
      <c r="A298" s="353">
        <v>21</v>
      </c>
      <c r="B298" s="208" t="s">
        <v>125</v>
      </c>
      <c r="C298" s="370" t="s">
        <v>773</v>
      </c>
      <c r="D298" s="355">
        <v>10847.73826032</v>
      </c>
      <c r="E298" s="355">
        <v>10847.73826032</v>
      </c>
      <c r="F298" s="305">
        <f t="shared" si="14"/>
        <v>0</v>
      </c>
      <c r="G298" s="355">
        <v>10846.875900000001</v>
      </c>
      <c r="H298" s="355">
        <f>'[17]COMP DIR COND (DLLS) '!I294*'Comp Dir Cond Cto Tot'!$M$11</f>
        <v>10846.875900000001</v>
      </c>
      <c r="I298" s="305">
        <f t="shared" si="15"/>
        <v>99.992050321465129</v>
      </c>
      <c r="J298" s="372"/>
      <c r="K298" s="355">
        <v>1.5956871379785298E-13</v>
      </c>
      <c r="L298" s="355">
        <v>10846.875900000001</v>
      </c>
      <c r="M298" s="322"/>
      <c r="N298" s="323"/>
      <c r="O298" s="66"/>
      <c r="P298" s="66"/>
      <c r="Q298" s="66"/>
    </row>
    <row r="299" spans="1:17" s="67" customFormat="1" ht="17.649999999999999" customHeight="1">
      <c r="A299" s="353">
        <v>24</v>
      </c>
      <c r="B299" s="208" t="s">
        <v>125</v>
      </c>
      <c r="C299" s="370" t="s">
        <v>774</v>
      </c>
      <c r="D299" s="355">
        <v>6004.1384765405001</v>
      </c>
      <c r="E299" s="355">
        <v>6004.1384765405001</v>
      </c>
      <c r="F299" s="305">
        <f t="shared" si="14"/>
        <v>0</v>
      </c>
      <c r="G299" s="355">
        <v>6005.0820199999998</v>
      </c>
      <c r="H299" s="355">
        <f>'[17]COMP DIR COND (DLLS) '!I295*'Comp Dir Cond Cto Tot'!$M$11</f>
        <v>6005.0820199999998</v>
      </c>
      <c r="I299" s="305">
        <f t="shared" si="15"/>
        <v>100.01571488504449</v>
      </c>
      <c r="J299" s="372"/>
      <c r="K299" s="355">
        <v>0</v>
      </c>
      <c r="L299" s="355">
        <v>6005.0820199999998</v>
      </c>
      <c r="M299" s="322"/>
      <c r="N299" s="323"/>
      <c r="O299" s="66"/>
      <c r="P299" s="66"/>
      <c r="Q299" s="66"/>
    </row>
    <row r="300" spans="1:17" s="67" customFormat="1" ht="17.649999999999999" customHeight="1">
      <c r="A300" s="353">
        <v>25</v>
      </c>
      <c r="B300" s="208" t="s">
        <v>125</v>
      </c>
      <c r="C300" s="370" t="s">
        <v>775</v>
      </c>
      <c r="D300" s="355">
        <v>6623.9029599130999</v>
      </c>
      <c r="E300" s="355">
        <v>6623.9029599130999</v>
      </c>
      <c r="F300" s="305">
        <f t="shared" si="14"/>
        <v>0</v>
      </c>
      <c r="G300" s="355">
        <v>6624.9035000000003</v>
      </c>
      <c r="H300" s="355">
        <f>'[17]COMP DIR COND (DLLS) '!I296*'Comp Dir Cond Cto Tot'!$M$11</f>
        <v>6624.9035000000003</v>
      </c>
      <c r="I300" s="305">
        <f t="shared" si="15"/>
        <v>100.01510499312801</v>
      </c>
      <c r="J300" s="372"/>
      <c r="K300" s="355">
        <v>0</v>
      </c>
      <c r="L300" s="355">
        <v>6624.9035000000003</v>
      </c>
      <c r="M300" s="322"/>
      <c r="N300" s="323"/>
      <c r="O300" s="66"/>
      <c r="P300" s="66"/>
      <c r="Q300" s="66"/>
    </row>
    <row r="301" spans="1:17" s="67" customFormat="1" ht="17.649999999999999" customHeight="1">
      <c r="A301" s="353">
        <v>26</v>
      </c>
      <c r="B301" s="208" t="s">
        <v>125</v>
      </c>
      <c r="C301" s="370" t="s">
        <v>776</v>
      </c>
      <c r="D301" s="355">
        <v>5967.7940762810995</v>
      </c>
      <c r="E301" s="355">
        <v>5967.7940762810995</v>
      </c>
      <c r="F301" s="305">
        <f t="shared" si="14"/>
        <v>0</v>
      </c>
      <c r="G301" s="355">
        <v>5967.7940761343207</v>
      </c>
      <c r="H301" s="355">
        <f>'[17]COMP DIR COND (DLLS) '!I297*'Comp Dir Cond Cto Tot'!$M$11</f>
        <v>5967.7940761343207</v>
      </c>
      <c r="I301" s="305">
        <f t="shared" si="15"/>
        <v>99.999999997540485</v>
      </c>
      <c r="J301" s="372"/>
      <c r="K301" s="355">
        <v>3.1913742759570596E-13</v>
      </c>
      <c r="L301" s="355">
        <v>5967.7940761343207</v>
      </c>
      <c r="M301" s="322"/>
      <c r="N301" s="323"/>
      <c r="O301" s="66"/>
      <c r="P301" s="66"/>
      <c r="Q301" s="66"/>
    </row>
    <row r="302" spans="1:17" s="67" customFormat="1" ht="17.649999999999999" customHeight="1">
      <c r="A302" s="353">
        <v>28</v>
      </c>
      <c r="B302" s="208" t="s">
        <v>191</v>
      </c>
      <c r="C302" s="370" t="s">
        <v>777</v>
      </c>
      <c r="D302" s="355">
        <v>10564.686428662701</v>
      </c>
      <c r="E302" s="355">
        <v>10564.686428662701</v>
      </c>
      <c r="F302" s="305">
        <f t="shared" si="14"/>
        <v>0</v>
      </c>
      <c r="G302" s="355">
        <v>10563.913919999999</v>
      </c>
      <c r="H302" s="355">
        <f>'[17]COMP DIR COND (DLLS) '!I298*'Comp Dir Cond Cto Tot'!$M$11</f>
        <v>10563.913919999999</v>
      </c>
      <c r="I302" s="305">
        <f t="shared" si="15"/>
        <v>99.992687822133504</v>
      </c>
      <c r="J302" s="372"/>
      <c r="K302" s="355">
        <v>-1.2765497103828238E-12</v>
      </c>
      <c r="L302" s="355">
        <v>10563.913919999999</v>
      </c>
      <c r="M302" s="322"/>
      <c r="N302" s="323"/>
      <c r="O302" s="66"/>
      <c r="P302" s="66"/>
      <c r="Q302" s="66"/>
    </row>
    <row r="303" spans="1:17" s="67" customFormat="1" ht="17.649999999999999" customHeight="1">
      <c r="A303" s="353">
        <v>29</v>
      </c>
      <c r="B303" s="208" t="s">
        <v>191</v>
      </c>
      <c r="C303" s="370" t="s">
        <v>224</v>
      </c>
      <c r="D303" s="355">
        <v>10815.121277800001</v>
      </c>
      <c r="E303" s="355">
        <v>10815.121277800001</v>
      </c>
      <c r="F303" s="305">
        <f t="shared" si="14"/>
        <v>0</v>
      </c>
      <c r="G303" s="355">
        <v>10815.435680000001</v>
      </c>
      <c r="H303" s="355">
        <f>'[17]COMP DIR COND (DLLS) '!I299*'Comp Dir Cond Cto Tot'!$M$11</f>
        <v>10815.435680000001</v>
      </c>
      <c r="I303" s="305">
        <f t="shared" si="15"/>
        <v>100.00290706125176</v>
      </c>
      <c r="J303" s="372"/>
      <c r="K303" s="355">
        <v>-3.1913742759570596E-13</v>
      </c>
      <c r="L303" s="355">
        <v>10815.435680000001</v>
      </c>
      <c r="M303" s="322"/>
      <c r="N303" s="323"/>
      <c r="O303" s="66"/>
      <c r="P303" s="66"/>
      <c r="Q303" s="66"/>
    </row>
    <row r="304" spans="1:17" s="67" customFormat="1" ht="17.649999999999999" customHeight="1">
      <c r="A304" s="353">
        <v>31</v>
      </c>
      <c r="B304" s="208" t="s">
        <v>778</v>
      </c>
      <c r="C304" s="370" t="s">
        <v>779</v>
      </c>
      <c r="D304" s="355">
        <v>3595.7125243764999</v>
      </c>
      <c r="E304" s="355">
        <v>3595.7125243764999</v>
      </c>
      <c r="F304" s="305">
        <f t="shared" si="14"/>
        <v>0</v>
      </c>
      <c r="G304" s="355">
        <v>3595.4137299999998</v>
      </c>
      <c r="H304" s="355">
        <f>'[17]COMP DIR COND (DLLS) '!I300*'Comp Dir Cond Cto Tot'!$M$11</f>
        <v>3595.4137299999998</v>
      </c>
      <c r="I304" s="305">
        <f t="shared" si="15"/>
        <v>99.991690259594606</v>
      </c>
      <c r="J304" s="372"/>
      <c r="K304" s="355">
        <v>0</v>
      </c>
      <c r="L304" s="355">
        <v>3595.4137299999998</v>
      </c>
      <c r="M304" s="322"/>
      <c r="N304" s="323"/>
      <c r="O304" s="66"/>
      <c r="P304" s="66"/>
      <c r="Q304" s="66"/>
    </row>
    <row r="305" spans="1:17" s="67" customFormat="1" ht="17.649999999999999" customHeight="1">
      <c r="A305" s="353">
        <v>33</v>
      </c>
      <c r="B305" s="208" t="s">
        <v>778</v>
      </c>
      <c r="C305" s="370" t="s">
        <v>780</v>
      </c>
      <c r="D305" s="355">
        <v>3630.4157900665</v>
      </c>
      <c r="E305" s="355">
        <v>3630.4157900665</v>
      </c>
      <c r="F305" s="305">
        <f t="shared" si="14"/>
        <v>0</v>
      </c>
      <c r="G305" s="355">
        <v>3631.3454099999999</v>
      </c>
      <c r="H305" s="355">
        <f>'[17]COMP DIR COND (DLLS) '!I301*'Comp Dir Cond Cto Tot'!$M$11</f>
        <v>3631.3454099999999</v>
      </c>
      <c r="I305" s="305">
        <f t="shared" si="15"/>
        <v>100.02560643152896</v>
      </c>
      <c r="J305" s="372"/>
      <c r="K305" s="355">
        <v>0</v>
      </c>
      <c r="L305" s="355">
        <v>3631.3454099999999</v>
      </c>
      <c r="M305" s="322"/>
      <c r="N305" s="323"/>
      <c r="O305" s="66"/>
      <c r="P305" s="66"/>
      <c r="Q305" s="66"/>
    </row>
    <row r="306" spans="1:17" s="67" customFormat="1" ht="17.649999999999999" customHeight="1">
      <c r="A306" s="353">
        <v>34</v>
      </c>
      <c r="B306" s="208" t="s">
        <v>778</v>
      </c>
      <c r="C306" s="370" t="s">
        <v>781</v>
      </c>
      <c r="D306" s="355">
        <v>11302.7810307821</v>
      </c>
      <c r="E306" s="355">
        <v>11302.7810307821</v>
      </c>
      <c r="F306" s="305">
        <f t="shared" si="14"/>
        <v>0</v>
      </c>
      <c r="G306" s="355">
        <v>11302.75909</v>
      </c>
      <c r="H306" s="355">
        <f>'[17]COMP DIR COND (DLLS) '!I302*'Comp Dir Cond Cto Tot'!$M$11</f>
        <v>11302.75909</v>
      </c>
      <c r="I306" s="305">
        <f t="shared" si="15"/>
        <v>99.999805881561002</v>
      </c>
      <c r="J306" s="372"/>
      <c r="K306" s="355">
        <v>-3.1913742759570596E-13</v>
      </c>
      <c r="L306" s="355">
        <v>11302.75909</v>
      </c>
      <c r="M306" s="322"/>
      <c r="N306" s="323"/>
      <c r="O306" s="66"/>
      <c r="P306" s="66"/>
      <c r="Q306" s="66"/>
    </row>
    <row r="307" spans="1:17" s="67" customFormat="1" ht="17.649999999999999" customHeight="1">
      <c r="A307" s="353">
        <v>36</v>
      </c>
      <c r="B307" s="208" t="s">
        <v>125</v>
      </c>
      <c r="C307" s="370" t="s">
        <v>782</v>
      </c>
      <c r="D307" s="355">
        <v>5920.3632705599002</v>
      </c>
      <c r="E307" s="355">
        <v>5920.3632705599002</v>
      </c>
      <c r="F307" s="305">
        <f t="shared" si="14"/>
        <v>0</v>
      </c>
      <c r="G307" s="355">
        <v>5919.7442800000008</v>
      </c>
      <c r="H307" s="355">
        <f>'[17]COMP DIR COND (DLLS) '!I303*'Comp Dir Cond Cto Tot'!$M$11</f>
        <v>5919.7442800000008</v>
      </c>
      <c r="I307" s="305">
        <f t="shared" si="15"/>
        <v>99.989544719950246</v>
      </c>
      <c r="J307" s="372"/>
      <c r="K307" s="355">
        <v>3.9892178449463245E-14</v>
      </c>
      <c r="L307" s="355">
        <v>5919.7442800000008</v>
      </c>
      <c r="M307" s="322"/>
      <c r="N307" s="323"/>
      <c r="O307" s="66"/>
      <c r="P307" s="66"/>
      <c r="Q307" s="66"/>
    </row>
    <row r="308" spans="1:17" s="67" customFormat="1" ht="17.649999999999999" customHeight="1">
      <c r="A308" s="353">
        <v>38</v>
      </c>
      <c r="B308" s="208" t="s">
        <v>125</v>
      </c>
      <c r="C308" s="370" t="s">
        <v>783</v>
      </c>
      <c r="D308" s="355">
        <v>23104.7106772814</v>
      </c>
      <c r="E308" s="355">
        <v>23104.7106772814</v>
      </c>
      <c r="F308" s="305">
        <f t="shared" si="14"/>
        <v>0</v>
      </c>
      <c r="G308" s="355">
        <v>12629.316427203801</v>
      </c>
      <c r="H308" s="355">
        <f>'[17]COMP DIR COND (DLLS) '!I304*'Comp Dir Cond Cto Tot'!$M$11</f>
        <v>12629.316427203801</v>
      </c>
      <c r="I308" s="305">
        <f t="shared" si="15"/>
        <v>54.661218673567134</v>
      </c>
      <c r="J308" s="372"/>
      <c r="K308" s="355">
        <v>0</v>
      </c>
      <c r="L308" s="355">
        <v>12629.316427203801</v>
      </c>
      <c r="M308" s="322"/>
      <c r="N308" s="323"/>
      <c r="O308" s="66"/>
      <c r="P308" s="66"/>
      <c r="Q308" s="66"/>
    </row>
    <row r="309" spans="1:17" s="67" customFormat="1" ht="17.649999999999999" customHeight="1">
      <c r="A309" s="353">
        <v>40</v>
      </c>
      <c r="B309" s="208" t="s">
        <v>778</v>
      </c>
      <c r="C309" s="370" t="s">
        <v>784</v>
      </c>
      <c r="D309" s="355">
        <v>12640.199773758999</v>
      </c>
      <c r="E309" s="355">
        <v>12640.199773758999</v>
      </c>
      <c r="F309" s="305">
        <f t="shared" si="14"/>
        <v>0</v>
      </c>
      <c r="G309" s="355">
        <v>3538.3100935654998</v>
      </c>
      <c r="H309" s="355">
        <f>'[17]COMP DIR COND (DLLS) '!I305*'Comp Dir Cond Cto Tot'!$M$11</f>
        <v>3538.3100935654998</v>
      </c>
      <c r="I309" s="305">
        <f t="shared" si="15"/>
        <v>27.992517182450044</v>
      </c>
      <c r="J309" s="372"/>
      <c r="K309" s="355">
        <v>-3.9892178449463245E-14</v>
      </c>
      <c r="L309" s="355">
        <v>3538.3100935654998</v>
      </c>
      <c r="M309" s="322"/>
      <c r="N309" s="323"/>
      <c r="O309" s="66"/>
      <c r="P309" s="66"/>
      <c r="Q309" s="66"/>
    </row>
    <row r="310" spans="1:17" s="67" customFormat="1" ht="17.649999999999999" customHeight="1">
      <c r="A310" s="353">
        <v>42</v>
      </c>
      <c r="B310" s="208" t="s">
        <v>125</v>
      </c>
      <c r="C310" s="370" t="s">
        <v>785</v>
      </c>
      <c r="D310" s="355">
        <v>14723.374022518901</v>
      </c>
      <c r="E310" s="355">
        <v>14723.374022518901</v>
      </c>
      <c r="F310" s="305">
        <f t="shared" si="14"/>
        <v>0</v>
      </c>
      <c r="G310" s="355">
        <v>7511.8205182332003</v>
      </c>
      <c r="H310" s="355">
        <f>'[17]COMP DIR COND (DLLS) '!I306*'Comp Dir Cond Cto Tot'!$M$11</f>
        <v>7511.8205182332022</v>
      </c>
      <c r="I310" s="305">
        <f t="shared" si="15"/>
        <v>51.019694988011089</v>
      </c>
      <c r="J310" s="372"/>
      <c r="K310" s="355">
        <v>6.3827485519141192E-13</v>
      </c>
      <c r="L310" s="355">
        <v>7511.8205182332003</v>
      </c>
      <c r="M310" s="322"/>
      <c r="N310" s="323"/>
      <c r="O310" s="66"/>
      <c r="P310" s="66"/>
      <c r="Q310" s="66"/>
    </row>
    <row r="311" spans="1:17" s="67" customFormat="1" ht="14.25">
      <c r="A311" s="353">
        <v>43</v>
      </c>
      <c r="B311" s="208" t="s">
        <v>125</v>
      </c>
      <c r="C311" s="370" t="s">
        <v>786</v>
      </c>
      <c r="D311" s="355">
        <v>33078.360000731504</v>
      </c>
      <c r="E311" s="355">
        <v>33078.360000731504</v>
      </c>
      <c r="F311" s="305">
        <f t="shared" si="14"/>
        <v>0</v>
      </c>
      <c r="G311" s="355">
        <v>7758.0474083257004</v>
      </c>
      <c r="H311" s="355">
        <f>'[17]COMP DIR COND (DLLS) '!I307*'Comp Dir Cond Cto Tot'!$M$11</f>
        <v>7758.0474083257004</v>
      </c>
      <c r="I311" s="305">
        <f t="shared" si="15"/>
        <v>23.453543066083498</v>
      </c>
      <c r="J311" s="372"/>
      <c r="K311" s="355">
        <v>-3.1913742759570596E-13</v>
      </c>
      <c r="L311" s="355">
        <v>7758.0474083257004</v>
      </c>
      <c r="M311" s="322"/>
      <c r="N311" s="323"/>
      <c r="O311" s="66"/>
      <c r="P311" s="66"/>
      <c r="Q311" s="66"/>
    </row>
    <row r="312" spans="1:17" s="67" customFormat="1" ht="15" thickBot="1">
      <c r="A312" s="381">
        <v>45</v>
      </c>
      <c r="B312" s="382" t="s">
        <v>125</v>
      </c>
      <c r="C312" s="383" t="s">
        <v>787</v>
      </c>
      <c r="D312" s="384">
        <v>14167.715541379201</v>
      </c>
      <c r="E312" s="384">
        <v>14167.715541379201</v>
      </c>
      <c r="F312" s="314">
        <f t="shared" si="14"/>
        <v>0</v>
      </c>
      <c r="G312" s="384">
        <v>8418.7258359898005</v>
      </c>
      <c r="H312" s="384">
        <f>'[17]COMP DIR COND (DLLS) '!I308*'Comp Dir Cond Cto Tot'!$M$11</f>
        <v>8418.7258359898005</v>
      </c>
      <c r="I312" s="314">
        <f t="shared" si="15"/>
        <v>59.421900527304437</v>
      </c>
      <c r="J312" s="385"/>
      <c r="K312" s="384">
        <v>8418.7258359898005</v>
      </c>
      <c r="L312" s="384">
        <v>0</v>
      </c>
      <c r="M312" s="322"/>
      <c r="N312" s="323"/>
      <c r="O312" s="66"/>
      <c r="P312" s="66"/>
      <c r="Q312" s="66"/>
    </row>
    <row r="313" spans="1:17" ht="15" customHeight="1">
      <c r="A313" s="270" t="s">
        <v>891</v>
      </c>
      <c r="B313" s="270"/>
      <c r="C313" s="270"/>
      <c r="D313" s="270"/>
      <c r="E313" s="270"/>
      <c r="F313" s="270"/>
      <c r="G313" s="270"/>
      <c r="H313" s="270"/>
      <c r="I313" s="270"/>
      <c r="J313" s="270"/>
      <c r="K313" s="270"/>
      <c r="L313" s="270"/>
      <c r="N313" s="327"/>
    </row>
    <row r="314" spans="1:17" s="55" customFormat="1" ht="15" customHeight="1">
      <c r="A314" s="265" t="s">
        <v>903</v>
      </c>
      <c r="B314" s="265"/>
      <c r="C314" s="265"/>
      <c r="D314" s="265"/>
      <c r="E314" s="265"/>
      <c r="F314" s="265"/>
      <c r="G314" s="265"/>
      <c r="H314" s="265"/>
      <c r="I314" s="265"/>
      <c r="J314" s="265"/>
      <c r="K314" s="265"/>
      <c r="L314" s="265"/>
      <c r="M314" s="264"/>
      <c r="N314" s="328"/>
      <c r="O314" s="69"/>
      <c r="P314" s="69"/>
      <c r="Q314" s="69"/>
    </row>
    <row r="315" spans="1:17" ht="15" customHeight="1">
      <c r="A315" s="317" t="s">
        <v>406</v>
      </c>
      <c r="B315" s="317"/>
      <c r="C315" s="317"/>
      <c r="D315" s="317"/>
      <c r="E315" s="317"/>
      <c r="F315" s="317"/>
      <c r="G315" s="317"/>
      <c r="H315" s="317"/>
      <c r="I315" s="317"/>
      <c r="J315" s="317"/>
      <c r="K315" s="317"/>
      <c r="L315" s="317"/>
    </row>
    <row r="316" spans="1:17" s="71" customFormat="1" ht="15">
      <c r="A316" s="270"/>
      <c r="B316" s="329"/>
      <c r="C316" s="330"/>
      <c r="D316" s="270"/>
      <c r="E316" s="270"/>
      <c r="F316" s="270"/>
      <c r="G316" s="270"/>
      <c r="H316" s="270"/>
      <c r="I316" s="270"/>
      <c r="J316" s="270"/>
      <c r="K316" s="270"/>
      <c r="L316" s="270"/>
      <c r="M316" s="273"/>
      <c r="N316" s="319"/>
      <c r="O316" s="64"/>
      <c r="P316" s="64"/>
      <c r="Q316" s="64"/>
    </row>
    <row r="317" spans="1:17" s="71" customFormat="1" ht="15">
      <c r="A317" s="270"/>
      <c r="B317" s="329"/>
      <c r="C317" s="330"/>
      <c r="D317" s="274"/>
      <c r="E317" s="274"/>
      <c r="F317" s="274"/>
      <c r="G317" s="274"/>
      <c r="H317" s="274"/>
      <c r="I317" s="274"/>
      <c r="J317" s="274"/>
      <c r="K317" s="274"/>
      <c r="L317" s="274"/>
      <c r="M317" s="273"/>
      <c r="N317" s="319"/>
      <c r="O317" s="64"/>
      <c r="P317" s="64"/>
      <c r="Q317" s="64"/>
    </row>
    <row r="318" spans="1:17" s="71" customFormat="1" ht="15">
      <c r="A318" s="270"/>
      <c r="B318" s="329"/>
      <c r="C318" s="330"/>
      <c r="D318" s="274"/>
      <c r="E318" s="274"/>
      <c r="F318" s="274"/>
      <c r="G318" s="274"/>
      <c r="H318" s="274"/>
      <c r="I318" s="274"/>
      <c r="J318" s="274"/>
      <c r="K318" s="274"/>
      <c r="L318" s="274"/>
      <c r="M318" s="273"/>
      <c r="N318" s="319"/>
      <c r="O318" s="64"/>
      <c r="P318" s="64"/>
      <c r="Q318" s="64"/>
    </row>
    <row r="319" spans="1:17" s="71" customFormat="1" ht="15">
      <c r="A319" s="270"/>
      <c r="B319" s="329"/>
      <c r="C319" s="330"/>
      <c r="D319" s="274"/>
      <c r="E319" s="274"/>
      <c r="F319" s="274"/>
      <c r="G319" s="274"/>
      <c r="H319" s="274"/>
      <c r="I319" s="274"/>
      <c r="J319" s="274"/>
      <c r="K319" s="274"/>
      <c r="L319" s="274"/>
      <c r="M319" s="273"/>
      <c r="N319" s="319"/>
      <c r="O319" s="64"/>
      <c r="P319" s="64"/>
      <c r="Q319" s="64"/>
    </row>
    <row r="320" spans="1:17" s="71" customFormat="1" ht="15">
      <c r="A320" s="270"/>
      <c r="B320" s="329"/>
      <c r="C320" s="330"/>
      <c r="D320" s="282"/>
      <c r="E320" s="282"/>
      <c r="F320" s="270"/>
      <c r="G320" s="282"/>
      <c r="H320" s="282"/>
      <c r="I320" s="270"/>
      <c r="J320" s="270"/>
      <c r="K320" s="282"/>
      <c r="L320" s="282"/>
      <c r="M320" s="273"/>
      <c r="N320" s="319"/>
      <c r="O320" s="64"/>
      <c r="P320" s="64"/>
      <c r="Q320" s="64"/>
    </row>
    <row r="321" spans="1:12">
      <c r="A321" s="270"/>
      <c r="B321" s="329"/>
      <c r="C321" s="330"/>
      <c r="D321" s="274"/>
      <c r="E321" s="274"/>
      <c r="F321" s="274"/>
      <c r="G321" s="274"/>
      <c r="H321" s="274"/>
      <c r="I321" s="274"/>
      <c r="J321" s="274"/>
      <c r="K321" s="274"/>
      <c r="L321" s="274"/>
    </row>
    <row r="322" spans="1:12">
      <c r="A322" s="270"/>
      <c r="B322" s="329"/>
      <c r="C322" s="330"/>
      <c r="D322" s="331"/>
      <c r="E322" s="331"/>
      <c r="F322" s="331"/>
      <c r="G322" s="331"/>
      <c r="H322" s="331"/>
      <c r="I322" s="331"/>
      <c r="J322" s="331"/>
      <c r="K322" s="331"/>
      <c r="L322" s="331"/>
    </row>
    <row r="323" spans="1:12">
      <c r="A323" s="270"/>
      <c r="B323" s="329"/>
      <c r="C323" s="330"/>
      <c r="D323" s="270"/>
      <c r="E323" s="270"/>
      <c r="F323" s="270"/>
      <c r="G323" s="270"/>
      <c r="H323" s="270"/>
      <c r="I323" s="270"/>
      <c r="J323" s="270"/>
      <c r="K323" s="270"/>
      <c r="L323" s="270"/>
    </row>
    <row r="324" spans="1:12">
      <c r="A324" s="270"/>
      <c r="B324" s="329"/>
      <c r="C324" s="330"/>
      <c r="D324" s="270"/>
      <c r="E324" s="270"/>
      <c r="F324" s="270"/>
      <c r="G324" s="270"/>
      <c r="H324" s="270"/>
      <c r="I324" s="270"/>
      <c r="J324" s="270"/>
      <c r="K324" s="270"/>
      <c r="L324" s="270"/>
    </row>
    <row r="325" spans="1:12">
      <c r="A325" s="270"/>
      <c r="B325" s="329"/>
      <c r="C325" s="330"/>
      <c r="D325" s="270"/>
      <c r="E325" s="270"/>
      <c r="F325" s="270"/>
      <c r="G325" s="270"/>
      <c r="H325" s="270"/>
      <c r="I325" s="270"/>
      <c r="J325" s="270"/>
      <c r="K325" s="270"/>
      <c r="L325" s="270"/>
    </row>
    <row r="326" spans="1:12">
      <c r="A326" s="270"/>
      <c r="B326" s="329"/>
      <c r="C326" s="330"/>
      <c r="D326" s="270"/>
      <c r="E326" s="270"/>
      <c r="F326" s="270"/>
      <c r="G326" s="270"/>
      <c r="H326" s="270"/>
      <c r="I326" s="270"/>
      <c r="J326" s="270"/>
      <c r="K326" s="270"/>
      <c r="L326" s="270"/>
    </row>
    <row r="327" spans="1:12">
      <c r="A327" s="270"/>
      <c r="B327" s="329"/>
      <c r="C327" s="330"/>
      <c r="D327" s="270"/>
      <c r="E327" s="270"/>
      <c r="F327" s="270"/>
      <c r="G327" s="270"/>
      <c r="H327" s="270"/>
      <c r="I327" s="270"/>
      <c r="J327" s="270"/>
      <c r="K327" s="270"/>
      <c r="L327" s="270"/>
    </row>
    <row r="328" spans="1:12">
      <c r="A328" s="270"/>
      <c r="B328" s="329"/>
      <c r="C328" s="330"/>
      <c r="D328" s="270"/>
      <c r="E328" s="270"/>
      <c r="F328" s="270"/>
      <c r="G328" s="270"/>
      <c r="H328" s="270"/>
      <c r="I328" s="270"/>
      <c r="J328" s="270"/>
      <c r="K328" s="270"/>
      <c r="L328" s="270"/>
    </row>
    <row r="329" spans="1:12">
      <c r="A329" s="270"/>
      <c r="B329" s="329"/>
      <c r="C329" s="330"/>
      <c r="D329" s="270"/>
      <c r="E329" s="270"/>
      <c r="F329" s="270"/>
      <c r="G329" s="270"/>
      <c r="H329" s="270"/>
      <c r="I329" s="270"/>
      <c r="J329" s="270"/>
      <c r="K329" s="270"/>
      <c r="L329" s="270"/>
    </row>
    <row r="330" spans="1:12">
      <c r="A330" s="270"/>
      <c r="B330" s="329"/>
      <c r="C330" s="330"/>
      <c r="D330" s="270"/>
      <c r="E330" s="270"/>
      <c r="F330" s="270"/>
      <c r="G330" s="270"/>
      <c r="H330" s="270"/>
      <c r="I330" s="270"/>
      <c r="J330" s="270"/>
      <c r="K330" s="270"/>
      <c r="L330" s="270"/>
    </row>
    <row r="331" spans="1:12">
      <c r="A331" s="270"/>
      <c r="B331" s="329"/>
      <c r="C331" s="330"/>
      <c r="D331" s="270"/>
      <c r="E331" s="270"/>
      <c r="F331" s="270"/>
      <c r="G331" s="270"/>
      <c r="H331" s="270"/>
      <c r="I331" s="270"/>
      <c r="J331" s="270"/>
      <c r="K331" s="270"/>
      <c r="L331" s="270"/>
    </row>
    <row r="332" spans="1:12">
      <c r="A332" s="270"/>
      <c r="B332" s="329"/>
      <c r="C332" s="330"/>
      <c r="D332" s="270"/>
      <c r="E332" s="270"/>
      <c r="F332" s="270"/>
      <c r="G332" s="270"/>
      <c r="H332" s="270"/>
      <c r="I332" s="270"/>
      <c r="J332" s="270"/>
      <c r="K332" s="270"/>
      <c r="L332" s="270"/>
    </row>
    <row r="333" spans="1:12">
      <c r="A333" s="270"/>
      <c r="B333" s="329"/>
      <c r="C333" s="330"/>
      <c r="D333" s="270"/>
      <c r="E333" s="270"/>
      <c r="F333" s="270"/>
      <c r="G333" s="270"/>
      <c r="H333" s="270"/>
      <c r="I333" s="270"/>
      <c r="J333" s="270"/>
      <c r="K333" s="270"/>
      <c r="L333" s="270"/>
    </row>
    <row r="334" spans="1:12">
      <c r="A334" s="270"/>
      <c r="B334" s="329"/>
      <c r="C334" s="330"/>
      <c r="D334" s="270"/>
      <c r="E334" s="270"/>
      <c r="F334" s="270"/>
      <c r="G334" s="270"/>
      <c r="H334" s="270"/>
      <c r="I334" s="270"/>
      <c r="J334" s="270"/>
      <c r="K334" s="270"/>
      <c r="L334" s="270"/>
    </row>
    <row r="335" spans="1:12">
      <c r="A335" s="270"/>
      <c r="B335" s="329"/>
      <c r="C335" s="330"/>
      <c r="D335" s="270"/>
      <c r="E335" s="270"/>
      <c r="F335" s="270"/>
      <c r="G335" s="270"/>
      <c r="H335" s="270"/>
      <c r="I335" s="270"/>
      <c r="J335" s="270"/>
      <c r="K335" s="270"/>
      <c r="L335" s="270"/>
    </row>
    <row r="336" spans="1:12">
      <c r="A336" s="270"/>
      <c r="B336" s="329"/>
      <c r="C336" s="330"/>
      <c r="D336" s="270"/>
      <c r="E336" s="270"/>
      <c r="F336" s="270"/>
      <c r="G336" s="270"/>
      <c r="H336" s="270"/>
      <c r="I336" s="270"/>
      <c r="J336" s="270"/>
      <c r="K336" s="270"/>
      <c r="L336" s="270"/>
    </row>
    <row r="337" spans="1:12">
      <c r="A337" s="270"/>
      <c r="B337" s="329"/>
      <c r="C337" s="330"/>
      <c r="D337" s="270"/>
      <c r="E337" s="270"/>
      <c r="F337" s="270"/>
      <c r="G337" s="270"/>
      <c r="H337" s="270"/>
      <c r="I337" s="270"/>
      <c r="J337" s="270"/>
      <c r="K337" s="270"/>
      <c r="L337" s="270"/>
    </row>
    <row r="338" spans="1:12">
      <c r="A338" s="270"/>
      <c r="B338" s="329"/>
      <c r="C338" s="330"/>
      <c r="D338" s="270"/>
      <c r="E338" s="270"/>
      <c r="F338" s="270"/>
      <c r="G338" s="270"/>
      <c r="H338" s="270"/>
      <c r="I338" s="270"/>
      <c r="J338" s="270"/>
      <c r="K338" s="270"/>
      <c r="L338" s="270"/>
    </row>
    <row r="339" spans="1:12">
      <c r="A339" s="270"/>
      <c r="B339" s="329"/>
      <c r="C339" s="330"/>
      <c r="D339" s="270"/>
      <c r="E339" s="270"/>
      <c r="F339" s="270"/>
      <c r="G339" s="270"/>
      <c r="H339" s="270"/>
      <c r="I339" s="270"/>
      <c r="J339" s="270"/>
      <c r="K339" s="270"/>
      <c r="L339" s="270"/>
    </row>
    <row r="340" spans="1:12">
      <c r="A340" s="270"/>
      <c r="B340" s="329"/>
      <c r="C340" s="330"/>
      <c r="D340" s="270"/>
      <c r="E340" s="270"/>
      <c r="F340" s="270"/>
      <c r="G340" s="270"/>
      <c r="H340" s="270"/>
      <c r="I340" s="270"/>
      <c r="J340" s="270"/>
      <c r="K340" s="270"/>
      <c r="L340" s="270"/>
    </row>
    <row r="341" spans="1:12">
      <c r="A341" s="270"/>
      <c r="B341" s="329"/>
      <c r="C341" s="330"/>
      <c r="D341" s="270"/>
      <c r="E341" s="270"/>
      <c r="F341" s="270"/>
      <c r="G341" s="270"/>
      <c r="H341" s="270"/>
      <c r="I341" s="270"/>
      <c r="J341" s="270"/>
      <c r="K341" s="270"/>
      <c r="L341" s="270"/>
    </row>
    <row r="342" spans="1:12">
      <c r="A342" s="270"/>
      <c r="B342" s="329"/>
      <c r="C342" s="330"/>
      <c r="D342" s="270"/>
      <c r="E342" s="270"/>
      <c r="F342" s="270"/>
      <c r="G342" s="270"/>
      <c r="H342" s="270"/>
      <c r="I342" s="270"/>
      <c r="J342" s="270"/>
      <c r="K342" s="270"/>
      <c r="L342" s="270"/>
    </row>
    <row r="343" spans="1:12">
      <c r="A343" s="270"/>
      <c r="B343" s="329"/>
      <c r="C343" s="330"/>
      <c r="D343" s="270"/>
      <c r="E343" s="270"/>
      <c r="F343" s="270"/>
      <c r="G343" s="270"/>
      <c r="H343" s="270"/>
      <c r="I343" s="270"/>
      <c r="J343" s="270"/>
      <c r="K343" s="270"/>
      <c r="L343" s="270"/>
    </row>
    <row r="344" spans="1:12">
      <c r="A344" s="270"/>
      <c r="B344" s="329"/>
      <c r="C344" s="330"/>
      <c r="D344" s="270"/>
      <c r="E344" s="270"/>
      <c r="F344" s="270"/>
      <c r="G344" s="270"/>
      <c r="H344" s="270"/>
      <c r="I344" s="270"/>
      <c r="J344" s="270"/>
      <c r="K344" s="270"/>
      <c r="L344" s="270"/>
    </row>
    <row r="345" spans="1:12">
      <c r="A345" s="270"/>
      <c r="B345" s="329"/>
      <c r="C345" s="330"/>
      <c r="D345" s="270"/>
      <c r="E345" s="270"/>
      <c r="F345" s="270"/>
      <c r="G345" s="270"/>
      <c r="H345" s="270"/>
      <c r="I345" s="270"/>
      <c r="J345" s="270"/>
      <c r="K345" s="270"/>
      <c r="L345" s="270"/>
    </row>
    <row r="346" spans="1:12">
      <c r="A346" s="270"/>
      <c r="B346" s="329"/>
      <c r="C346" s="330"/>
      <c r="D346" s="270"/>
      <c r="E346" s="270"/>
      <c r="F346" s="270"/>
      <c r="G346" s="270"/>
      <c r="H346" s="270"/>
      <c r="I346" s="270"/>
      <c r="J346" s="270"/>
      <c r="K346" s="270"/>
      <c r="L346" s="270"/>
    </row>
    <row r="347" spans="1:12">
      <c r="A347" s="270"/>
      <c r="B347" s="329"/>
      <c r="C347" s="330"/>
      <c r="D347" s="270"/>
      <c r="E347" s="270"/>
      <c r="F347" s="270"/>
      <c r="G347" s="270"/>
      <c r="H347" s="270"/>
      <c r="I347" s="270"/>
      <c r="J347" s="270"/>
      <c r="K347" s="270"/>
      <c r="L347" s="270"/>
    </row>
  </sheetData>
  <mergeCells count="14">
    <mergeCell ref="A1:C1"/>
    <mergeCell ref="A2:L2"/>
    <mergeCell ref="A3:F3"/>
    <mergeCell ref="G3:L3"/>
    <mergeCell ref="D9:F9"/>
    <mergeCell ref="G9:G10"/>
    <mergeCell ref="H9:I9"/>
    <mergeCell ref="K9:L9"/>
    <mergeCell ref="M3:P3"/>
    <mergeCell ref="A14:C14"/>
    <mergeCell ref="A278:C278"/>
    <mergeCell ref="A9:A11"/>
    <mergeCell ref="B9:C11"/>
    <mergeCell ref="A13:C13"/>
  </mergeCells>
  <printOptions horizontalCentered="1"/>
  <pageMargins left="0.59055118110236227" right="0.59055118110236227" top="0.59055118110236227" bottom="0.59055118110236227" header="0.19685039370078741" footer="0.19685039370078741"/>
  <pageSetup scale="61" fitToHeight="4" orientation="landscape" r:id="rId1"/>
  <ignoredErrors>
    <ignoredError sqref="D11:N11" numberStoredAsText="1"/>
    <ignoredError sqref="F13 F14:F28 F278"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350"/>
  <sheetViews>
    <sheetView showGridLines="0" zoomScale="80" zoomScaleNormal="80" zoomScaleSheetLayoutView="100" workbookViewId="0">
      <selection activeCell="M21" sqref="M21"/>
    </sheetView>
  </sheetViews>
  <sheetFormatPr baseColWidth="10" defaultColWidth="11.42578125" defaultRowHeight="12.75"/>
  <cols>
    <col min="1" max="2" width="5" style="267" customWidth="1"/>
    <col min="3" max="3" width="53.42578125" style="267" bestFit="1" customWidth="1"/>
    <col min="4" max="5" width="18.7109375" style="267" customWidth="1"/>
    <col min="6" max="6" width="2.140625" style="267" customWidth="1"/>
    <col min="7" max="7" width="18.7109375" style="267" customWidth="1"/>
    <col min="8" max="10" width="13.7109375" style="267" customWidth="1"/>
    <col min="11" max="12" width="9.28515625" style="267" customWidth="1"/>
    <col min="13" max="13" width="12.42578125" style="89" customWidth="1"/>
    <col min="14" max="16384" width="11.42578125" style="89"/>
  </cols>
  <sheetData>
    <row r="1" spans="1:41" s="238" customFormat="1" ht="45" customHeight="1">
      <c r="A1" s="435" t="s">
        <v>883</v>
      </c>
      <c r="B1" s="435"/>
      <c r="C1" s="435"/>
      <c r="D1" s="108" t="s">
        <v>885</v>
      </c>
      <c r="E1" s="108"/>
      <c r="F1" s="108"/>
      <c r="G1" s="334"/>
      <c r="H1" s="334"/>
      <c r="I1" s="334"/>
      <c r="J1" s="334"/>
      <c r="K1" s="334"/>
      <c r="L1" s="334"/>
      <c r="M1" s="334"/>
      <c r="N1" s="335"/>
    </row>
    <row r="2" spans="1:41" s="1" customFormat="1" ht="36" customHeight="1" thickBot="1">
      <c r="A2" s="449" t="s">
        <v>884</v>
      </c>
      <c r="B2" s="449"/>
      <c r="C2" s="449"/>
      <c r="D2" s="449"/>
      <c r="E2" s="449"/>
      <c r="F2" s="449"/>
      <c r="G2" s="449"/>
      <c r="H2" s="449"/>
      <c r="I2" s="449"/>
      <c r="J2" s="449"/>
      <c r="K2" s="449"/>
      <c r="L2" s="449"/>
      <c r="M2" s="9"/>
      <c r="N2" s="337"/>
      <c r="O2" s="337"/>
    </row>
    <row r="3" spans="1:41" customFormat="1" ht="6" customHeight="1">
      <c r="A3" s="433"/>
      <c r="B3" s="433"/>
      <c r="C3" s="433"/>
      <c r="D3" s="433"/>
      <c r="E3" s="433"/>
      <c r="F3" s="433"/>
      <c r="G3" s="433"/>
      <c r="H3" s="433"/>
      <c r="I3" s="433"/>
      <c r="J3" s="433"/>
      <c r="K3" s="433"/>
      <c r="L3" s="433"/>
      <c r="M3" s="434"/>
      <c r="N3" s="434"/>
      <c r="O3" s="434"/>
    </row>
    <row r="4" spans="1:41" s="75" customFormat="1" ht="17.100000000000001" customHeight="1">
      <c r="A4" s="285" t="s">
        <v>904</v>
      </c>
      <c r="B4" s="285"/>
      <c r="C4" s="285"/>
      <c r="D4" s="285"/>
      <c r="E4" s="285"/>
      <c r="F4" s="285"/>
      <c r="G4" s="285"/>
      <c r="H4" s="285"/>
      <c r="I4" s="285"/>
      <c r="J4" s="285"/>
      <c r="K4" s="285"/>
      <c r="L4" s="285"/>
      <c r="M4" s="74"/>
      <c r="N4" s="74"/>
      <c r="O4" s="74"/>
      <c r="P4" s="74"/>
    </row>
    <row r="5" spans="1:41" s="75" customFormat="1" ht="17.100000000000001" customHeight="1">
      <c r="A5" s="285" t="s">
        <v>910</v>
      </c>
      <c r="B5" s="285"/>
      <c r="C5" s="285"/>
      <c r="D5" s="285"/>
      <c r="E5" s="285"/>
      <c r="F5" s="285"/>
      <c r="G5" s="285"/>
      <c r="H5" s="285"/>
      <c r="I5" s="285"/>
      <c r="J5" s="285"/>
      <c r="K5" s="285"/>
      <c r="L5" s="285"/>
      <c r="M5" s="76">
        <v>22.4573</v>
      </c>
      <c r="N5" s="74"/>
      <c r="O5" s="74"/>
      <c r="P5" s="74"/>
    </row>
    <row r="6" spans="1:41" s="75" customFormat="1" ht="17.100000000000001" customHeight="1">
      <c r="A6" s="284" t="s">
        <v>1</v>
      </c>
      <c r="B6" s="284"/>
      <c r="C6" s="284"/>
      <c r="D6" s="284"/>
      <c r="E6" s="284"/>
      <c r="F6" s="284"/>
      <c r="G6" s="284"/>
      <c r="H6" s="284"/>
      <c r="I6" s="284"/>
      <c r="J6" s="284"/>
      <c r="K6" s="284"/>
      <c r="L6" s="284"/>
      <c r="M6" s="477"/>
      <c r="N6" s="477"/>
      <c r="O6" s="477"/>
      <c r="P6" s="477"/>
    </row>
    <row r="7" spans="1:41" s="75" customFormat="1" ht="17.100000000000001" customHeight="1">
      <c r="A7" s="284" t="s">
        <v>2</v>
      </c>
      <c r="B7" s="284"/>
      <c r="C7" s="284"/>
      <c r="D7" s="284"/>
      <c r="E7" s="284"/>
      <c r="F7" s="284"/>
      <c r="G7" s="284"/>
      <c r="H7" s="284"/>
      <c r="I7" s="284"/>
      <c r="J7" s="284"/>
      <c r="K7" s="284"/>
      <c r="L7" s="284"/>
      <c r="M7" s="477"/>
      <c r="N7" s="477"/>
      <c r="O7" s="477"/>
      <c r="P7" s="477"/>
    </row>
    <row r="8" spans="1:41" s="75" customFormat="1" ht="17.100000000000001" customHeight="1">
      <c r="A8" s="285" t="s">
        <v>911</v>
      </c>
      <c r="B8" s="285"/>
      <c r="C8" s="285"/>
      <c r="D8" s="285"/>
      <c r="E8" s="285"/>
      <c r="F8" s="285"/>
      <c r="G8" s="285"/>
      <c r="H8" s="285"/>
      <c r="I8" s="285"/>
      <c r="J8" s="285"/>
      <c r="K8" s="285"/>
      <c r="L8" s="285"/>
      <c r="M8" s="74"/>
      <c r="N8" s="74"/>
      <c r="O8" s="74"/>
      <c r="P8" s="74"/>
    </row>
    <row r="9" spans="1:41" s="60" customFormat="1" ht="30" customHeight="1">
      <c r="A9" s="478"/>
      <c r="B9" s="444" t="s">
        <v>905</v>
      </c>
      <c r="C9" s="444"/>
      <c r="D9" s="479" t="s">
        <v>788</v>
      </c>
      <c r="E9" s="479"/>
      <c r="F9" s="386"/>
      <c r="G9" s="386" t="s">
        <v>789</v>
      </c>
      <c r="H9" s="478" t="s">
        <v>906</v>
      </c>
      <c r="I9" s="478" t="s">
        <v>790</v>
      </c>
      <c r="J9" s="478" t="s">
        <v>907</v>
      </c>
      <c r="K9" s="478" t="s">
        <v>791</v>
      </c>
      <c r="L9" s="478"/>
      <c r="M9" s="52"/>
      <c r="N9" s="52"/>
      <c r="O9" s="52"/>
      <c r="P9" s="52"/>
    </row>
    <row r="10" spans="1:41" s="60" customFormat="1" ht="10.5" customHeight="1">
      <c r="A10" s="478"/>
      <c r="B10" s="444"/>
      <c r="C10" s="444"/>
      <c r="D10" s="478" t="s">
        <v>792</v>
      </c>
      <c r="E10" s="478" t="s">
        <v>793</v>
      </c>
      <c r="F10" s="324"/>
      <c r="G10" s="478" t="s">
        <v>793</v>
      </c>
      <c r="H10" s="478"/>
      <c r="I10" s="478"/>
      <c r="J10" s="478"/>
      <c r="K10" s="479"/>
      <c r="L10" s="479"/>
    </row>
    <row r="11" spans="1:41" s="60" customFormat="1" ht="46.5" customHeight="1" thickBot="1">
      <c r="A11" s="479"/>
      <c r="B11" s="475"/>
      <c r="C11" s="475"/>
      <c r="D11" s="479"/>
      <c r="E11" s="479"/>
      <c r="F11" s="386"/>
      <c r="G11" s="479"/>
      <c r="H11" s="479"/>
      <c r="I11" s="479"/>
      <c r="J11" s="479"/>
      <c r="K11" s="326" t="s">
        <v>794</v>
      </c>
      <c r="L11" s="326" t="s">
        <v>795</v>
      </c>
    </row>
    <row r="12" spans="1:41" s="60" customFormat="1" ht="4.5" customHeight="1" thickBot="1">
      <c r="A12" s="394"/>
      <c r="B12" s="395"/>
      <c r="C12" s="395"/>
      <c r="D12" s="394"/>
      <c r="E12" s="394"/>
      <c r="F12" s="394"/>
      <c r="G12" s="394"/>
      <c r="H12" s="394"/>
      <c r="I12" s="394"/>
      <c r="J12" s="394"/>
      <c r="K12" s="395"/>
      <c r="L12" s="395"/>
      <c r="M12" s="267"/>
      <c r="N12" s="267"/>
      <c r="O12" s="267"/>
      <c r="P12" s="267"/>
      <c r="Q12" s="267"/>
      <c r="R12" s="267"/>
      <c r="S12" s="267"/>
      <c r="T12" s="267"/>
      <c r="U12" s="267"/>
      <c r="V12" s="267"/>
      <c r="W12" s="267"/>
      <c r="X12" s="267"/>
      <c r="Y12" s="267"/>
      <c r="Z12" s="267"/>
      <c r="AA12" s="267"/>
      <c r="AB12" s="267"/>
      <c r="AC12" s="267"/>
      <c r="AD12" s="267"/>
      <c r="AE12" s="267"/>
      <c r="AF12" s="267"/>
      <c r="AG12" s="267"/>
      <c r="AH12" s="267"/>
      <c r="AI12" s="267"/>
      <c r="AJ12" s="267"/>
      <c r="AK12" s="267"/>
      <c r="AL12" s="267"/>
      <c r="AM12" s="267"/>
      <c r="AN12" s="267"/>
      <c r="AO12" s="267"/>
    </row>
    <row r="13" spans="1:41" s="57" customFormat="1" ht="17.100000000000001" customHeight="1">
      <c r="A13" s="406"/>
      <c r="B13" s="407"/>
      <c r="C13" s="408" t="s">
        <v>471</v>
      </c>
      <c r="D13" s="409">
        <f>D14+D30+D39+D53+D64+D77+D116+D134+D144+D166+D191+D213+D224+D234+D238+D248+D263+D277+D287+D301+D313</f>
        <v>1884479.3940144875</v>
      </c>
      <c r="E13" s="409">
        <f>E14+E30+E39+E53+E64+E77+E116+E134+E144+E166+E191+E213+E224+E234+E238+E248+E263+E277+E287+E301+E313</f>
        <v>1884479.3940144875</v>
      </c>
      <c r="F13" s="409"/>
      <c r="G13" s="409">
        <f>G14+G30+G39+G53+G64+G77+G116+G134+G144+G166+G191+G213+G224+G234+G238+G248+G263+G277+G287+G301+G313</f>
        <v>1884479.3940144875</v>
      </c>
      <c r="H13" s="410"/>
      <c r="I13" s="411"/>
      <c r="J13" s="412"/>
      <c r="K13" s="412"/>
      <c r="L13" s="413"/>
    </row>
    <row r="14" spans="1:41" s="80" customFormat="1" ht="17.100000000000001" customHeight="1">
      <c r="A14" s="474" t="s">
        <v>796</v>
      </c>
      <c r="B14" s="474"/>
      <c r="C14" s="474"/>
      <c r="D14" s="398">
        <f>SUM(D15:D29)</f>
        <v>81458.070008429117</v>
      </c>
      <c r="E14" s="398">
        <f>SUM(E15:E29)</f>
        <v>81458.070008429117</v>
      </c>
      <c r="F14" s="398"/>
      <c r="G14" s="398">
        <f>SUM(G15:G29)</f>
        <v>81458.070008429117</v>
      </c>
      <c r="H14" s="399"/>
      <c r="I14" s="396"/>
      <c r="J14" s="396"/>
      <c r="K14" s="396"/>
      <c r="L14" s="208"/>
    </row>
    <row r="15" spans="1:41" s="80" customFormat="1" ht="17.100000000000001" customHeight="1">
      <c r="A15" s="208">
        <v>1</v>
      </c>
      <c r="B15" s="208" t="s">
        <v>123</v>
      </c>
      <c r="C15" s="400" t="s">
        <v>124</v>
      </c>
      <c r="D15" s="401">
        <v>3654.5955874338001</v>
      </c>
      <c r="E15" s="401">
        <v>3654.5955874338001</v>
      </c>
      <c r="F15" s="401"/>
      <c r="G15" s="401">
        <v>3654.5955874338001</v>
      </c>
      <c r="H15" s="402">
        <v>36732</v>
      </c>
      <c r="I15" s="402">
        <v>36732</v>
      </c>
      <c r="J15" s="402">
        <v>42128</v>
      </c>
      <c r="K15" s="208">
        <v>14</v>
      </c>
      <c r="L15" s="208">
        <v>9</v>
      </c>
      <c r="M15" s="82"/>
    </row>
    <row r="16" spans="1:41" s="80" customFormat="1" ht="17.100000000000001" customHeight="1">
      <c r="A16" s="208">
        <v>2</v>
      </c>
      <c r="B16" s="208" t="s">
        <v>125</v>
      </c>
      <c r="C16" s="400" t="s">
        <v>739</v>
      </c>
      <c r="D16" s="401">
        <v>15936.670010787</v>
      </c>
      <c r="E16" s="401">
        <v>15936.670010787</v>
      </c>
      <c r="F16" s="401"/>
      <c r="G16" s="401">
        <v>15936.670010787</v>
      </c>
      <c r="H16" s="402">
        <v>37019</v>
      </c>
      <c r="I16" s="402">
        <v>37019</v>
      </c>
      <c r="J16" s="402">
        <v>42460</v>
      </c>
      <c r="K16" s="208">
        <v>14</v>
      </c>
      <c r="L16" s="208">
        <v>3</v>
      </c>
    </row>
    <row r="17" spans="1:12" s="80" customFormat="1" ht="17.100000000000001" customHeight="1">
      <c r="A17" s="208">
        <v>3</v>
      </c>
      <c r="B17" s="208" t="s">
        <v>127</v>
      </c>
      <c r="C17" s="400" t="s">
        <v>128</v>
      </c>
      <c r="D17" s="401">
        <v>785.29331164509995</v>
      </c>
      <c r="E17" s="401">
        <v>785.29331164509995</v>
      </c>
      <c r="F17" s="401"/>
      <c r="G17" s="401">
        <v>785.29331164509995</v>
      </c>
      <c r="H17" s="402">
        <v>38080</v>
      </c>
      <c r="I17" s="402">
        <v>38080</v>
      </c>
      <c r="J17" s="402">
        <v>41780</v>
      </c>
      <c r="K17" s="208">
        <v>9</v>
      </c>
      <c r="L17" s="208">
        <v>6</v>
      </c>
    </row>
    <row r="18" spans="1:12" s="80" customFormat="1" ht="17.100000000000001" customHeight="1">
      <c r="A18" s="208">
        <v>4</v>
      </c>
      <c r="B18" s="208" t="s">
        <v>125</v>
      </c>
      <c r="C18" s="400" t="s">
        <v>129</v>
      </c>
      <c r="D18" s="401">
        <v>9619.5014752765001</v>
      </c>
      <c r="E18" s="401">
        <v>9619.5014752765001</v>
      </c>
      <c r="F18" s="401"/>
      <c r="G18" s="401">
        <v>9619.5014752765001</v>
      </c>
      <c r="H18" s="402">
        <v>36786</v>
      </c>
      <c r="I18" s="402">
        <v>36786</v>
      </c>
      <c r="J18" s="402">
        <v>41960</v>
      </c>
      <c r="K18" s="208">
        <v>5</v>
      </c>
      <c r="L18" s="208">
        <v>0</v>
      </c>
    </row>
    <row r="19" spans="1:12" s="80" customFormat="1" ht="17.100000000000001" customHeight="1">
      <c r="A19" s="208">
        <v>5</v>
      </c>
      <c r="B19" s="208" t="s">
        <v>130</v>
      </c>
      <c r="C19" s="400" t="s">
        <v>131</v>
      </c>
      <c r="D19" s="401">
        <v>1331.0707604432</v>
      </c>
      <c r="E19" s="401">
        <v>1331.0707604432</v>
      </c>
      <c r="F19" s="401"/>
      <c r="G19" s="401">
        <v>1331.0707604432</v>
      </c>
      <c r="H19" s="402">
        <v>37248</v>
      </c>
      <c r="I19" s="402">
        <v>37248</v>
      </c>
      <c r="J19" s="402">
        <v>40878</v>
      </c>
      <c r="K19" s="208">
        <v>9</v>
      </c>
      <c r="L19" s="208">
        <v>5</v>
      </c>
    </row>
    <row r="20" spans="1:12" s="80" customFormat="1" ht="17.100000000000001" customHeight="1">
      <c r="A20" s="208">
        <v>6</v>
      </c>
      <c r="B20" s="208" t="s">
        <v>125</v>
      </c>
      <c r="C20" s="400" t="s">
        <v>132</v>
      </c>
      <c r="D20" s="401">
        <v>9792.1179846301002</v>
      </c>
      <c r="E20" s="401">
        <v>9792.1179846301002</v>
      </c>
      <c r="F20" s="401"/>
      <c r="G20" s="401">
        <v>9792.1179846301002</v>
      </c>
      <c r="H20" s="402">
        <v>37076</v>
      </c>
      <c r="I20" s="402">
        <v>37076</v>
      </c>
      <c r="J20" s="402">
        <v>42521</v>
      </c>
      <c r="K20" s="208">
        <v>14</v>
      </c>
      <c r="L20" s="208">
        <v>6</v>
      </c>
    </row>
    <row r="21" spans="1:12" s="80" customFormat="1" ht="17.100000000000001" customHeight="1">
      <c r="A21" s="208">
        <v>7</v>
      </c>
      <c r="B21" s="208" t="s">
        <v>133</v>
      </c>
      <c r="C21" s="400" t="s">
        <v>134</v>
      </c>
      <c r="D21" s="401">
        <v>8137.1682007879999</v>
      </c>
      <c r="E21" s="401">
        <v>8137.1682007879999</v>
      </c>
      <c r="F21" s="401"/>
      <c r="G21" s="401">
        <v>8137.1682007879999</v>
      </c>
      <c r="H21" s="402">
        <v>36168</v>
      </c>
      <c r="I21" s="402">
        <v>36168</v>
      </c>
      <c r="J21" s="402">
        <v>43511</v>
      </c>
      <c r="K21" s="208">
        <v>19</v>
      </c>
      <c r="L21" s="208">
        <v>9</v>
      </c>
    </row>
    <row r="22" spans="1:12" s="80" customFormat="1" ht="17.100000000000001" customHeight="1">
      <c r="A22" s="208">
        <v>9</v>
      </c>
      <c r="B22" s="208" t="s">
        <v>135</v>
      </c>
      <c r="C22" s="400" t="s">
        <v>136</v>
      </c>
      <c r="D22" s="401">
        <v>5776.4471681490004</v>
      </c>
      <c r="E22" s="401">
        <v>5776.4471681490004</v>
      </c>
      <c r="F22" s="401"/>
      <c r="G22" s="401">
        <v>5776.4471681490004</v>
      </c>
      <c r="H22" s="402">
        <v>36372</v>
      </c>
      <c r="I22" s="402">
        <v>36433</v>
      </c>
      <c r="J22" s="402">
        <v>40009</v>
      </c>
      <c r="K22" s="208">
        <v>9</v>
      </c>
      <c r="L22" s="208">
        <v>9</v>
      </c>
    </row>
    <row r="23" spans="1:12" s="80" customFormat="1" ht="17.100000000000001" customHeight="1">
      <c r="A23" s="208">
        <v>10</v>
      </c>
      <c r="B23" s="208" t="s">
        <v>135</v>
      </c>
      <c r="C23" s="400" t="s">
        <v>137</v>
      </c>
      <c r="D23" s="401">
        <v>5993.3912436805995</v>
      </c>
      <c r="E23" s="401">
        <v>5993.3912436805995</v>
      </c>
      <c r="F23" s="401"/>
      <c r="G23" s="401">
        <v>5993.3912436805995</v>
      </c>
      <c r="H23" s="402">
        <v>36483</v>
      </c>
      <c r="I23" s="402">
        <v>36742</v>
      </c>
      <c r="J23" s="402">
        <v>42200</v>
      </c>
      <c r="K23" s="208">
        <v>15</v>
      </c>
      <c r="L23" s="208">
        <v>0</v>
      </c>
    </row>
    <row r="24" spans="1:12" s="80" customFormat="1" ht="17.100000000000001" customHeight="1">
      <c r="A24" s="208">
        <v>11</v>
      </c>
      <c r="B24" s="208" t="s">
        <v>135</v>
      </c>
      <c r="C24" s="400" t="s">
        <v>138</v>
      </c>
      <c r="D24" s="401">
        <v>3916.9323564250999</v>
      </c>
      <c r="E24" s="401">
        <v>3916.9323564250999</v>
      </c>
      <c r="F24" s="401"/>
      <c r="G24" s="401">
        <v>3916.9323564250999</v>
      </c>
      <c r="H24" s="402">
        <v>36314</v>
      </c>
      <c r="I24" s="402">
        <v>36692</v>
      </c>
      <c r="J24" s="402">
        <v>40101</v>
      </c>
      <c r="K24" s="208">
        <v>10</v>
      </c>
      <c r="L24" s="208">
        <v>0</v>
      </c>
    </row>
    <row r="25" spans="1:12" s="80" customFormat="1" ht="17.100000000000001" customHeight="1">
      <c r="A25" s="208">
        <v>12</v>
      </c>
      <c r="B25" s="208" t="s">
        <v>139</v>
      </c>
      <c r="C25" s="400" t="s">
        <v>140</v>
      </c>
      <c r="D25" s="401">
        <v>4108.3548782862999</v>
      </c>
      <c r="E25" s="401">
        <v>4108.3548782862999</v>
      </c>
      <c r="F25" s="401"/>
      <c r="G25" s="401">
        <v>4108.3548782862999</v>
      </c>
      <c r="H25" s="402">
        <v>36348</v>
      </c>
      <c r="I25" s="402">
        <v>36748</v>
      </c>
      <c r="J25" s="402">
        <v>41654</v>
      </c>
      <c r="K25" s="208">
        <v>14</v>
      </c>
      <c r="L25" s="208">
        <v>3</v>
      </c>
    </row>
    <row r="26" spans="1:12" s="80" customFormat="1" ht="17.100000000000001" customHeight="1">
      <c r="A26" s="208">
        <v>13</v>
      </c>
      <c r="B26" s="208" t="s">
        <v>139</v>
      </c>
      <c r="C26" s="400" t="s">
        <v>141</v>
      </c>
      <c r="D26" s="401">
        <v>4336.7058698653</v>
      </c>
      <c r="E26" s="401">
        <v>4336.7058698653</v>
      </c>
      <c r="F26" s="401"/>
      <c r="G26" s="401">
        <v>4336.7058698653</v>
      </c>
      <c r="H26" s="402">
        <v>36341</v>
      </c>
      <c r="I26" s="402">
        <v>36341</v>
      </c>
      <c r="J26" s="402">
        <v>42109</v>
      </c>
      <c r="K26" s="208">
        <v>15</v>
      </c>
      <c r="L26" s="208">
        <v>3</v>
      </c>
    </row>
    <row r="27" spans="1:12" s="80" customFormat="1" ht="17.100000000000001" customHeight="1">
      <c r="A27" s="208">
        <v>14</v>
      </c>
      <c r="B27" s="208" t="s">
        <v>139</v>
      </c>
      <c r="C27" s="400" t="s">
        <v>142</v>
      </c>
      <c r="D27" s="401">
        <v>2773.9336907987999</v>
      </c>
      <c r="E27" s="401">
        <v>2773.9336907987999</v>
      </c>
      <c r="F27" s="401"/>
      <c r="G27" s="401">
        <v>2773.9336907987999</v>
      </c>
      <c r="H27" s="402">
        <v>36402</v>
      </c>
      <c r="I27" s="402">
        <v>36402</v>
      </c>
      <c r="J27" s="402">
        <v>40009</v>
      </c>
      <c r="K27" s="208">
        <v>9</v>
      </c>
      <c r="L27" s="208">
        <v>9</v>
      </c>
    </row>
    <row r="28" spans="1:12" s="80" customFormat="1" ht="17.100000000000001" customHeight="1">
      <c r="A28" s="208">
        <v>15</v>
      </c>
      <c r="B28" s="208" t="s">
        <v>139</v>
      </c>
      <c r="C28" s="400" t="s">
        <v>143</v>
      </c>
      <c r="D28" s="401">
        <v>2268.3023038332999</v>
      </c>
      <c r="E28" s="401">
        <v>2268.3023038332999</v>
      </c>
      <c r="F28" s="401"/>
      <c r="G28" s="401">
        <v>2268.3023038332999</v>
      </c>
      <c r="H28" s="402">
        <v>36294</v>
      </c>
      <c r="I28" s="402">
        <v>36707</v>
      </c>
      <c r="J28" s="402">
        <v>40101</v>
      </c>
      <c r="K28" s="208">
        <v>10</v>
      </c>
      <c r="L28" s="208">
        <v>0</v>
      </c>
    </row>
    <row r="29" spans="1:12" s="80" customFormat="1" ht="17.100000000000001" customHeight="1">
      <c r="A29" s="208">
        <v>16</v>
      </c>
      <c r="B29" s="208" t="s">
        <v>139</v>
      </c>
      <c r="C29" s="400" t="s">
        <v>144</v>
      </c>
      <c r="D29" s="401">
        <v>3027.5851663869998</v>
      </c>
      <c r="E29" s="401">
        <v>3027.5851663869998</v>
      </c>
      <c r="F29" s="401"/>
      <c r="G29" s="401">
        <v>3027.5851663869998</v>
      </c>
      <c r="H29" s="402">
        <v>36433</v>
      </c>
      <c r="I29" s="402">
        <v>36433</v>
      </c>
      <c r="J29" s="402">
        <v>41835</v>
      </c>
      <c r="K29" s="208">
        <v>14</v>
      </c>
      <c r="L29" s="208">
        <v>9</v>
      </c>
    </row>
    <row r="30" spans="1:12" s="80" customFormat="1" ht="17.100000000000001" customHeight="1">
      <c r="A30" s="474" t="s">
        <v>797</v>
      </c>
      <c r="B30" s="474"/>
      <c r="C30" s="474"/>
      <c r="D30" s="398">
        <f>SUM(D31:D38)</f>
        <v>11189.640232632799</v>
      </c>
      <c r="E30" s="398">
        <f>SUM(E31:E38)</f>
        <v>11189.640232632799</v>
      </c>
      <c r="F30" s="398"/>
      <c r="G30" s="398">
        <f>SUM(G31:G38)</f>
        <v>11189.640232632799</v>
      </c>
      <c r="H30" s="208"/>
      <c r="I30" s="208"/>
      <c r="J30" s="208"/>
      <c r="K30" s="208"/>
      <c r="L30" s="208"/>
    </row>
    <row r="31" spans="1:12" s="80" customFormat="1" ht="17.100000000000001" customHeight="1">
      <c r="A31" s="208">
        <v>17</v>
      </c>
      <c r="B31" s="208" t="s">
        <v>135</v>
      </c>
      <c r="C31" s="400" t="s">
        <v>145</v>
      </c>
      <c r="D31" s="401">
        <v>1553.6676303296999</v>
      </c>
      <c r="E31" s="401">
        <v>1553.6676303296999</v>
      </c>
      <c r="F31" s="401"/>
      <c r="G31" s="401">
        <v>1553.6676303296999</v>
      </c>
      <c r="H31" s="402">
        <v>37075</v>
      </c>
      <c r="I31" s="402">
        <v>37498</v>
      </c>
      <c r="J31" s="402">
        <v>40816</v>
      </c>
      <c r="K31" s="208">
        <v>9</v>
      </c>
      <c r="L31" s="208">
        <v>11</v>
      </c>
    </row>
    <row r="32" spans="1:12" s="80" customFormat="1" ht="17.100000000000001" customHeight="1">
      <c r="A32" s="208">
        <v>18</v>
      </c>
      <c r="B32" s="208" t="s">
        <v>135</v>
      </c>
      <c r="C32" s="400" t="s">
        <v>146</v>
      </c>
      <c r="D32" s="401">
        <v>1450.5504683769998</v>
      </c>
      <c r="E32" s="401">
        <v>1450.5504683769998</v>
      </c>
      <c r="F32" s="401"/>
      <c r="G32" s="401">
        <v>1450.5504683769998</v>
      </c>
      <c r="H32" s="402">
        <v>37106</v>
      </c>
      <c r="I32" s="402">
        <v>37398</v>
      </c>
      <c r="J32" s="402">
        <v>40908</v>
      </c>
      <c r="K32" s="208">
        <v>9</v>
      </c>
      <c r="L32" s="208">
        <v>11</v>
      </c>
    </row>
    <row r="33" spans="1:12" s="80" customFormat="1" ht="17.100000000000001" customHeight="1">
      <c r="A33" s="208">
        <v>19</v>
      </c>
      <c r="B33" s="208" t="s">
        <v>135</v>
      </c>
      <c r="C33" s="400" t="s">
        <v>147</v>
      </c>
      <c r="D33" s="401">
        <v>1252.2998044507999</v>
      </c>
      <c r="E33" s="401">
        <v>1252.2998044507999</v>
      </c>
      <c r="F33" s="401"/>
      <c r="G33" s="401">
        <v>1252.2998044507999</v>
      </c>
      <c r="H33" s="402">
        <v>37105</v>
      </c>
      <c r="I33" s="402">
        <v>37188</v>
      </c>
      <c r="J33" s="402">
        <v>40739</v>
      </c>
      <c r="K33" s="208">
        <v>9</v>
      </c>
      <c r="L33" s="208">
        <v>9</v>
      </c>
    </row>
    <row r="34" spans="1:12" s="80" customFormat="1" ht="17.100000000000001" customHeight="1">
      <c r="A34" s="208">
        <v>20</v>
      </c>
      <c r="B34" s="208" t="s">
        <v>135</v>
      </c>
      <c r="C34" s="400" t="s">
        <v>148</v>
      </c>
      <c r="D34" s="401">
        <v>1185.8031328037</v>
      </c>
      <c r="E34" s="401">
        <v>1185.8031328037</v>
      </c>
      <c r="F34" s="401"/>
      <c r="G34" s="401">
        <v>1185.8031328037</v>
      </c>
      <c r="H34" s="402">
        <v>37022</v>
      </c>
      <c r="I34" s="402">
        <v>37103</v>
      </c>
      <c r="J34" s="402">
        <v>40816</v>
      </c>
      <c r="K34" s="208">
        <v>10</v>
      </c>
      <c r="L34" s="208">
        <v>4</v>
      </c>
    </row>
    <row r="35" spans="1:12" s="80" customFormat="1" ht="17.100000000000001" customHeight="1">
      <c r="A35" s="208">
        <v>21</v>
      </c>
      <c r="B35" s="208" t="s">
        <v>139</v>
      </c>
      <c r="C35" s="400" t="s">
        <v>149</v>
      </c>
      <c r="D35" s="401">
        <v>1776.3477045127001</v>
      </c>
      <c r="E35" s="401">
        <v>1776.3477045127001</v>
      </c>
      <c r="F35" s="401"/>
      <c r="G35" s="401">
        <v>1776.3477045127001</v>
      </c>
      <c r="H35" s="402">
        <v>37075</v>
      </c>
      <c r="I35" s="402">
        <v>37134</v>
      </c>
      <c r="J35" s="402">
        <v>40786</v>
      </c>
      <c r="K35" s="208">
        <v>10</v>
      </c>
      <c r="L35" s="208">
        <v>1</v>
      </c>
    </row>
    <row r="36" spans="1:12" s="80" customFormat="1" ht="17.100000000000001" customHeight="1">
      <c r="A36" s="208">
        <v>22</v>
      </c>
      <c r="B36" s="208" t="s">
        <v>139</v>
      </c>
      <c r="C36" s="400" t="s">
        <v>150</v>
      </c>
      <c r="D36" s="401">
        <v>1398.6741727489</v>
      </c>
      <c r="E36" s="401">
        <v>1398.6741727489</v>
      </c>
      <c r="F36" s="401"/>
      <c r="G36" s="401">
        <v>1398.6741727489</v>
      </c>
      <c r="H36" s="402">
        <v>37134</v>
      </c>
      <c r="I36" s="402">
        <v>37200</v>
      </c>
      <c r="J36" s="402">
        <v>40739</v>
      </c>
      <c r="K36" s="208">
        <v>9</v>
      </c>
      <c r="L36" s="208">
        <v>11</v>
      </c>
    </row>
    <row r="37" spans="1:12" s="80" customFormat="1" ht="17.100000000000001" customHeight="1">
      <c r="A37" s="208">
        <v>23</v>
      </c>
      <c r="B37" s="208" t="s">
        <v>139</v>
      </c>
      <c r="C37" s="400" t="s">
        <v>151</v>
      </c>
      <c r="D37" s="401">
        <v>939.72495495179999</v>
      </c>
      <c r="E37" s="401">
        <v>939.72495495179999</v>
      </c>
      <c r="F37" s="401"/>
      <c r="G37" s="401">
        <v>939.72495495179999</v>
      </c>
      <c r="H37" s="402">
        <v>36999</v>
      </c>
      <c r="I37" s="402">
        <v>36999</v>
      </c>
      <c r="J37" s="402">
        <v>40816</v>
      </c>
      <c r="K37" s="208">
        <v>9</v>
      </c>
      <c r="L37" s="208">
        <v>11</v>
      </c>
    </row>
    <row r="38" spans="1:12" s="80" customFormat="1" ht="17.100000000000001" customHeight="1">
      <c r="A38" s="208">
        <v>24</v>
      </c>
      <c r="B38" s="208" t="s">
        <v>139</v>
      </c>
      <c r="C38" s="400" t="s">
        <v>152</v>
      </c>
      <c r="D38" s="401">
        <v>1632.5723644582001</v>
      </c>
      <c r="E38" s="401">
        <v>1632.5723644582001</v>
      </c>
      <c r="F38" s="401"/>
      <c r="G38" s="401">
        <v>1632.5723644582001</v>
      </c>
      <c r="H38" s="402">
        <v>37022</v>
      </c>
      <c r="I38" s="402">
        <v>37314</v>
      </c>
      <c r="J38" s="402">
        <v>40908</v>
      </c>
      <c r="K38" s="208">
        <v>10</v>
      </c>
      <c r="L38" s="208">
        <v>2</v>
      </c>
    </row>
    <row r="39" spans="1:12" s="80" customFormat="1" ht="17.100000000000001" customHeight="1">
      <c r="A39" s="474" t="s">
        <v>798</v>
      </c>
      <c r="B39" s="474"/>
      <c r="C39" s="474"/>
      <c r="D39" s="398">
        <f>SUM(D40:D52)</f>
        <v>76462.085766353586</v>
      </c>
      <c r="E39" s="398">
        <f>SUM(E40:E52)</f>
        <v>76462.085766353586</v>
      </c>
      <c r="F39" s="398"/>
      <c r="G39" s="398">
        <f>SUM(G40:G52)</f>
        <v>76462.085766353586</v>
      </c>
      <c r="H39" s="208"/>
      <c r="I39" s="208"/>
      <c r="J39" s="208"/>
      <c r="K39" s="208"/>
      <c r="L39" s="208"/>
    </row>
    <row r="40" spans="1:12" s="80" customFormat="1" ht="17.100000000000001" customHeight="1">
      <c r="A40" s="208">
        <v>25</v>
      </c>
      <c r="B40" s="208" t="s">
        <v>123</v>
      </c>
      <c r="C40" s="400" t="s">
        <v>153</v>
      </c>
      <c r="D40" s="401">
        <v>6992.6620664418997</v>
      </c>
      <c r="E40" s="401">
        <v>6992.6620664418997</v>
      </c>
      <c r="F40" s="401"/>
      <c r="G40" s="401">
        <v>6992.6620664418997</v>
      </c>
      <c r="H40" s="402">
        <v>37581</v>
      </c>
      <c r="I40" s="402">
        <v>37823</v>
      </c>
      <c r="J40" s="402">
        <v>43290</v>
      </c>
      <c r="K40" s="208">
        <v>15</v>
      </c>
      <c r="L40" s="208">
        <v>6</v>
      </c>
    </row>
    <row r="41" spans="1:12" s="80" customFormat="1" ht="17.100000000000001" customHeight="1">
      <c r="A41" s="208">
        <v>26</v>
      </c>
      <c r="B41" s="208" t="s">
        <v>154</v>
      </c>
      <c r="C41" s="400" t="s">
        <v>155</v>
      </c>
      <c r="D41" s="401">
        <v>28304.8939606206</v>
      </c>
      <c r="E41" s="401">
        <v>28304.8939606206</v>
      </c>
      <c r="F41" s="401"/>
      <c r="G41" s="401">
        <v>28304.8939606206</v>
      </c>
      <c r="H41" s="402">
        <v>38380</v>
      </c>
      <c r="I41" s="402">
        <v>38380</v>
      </c>
      <c r="J41" s="402">
        <v>43341</v>
      </c>
      <c r="K41" s="208">
        <v>13</v>
      </c>
      <c r="L41" s="208">
        <v>9</v>
      </c>
    </row>
    <row r="42" spans="1:12" s="80" customFormat="1" ht="17.100000000000001" customHeight="1">
      <c r="A42" s="208">
        <v>27</v>
      </c>
      <c r="B42" s="208" t="s">
        <v>135</v>
      </c>
      <c r="C42" s="400" t="s">
        <v>740</v>
      </c>
      <c r="D42" s="401">
        <v>8262.9602964349997</v>
      </c>
      <c r="E42" s="401">
        <v>8262.9602964349997</v>
      </c>
      <c r="F42" s="401"/>
      <c r="G42" s="401">
        <v>8262.9602964349997</v>
      </c>
      <c r="H42" s="402">
        <v>37105</v>
      </c>
      <c r="I42" s="402">
        <v>37863</v>
      </c>
      <c r="J42" s="402">
        <v>43279</v>
      </c>
      <c r="K42" s="208">
        <v>16</v>
      </c>
      <c r="L42" s="208">
        <v>8</v>
      </c>
    </row>
    <row r="43" spans="1:12" s="80" customFormat="1" ht="17.100000000000001" customHeight="1">
      <c r="A43" s="208">
        <v>28</v>
      </c>
      <c r="B43" s="208" t="s">
        <v>135</v>
      </c>
      <c r="C43" s="400" t="s">
        <v>157</v>
      </c>
      <c r="D43" s="401">
        <v>11573.8924956878</v>
      </c>
      <c r="E43" s="401">
        <v>11573.8924956878</v>
      </c>
      <c r="F43" s="401"/>
      <c r="G43" s="401">
        <v>11573.8924956878</v>
      </c>
      <c r="H43" s="402">
        <v>37188</v>
      </c>
      <c r="I43" s="402">
        <v>38060</v>
      </c>
      <c r="J43" s="402">
        <v>43290</v>
      </c>
      <c r="K43" s="208">
        <v>16</v>
      </c>
      <c r="L43" s="208">
        <v>3</v>
      </c>
    </row>
    <row r="44" spans="1:12" s="80" customFormat="1" ht="17.100000000000001" customHeight="1">
      <c r="A44" s="208">
        <v>29</v>
      </c>
      <c r="B44" s="208" t="s">
        <v>135</v>
      </c>
      <c r="C44" s="400" t="s">
        <v>158</v>
      </c>
      <c r="D44" s="401">
        <v>1814.0840306834</v>
      </c>
      <c r="E44" s="401">
        <v>1814.0840306834</v>
      </c>
      <c r="F44" s="401"/>
      <c r="G44" s="401">
        <v>1814.0840306834</v>
      </c>
      <c r="H44" s="402">
        <v>37550</v>
      </c>
      <c r="I44" s="402">
        <v>37739</v>
      </c>
      <c r="J44" s="402">
        <v>41365</v>
      </c>
      <c r="K44" s="208">
        <v>10</v>
      </c>
      <c r="L44" s="208">
        <v>6</v>
      </c>
    </row>
    <row r="45" spans="1:12" s="80" customFormat="1" ht="17.100000000000001" customHeight="1">
      <c r="A45" s="208">
        <v>30</v>
      </c>
      <c r="B45" s="208" t="s">
        <v>135</v>
      </c>
      <c r="C45" s="400" t="s">
        <v>159</v>
      </c>
      <c r="D45" s="401">
        <v>4026.0070807509996</v>
      </c>
      <c r="E45" s="401">
        <v>4026.0070807509996</v>
      </c>
      <c r="F45" s="401"/>
      <c r="G45" s="401">
        <v>4026.0070807509996</v>
      </c>
      <c r="H45" s="402">
        <v>37484</v>
      </c>
      <c r="I45" s="402">
        <v>37977</v>
      </c>
      <c r="J45" s="402">
        <v>43290</v>
      </c>
      <c r="K45" s="208">
        <v>15</v>
      </c>
      <c r="L45" s="208">
        <v>9</v>
      </c>
    </row>
    <row r="46" spans="1:12" s="80" customFormat="1" ht="17.100000000000001" customHeight="1">
      <c r="A46" s="208">
        <v>31</v>
      </c>
      <c r="B46" s="208" t="s">
        <v>135</v>
      </c>
      <c r="C46" s="400" t="s">
        <v>160</v>
      </c>
      <c r="D46" s="401">
        <v>2911.5536196671001</v>
      </c>
      <c r="E46" s="401">
        <v>2911.5536196671001</v>
      </c>
      <c r="F46" s="401"/>
      <c r="G46" s="401">
        <v>2911.5536196671001</v>
      </c>
      <c r="H46" s="402">
        <v>37931</v>
      </c>
      <c r="I46" s="402">
        <v>37931</v>
      </c>
      <c r="J46" s="402">
        <v>43341</v>
      </c>
      <c r="K46" s="208">
        <v>14</v>
      </c>
      <c r="L46" s="208">
        <v>9</v>
      </c>
    </row>
    <row r="47" spans="1:12" s="80" customFormat="1" ht="17.100000000000001" customHeight="1">
      <c r="A47" s="208">
        <v>32</v>
      </c>
      <c r="B47" s="208" t="s">
        <v>139</v>
      </c>
      <c r="C47" s="400" t="s">
        <v>161</v>
      </c>
      <c r="D47" s="401">
        <v>1653.4404062518001</v>
      </c>
      <c r="E47" s="401">
        <v>1653.4404062518001</v>
      </c>
      <c r="F47" s="401"/>
      <c r="G47" s="401">
        <v>1653.4404062518001</v>
      </c>
      <c r="H47" s="402">
        <v>37579</v>
      </c>
      <c r="I47" s="402">
        <v>37579</v>
      </c>
      <c r="J47" s="402">
        <v>41262</v>
      </c>
      <c r="K47" s="208">
        <v>10</v>
      </c>
      <c r="L47" s="208">
        <v>0</v>
      </c>
    </row>
    <row r="48" spans="1:12" s="80" customFormat="1" ht="17.100000000000001" customHeight="1">
      <c r="A48" s="208">
        <v>33</v>
      </c>
      <c r="B48" s="208" t="s">
        <v>139</v>
      </c>
      <c r="C48" s="400" t="s">
        <v>162</v>
      </c>
      <c r="D48" s="401">
        <v>2061.7761023998</v>
      </c>
      <c r="E48" s="401">
        <v>2061.7761023998</v>
      </c>
      <c r="F48" s="401"/>
      <c r="G48" s="401">
        <v>2061.7761023998</v>
      </c>
      <c r="H48" s="402">
        <v>37603</v>
      </c>
      <c r="I48" s="402">
        <v>38518</v>
      </c>
      <c r="J48" s="402">
        <v>42069</v>
      </c>
      <c r="K48" s="208">
        <v>11</v>
      </c>
      <c r="L48" s="208">
        <v>9</v>
      </c>
    </row>
    <row r="49" spans="1:12" s="80" customFormat="1" ht="17.100000000000001" customHeight="1">
      <c r="A49" s="208">
        <v>34</v>
      </c>
      <c r="B49" s="208" t="s">
        <v>139</v>
      </c>
      <c r="C49" s="400" t="s">
        <v>163</v>
      </c>
      <c r="D49" s="401">
        <v>644.62597208140005</v>
      </c>
      <c r="E49" s="401">
        <v>644.62597208140005</v>
      </c>
      <c r="F49" s="401"/>
      <c r="G49" s="401">
        <v>644.62597208140005</v>
      </c>
      <c r="H49" s="402">
        <v>37307</v>
      </c>
      <c r="I49" s="402">
        <v>37572</v>
      </c>
      <c r="J49" s="402">
        <v>41226</v>
      </c>
      <c r="K49" s="208">
        <v>10</v>
      </c>
      <c r="L49" s="208">
        <v>9</v>
      </c>
    </row>
    <row r="50" spans="1:12" s="80" customFormat="1" ht="17.100000000000001" customHeight="1">
      <c r="A50" s="208">
        <v>35</v>
      </c>
      <c r="B50" s="208" t="s">
        <v>139</v>
      </c>
      <c r="C50" s="400" t="s">
        <v>164</v>
      </c>
      <c r="D50" s="401">
        <v>1479.8113196985</v>
      </c>
      <c r="E50" s="401">
        <v>1479.8113196985</v>
      </c>
      <c r="F50" s="401"/>
      <c r="G50" s="401">
        <v>1479.8113196985</v>
      </c>
      <c r="H50" s="402">
        <v>37386</v>
      </c>
      <c r="I50" s="402">
        <v>37448</v>
      </c>
      <c r="J50" s="402">
        <v>40739</v>
      </c>
      <c r="K50" s="208">
        <v>9</v>
      </c>
      <c r="L50" s="208">
        <v>2</v>
      </c>
    </row>
    <row r="51" spans="1:12" s="80" customFormat="1" ht="17.100000000000001" customHeight="1">
      <c r="A51" s="208">
        <v>36</v>
      </c>
      <c r="B51" s="208" t="s">
        <v>139</v>
      </c>
      <c r="C51" s="400" t="s">
        <v>165</v>
      </c>
      <c r="D51" s="401">
        <v>2232.1179118363998</v>
      </c>
      <c r="E51" s="401">
        <v>2232.1179118363998</v>
      </c>
      <c r="F51" s="401"/>
      <c r="G51" s="401">
        <v>2232.1179118363998</v>
      </c>
      <c r="H51" s="402">
        <v>37732</v>
      </c>
      <c r="I51" s="402">
        <v>37865</v>
      </c>
      <c r="J51" s="402">
        <v>41534</v>
      </c>
      <c r="K51" s="208">
        <v>9</v>
      </c>
      <c r="L51" s="208">
        <v>11</v>
      </c>
    </row>
    <row r="52" spans="1:12" s="80" customFormat="1" ht="17.100000000000001" customHeight="1">
      <c r="A52" s="208">
        <v>37</v>
      </c>
      <c r="B52" s="208" t="s">
        <v>139</v>
      </c>
      <c r="C52" s="400" t="s">
        <v>166</v>
      </c>
      <c r="D52" s="401">
        <v>4504.2605037989006</v>
      </c>
      <c r="E52" s="401">
        <v>4504.2605037989006</v>
      </c>
      <c r="F52" s="401"/>
      <c r="G52" s="401">
        <v>4504.2605037989006</v>
      </c>
      <c r="H52" s="402">
        <v>37489</v>
      </c>
      <c r="I52" s="402">
        <v>37603</v>
      </c>
      <c r="J52" s="402">
        <v>41204</v>
      </c>
      <c r="K52" s="208">
        <v>10</v>
      </c>
      <c r="L52" s="208">
        <v>0</v>
      </c>
    </row>
    <row r="53" spans="1:12" s="80" customFormat="1" ht="17.100000000000001" customHeight="1">
      <c r="A53" s="474" t="s">
        <v>799</v>
      </c>
      <c r="B53" s="474"/>
      <c r="C53" s="474"/>
      <c r="D53" s="403">
        <f>SUM(D54:D63)</f>
        <v>46837.431282660691</v>
      </c>
      <c r="E53" s="403">
        <f>SUM(E54:E63)</f>
        <v>46837.431282660691</v>
      </c>
      <c r="F53" s="403"/>
      <c r="G53" s="403">
        <f>SUM(G54:G63)</f>
        <v>46837.431282660691</v>
      </c>
      <c r="H53" s="404"/>
      <c r="I53" s="404"/>
      <c r="J53" s="404"/>
      <c r="K53" s="208"/>
      <c r="L53" s="208"/>
    </row>
    <row r="54" spans="1:12" s="80" customFormat="1" ht="17.100000000000001" customHeight="1">
      <c r="A54" s="208">
        <v>38</v>
      </c>
      <c r="B54" s="208" t="s">
        <v>125</v>
      </c>
      <c r="C54" s="400" t="s">
        <v>167</v>
      </c>
      <c r="D54" s="401">
        <v>19075.3805449348</v>
      </c>
      <c r="E54" s="401">
        <v>19075.3805449348</v>
      </c>
      <c r="F54" s="401"/>
      <c r="G54" s="401">
        <v>19075.3805449348</v>
      </c>
      <c r="H54" s="402">
        <v>37955</v>
      </c>
      <c r="I54" s="402">
        <v>37955</v>
      </c>
      <c r="J54" s="402">
        <v>43341</v>
      </c>
      <c r="K54" s="208">
        <v>14</v>
      </c>
      <c r="L54" s="208">
        <v>4</v>
      </c>
    </row>
    <row r="55" spans="1:12" s="80" customFormat="1" ht="17.100000000000001" customHeight="1">
      <c r="A55" s="208">
        <v>39</v>
      </c>
      <c r="B55" s="208" t="s">
        <v>135</v>
      </c>
      <c r="C55" s="400" t="s">
        <v>168</v>
      </c>
      <c r="D55" s="401">
        <v>2190.4724659120002</v>
      </c>
      <c r="E55" s="401">
        <v>2190.4724659120002</v>
      </c>
      <c r="F55" s="401"/>
      <c r="G55" s="401">
        <v>2190.4724659120002</v>
      </c>
      <c r="H55" s="402">
        <v>37795</v>
      </c>
      <c r="I55" s="402">
        <v>37851</v>
      </c>
      <c r="J55" s="402">
        <v>43279</v>
      </c>
      <c r="K55" s="208">
        <v>14</v>
      </c>
      <c r="L55" s="208">
        <v>8</v>
      </c>
    </row>
    <row r="56" spans="1:12" s="85" customFormat="1" ht="17.100000000000001" customHeight="1">
      <c r="A56" s="208">
        <v>40</v>
      </c>
      <c r="B56" s="208" t="s">
        <v>135</v>
      </c>
      <c r="C56" s="400" t="s">
        <v>741</v>
      </c>
      <c r="D56" s="401">
        <v>805.54945938560002</v>
      </c>
      <c r="E56" s="401">
        <v>805.54945938560002</v>
      </c>
      <c r="F56" s="401"/>
      <c r="G56" s="401">
        <v>805.54945938560002</v>
      </c>
      <c r="H56" s="402">
        <v>38200</v>
      </c>
      <c r="I56" s="402">
        <v>38366</v>
      </c>
      <c r="J56" s="402">
        <v>42184</v>
      </c>
      <c r="K56" s="208">
        <v>10</v>
      </c>
      <c r="L56" s="208">
        <v>10</v>
      </c>
    </row>
    <row r="57" spans="1:12" s="80" customFormat="1" ht="17.100000000000001" customHeight="1">
      <c r="A57" s="208">
        <v>41</v>
      </c>
      <c r="B57" s="208" t="s">
        <v>135</v>
      </c>
      <c r="C57" s="400" t="s">
        <v>742</v>
      </c>
      <c r="D57" s="401">
        <v>8574.184810942299</v>
      </c>
      <c r="E57" s="401">
        <v>8574.184810942299</v>
      </c>
      <c r="F57" s="401"/>
      <c r="G57" s="401">
        <v>8574.184810942299</v>
      </c>
      <c r="H57" s="402">
        <v>37966</v>
      </c>
      <c r="I57" s="402">
        <v>37966</v>
      </c>
      <c r="J57" s="402">
        <v>43290</v>
      </c>
      <c r="K57" s="208">
        <v>14</v>
      </c>
      <c r="L57" s="208">
        <v>3</v>
      </c>
    </row>
    <row r="58" spans="1:12" s="80" customFormat="1" ht="17.100000000000001" customHeight="1">
      <c r="A58" s="208">
        <v>42</v>
      </c>
      <c r="B58" s="208" t="s">
        <v>135</v>
      </c>
      <c r="C58" s="400" t="s">
        <v>171</v>
      </c>
      <c r="D58" s="401">
        <v>6071.6120856521993</v>
      </c>
      <c r="E58" s="401">
        <v>6071.6120856521993</v>
      </c>
      <c r="F58" s="401"/>
      <c r="G58" s="401">
        <v>6071.6120856521993</v>
      </c>
      <c r="H58" s="402">
        <v>38958</v>
      </c>
      <c r="I58" s="402">
        <v>39113</v>
      </c>
      <c r="J58" s="402">
        <v>43341</v>
      </c>
      <c r="K58" s="208">
        <v>11</v>
      </c>
      <c r="L58" s="208">
        <v>5</v>
      </c>
    </row>
    <row r="59" spans="1:12" s="80" customFormat="1" ht="17.100000000000001" customHeight="1">
      <c r="A59" s="208">
        <v>43</v>
      </c>
      <c r="B59" s="208" t="s">
        <v>135</v>
      </c>
      <c r="C59" s="400" t="s">
        <v>172</v>
      </c>
      <c r="D59" s="401">
        <v>4361.8665571820002</v>
      </c>
      <c r="E59" s="401">
        <v>4361.8665571820002</v>
      </c>
      <c r="F59" s="401"/>
      <c r="G59" s="401">
        <v>4361.8665571820002</v>
      </c>
      <c r="H59" s="402">
        <v>37904</v>
      </c>
      <c r="I59" s="402">
        <v>38121</v>
      </c>
      <c r="J59" s="402">
        <v>43341</v>
      </c>
      <c r="K59" s="208">
        <v>14</v>
      </c>
      <c r="L59" s="208">
        <v>8</v>
      </c>
    </row>
    <row r="60" spans="1:12" s="80" customFormat="1" ht="17.100000000000001" customHeight="1">
      <c r="A60" s="208">
        <v>44</v>
      </c>
      <c r="B60" s="208" t="s">
        <v>139</v>
      </c>
      <c r="C60" s="400" t="s">
        <v>173</v>
      </c>
      <c r="D60" s="401">
        <v>753.39341317139997</v>
      </c>
      <c r="E60" s="401">
        <v>753.39341317139997</v>
      </c>
      <c r="F60" s="401"/>
      <c r="G60" s="401">
        <v>753.39341317139997</v>
      </c>
      <c r="H60" s="402">
        <v>37750</v>
      </c>
      <c r="I60" s="402">
        <v>37750</v>
      </c>
      <c r="J60" s="402">
        <v>41422</v>
      </c>
      <c r="K60" s="208">
        <v>9</v>
      </c>
      <c r="L60" s="208">
        <v>6</v>
      </c>
    </row>
    <row r="61" spans="1:12" s="80" customFormat="1" ht="17.100000000000001" customHeight="1">
      <c r="A61" s="208">
        <v>45</v>
      </c>
      <c r="B61" s="208" t="s">
        <v>139</v>
      </c>
      <c r="C61" s="400" t="s">
        <v>174</v>
      </c>
      <c r="D61" s="401">
        <v>2304.1536540712</v>
      </c>
      <c r="E61" s="401">
        <v>2304.1536540712</v>
      </c>
      <c r="F61" s="401"/>
      <c r="G61" s="401">
        <v>2304.1536540712</v>
      </c>
      <c r="H61" s="402">
        <v>37995</v>
      </c>
      <c r="I61" s="402">
        <v>38231</v>
      </c>
      <c r="J61" s="402">
        <v>43341</v>
      </c>
      <c r="K61" s="208">
        <v>13</v>
      </c>
      <c r="L61" s="208">
        <v>11</v>
      </c>
    </row>
    <row r="62" spans="1:12" s="80" customFormat="1" ht="17.100000000000001" customHeight="1">
      <c r="A62" s="208">
        <v>46</v>
      </c>
      <c r="B62" s="208" t="s">
        <v>139</v>
      </c>
      <c r="C62" s="400" t="s">
        <v>175</v>
      </c>
      <c r="D62" s="401">
        <v>686.48411109410006</v>
      </c>
      <c r="E62" s="401">
        <v>686.48411109410006</v>
      </c>
      <c r="F62" s="401"/>
      <c r="G62" s="401">
        <v>686.48411109410006</v>
      </c>
      <c r="H62" s="402">
        <v>38079</v>
      </c>
      <c r="I62" s="402">
        <v>37742</v>
      </c>
      <c r="J62" s="402">
        <v>41422</v>
      </c>
      <c r="K62" s="208">
        <v>8</v>
      </c>
      <c r="L62" s="208">
        <v>7</v>
      </c>
    </row>
    <row r="63" spans="1:12" s="80" customFormat="1" ht="17.100000000000001" customHeight="1">
      <c r="A63" s="208">
        <v>47</v>
      </c>
      <c r="B63" s="208" t="s">
        <v>139</v>
      </c>
      <c r="C63" s="400" t="s">
        <v>176</v>
      </c>
      <c r="D63" s="401">
        <v>2014.3341803151</v>
      </c>
      <c r="E63" s="401">
        <v>2014.3341803151</v>
      </c>
      <c r="F63" s="401"/>
      <c r="G63" s="401">
        <v>2014.3341803151</v>
      </c>
      <c r="H63" s="402">
        <v>37685</v>
      </c>
      <c r="I63" s="402">
        <v>37895</v>
      </c>
      <c r="J63" s="402">
        <v>41670</v>
      </c>
      <c r="K63" s="208">
        <v>10</v>
      </c>
      <c r="L63" s="208">
        <v>3</v>
      </c>
    </row>
    <row r="64" spans="1:12" s="80" customFormat="1" ht="17.100000000000001" customHeight="1">
      <c r="A64" s="474" t="s">
        <v>800</v>
      </c>
      <c r="B64" s="474"/>
      <c r="C64" s="474"/>
      <c r="D64" s="403">
        <f>SUM(D65:D76)</f>
        <v>23764.138143506298</v>
      </c>
      <c r="E64" s="403">
        <f>SUM(E65:E76)</f>
        <v>23764.138143506298</v>
      </c>
      <c r="F64" s="403"/>
      <c r="G64" s="403">
        <f>SUM(G65:G76)</f>
        <v>23764.138143506298</v>
      </c>
      <c r="H64" s="404"/>
      <c r="I64" s="404"/>
      <c r="J64" s="404"/>
      <c r="K64" s="208"/>
      <c r="L64" s="208"/>
    </row>
    <row r="65" spans="1:12" s="80" customFormat="1" ht="17.100000000000001" customHeight="1">
      <c r="A65" s="208">
        <v>48</v>
      </c>
      <c r="B65" s="208" t="s">
        <v>127</v>
      </c>
      <c r="C65" s="400" t="s">
        <v>177</v>
      </c>
      <c r="D65" s="401">
        <v>1171.6908531971999</v>
      </c>
      <c r="E65" s="401">
        <v>1171.6908531971999</v>
      </c>
      <c r="F65" s="401"/>
      <c r="G65" s="401">
        <v>1171.6908531971999</v>
      </c>
      <c r="H65" s="402">
        <v>38562</v>
      </c>
      <c r="I65" s="402">
        <v>38562</v>
      </c>
      <c r="J65" s="402">
        <v>43341</v>
      </c>
      <c r="K65" s="208">
        <v>13</v>
      </c>
      <c r="L65" s="208">
        <v>0</v>
      </c>
    </row>
    <row r="66" spans="1:12" s="80" customFormat="1" ht="17.100000000000001" customHeight="1">
      <c r="A66" s="208">
        <v>49</v>
      </c>
      <c r="B66" s="208" t="s">
        <v>135</v>
      </c>
      <c r="C66" s="400" t="s">
        <v>178</v>
      </c>
      <c r="D66" s="401">
        <v>3102.4546605649998</v>
      </c>
      <c r="E66" s="401">
        <v>3102.4546605649998</v>
      </c>
      <c r="F66" s="401"/>
      <c r="G66" s="401">
        <v>3102.4546605649998</v>
      </c>
      <c r="H66" s="402">
        <v>38546</v>
      </c>
      <c r="I66" s="402">
        <v>38546</v>
      </c>
      <c r="J66" s="402">
        <v>43279</v>
      </c>
      <c r="K66" s="208">
        <v>12</v>
      </c>
      <c r="L66" s="208">
        <v>9</v>
      </c>
    </row>
    <row r="67" spans="1:12" s="80" customFormat="1" ht="17.100000000000001" customHeight="1">
      <c r="A67" s="208">
        <v>50</v>
      </c>
      <c r="B67" s="208" t="s">
        <v>135</v>
      </c>
      <c r="C67" s="400" t="s">
        <v>179</v>
      </c>
      <c r="D67" s="401">
        <v>2173.7401155717998</v>
      </c>
      <c r="E67" s="401">
        <v>2173.7401155717998</v>
      </c>
      <c r="F67" s="401"/>
      <c r="G67" s="401">
        <v>2173.7401155717998</v>
      </c>
      <c r="H67" s="402">
        <v>38275</v>
      </c>
      <c r="I67" s="402">
        <v>39538</v>
      </c>
      <c r="J67" s="402">
        <v>43341</v>
      </c>
      <c r="K67" s="208">
        <v>13</v>
      </c>
      <c r="L67" s="208">
        <v>8</v>
      </c>
    </row>
    <row r="68" spans="1:12" s="80" customFormat="1" ht="17.100000000000001" customHeight="1">
      <c r="A68" s="208">
        <v>51</v>
      </c>
      <c r="B68" s="208" t="s">
        <v>135</v>
      </c>
      <c r="C68" s="400" t="s">
        <v>180</v>
      </c>
      <c r="D68" s="401">
        <v>2525.0256685739</v>
      </c>
      <c r="E68" s="401">
        <v>2525.0256685739</v>
      </c>
      <c r="F68" s="401"/>
      <c r="G68" s="401">
        <v>2525.0256685739</v>
      </c>
      <c r="H68" s="402">
        <v>38187</v>
      </c>
      <c r="I68" s="402">
        <v>39798</v>
      </c>
      <c r="J68" s="402">
        <v>42643</v>
      </c>
      <c r="K68" s="208">
        <v>11</v>
      </c>
      <c r="L68" s="208">
        <v>8</v>
      </c>
    </row>
    <row r="69" spans="1:12" s="80" customFormat="1" ht="17.100000000000001" customHeight="1">
      <c r="A69" s="208">
        <v>52</v>
      </c>
      <c r="B69" s="208" t="s">
        <v>135</v>
      </c>
      <c r="C69" s="400" t="s">
        <v>181</v>
      </c>
      <c r="D69" s="401">
        <v>1042.3974399071999</v>
      </c>
      <c r="E69" s="401">
        <v>1042.3974399071999</v>
      </c>
      <c r="F69" s="401"/>
      <c r="G69" s="401">
        <v>1042.3974399071999</v>
      </c>
      <c r="H69" s="402">
        <v>38200</v>
      </c>
      <c r="I69" s="402">
        <v>38327</v>
      </c>
      <c r="J69" s="402">
        <v>43341</v>
      </c>
      <c r="K69" s="208">
        <v>13</v>
      </c>
      <c r="L69" s="208">
        <v>5</v>
      </c>
    </row>
    <row r="70" spans="1:12" s="80" customFormat="1" ht="17.100000000000001" customHeight="1">
      <c r="A70" s="208">
        <v>53</v>
      </c>
      <c r="B70" s="208" t="s">
        <v>135</v>
      </c>
      <c r="C70" s="400" t="s">
        <v>182</v>
      </c>
      <c r="D70" s="401">
        <v>651.55016401850003</v>
      </c>
      <c r="E70" s="401">
        <v>651.55016401850003</v>
      </c>
      <c r="F70" s="401"/>
      <c r="G70" s="401">
        <v>651.55016401850003</v>
      </c>
      <c r="H70" s="402">
        <v>38353</v>
      </c>
      <c r="I70" s="402">
        <v>38504</v>
      </c>
      <c r="J70" s="402">
        <v>42626</v>
      </c>
      <c r="K70" s="208">
        <v>11</v>
      </c>
      <c r="L70" s="208">
        <v>6</v>
      </c>
    </row>
    <row r="71" spans="1:12" s="80" customFormat="1" ht="17.100000000000001" customHeight="1">
      <c r="A71" s="208">
        <v>54</v>
      </c>
      <c r="B71" s="208" t="s">
        <v>135</v>
      </c>
      <c r="C71" s="400" t="s">
        <v>183</v>
      </c>
      <c r="D71" s="401">
        <v>715.89387677189995</v>
      </c>
      <c r="E71" s="401">
        <v>715.89387677189995</v>
      </c>
      <c r="F71" s="401"/>
      <c r="G71" s="401">
        <v>715.89387677189995</v>
      </c>
      <c r="H71" s="402">
        <v>38279</v>
      </c>
      <c r="I71" s="402">
        <v>38777</v>
      </c>
      <c r="J71" s="402">
        <v>42479</v>
      </c>
      <c r="K71" s="208">
        <v>11</v>
      </c>
      <c r="L71" s="208">
        <v>6</v>
      </c>
    </row>
    <row r="72" spans="1:12" s="80" customFormat="1" ht="17.100000000000001" customHeight="1">
      <c r="A72" s="208">
        <v>55</v>
      </c>
      <c r="B72" s="208" t="s">
        <v>135</v>
      </c>
      <c r="C72" s="400" t="s">
        <v>184</v>
      </c>
      <c r="D72" s="401">
        <v>197.05449829900002</v>
      </c>
      <c r="E72" s="401">
        <v>197.05449829900002</v>
      </c>
      <c r="F72" s="401"/>
      <c r="G72" s="401">
        <v>197.05449829900002</v>
      </c>
      <c r="H72" s="402">
        <v>38026</v>
      </c>
      <c r="I72" s="402">
        <v>38026</v>
      </c>
      <c r="J72" s="402">
        <v>41703</v>
      </c>
      <c r="K72" s="208">
        <v>10</v>
      </c>
      <c r="L72" s="208">
        <v>1</v>
      </c>
    </row>
    <row r="73" spans="1:12" s="77" customFormat="1" ht="17.100000000000001" customHeight="1">
      <c r="A73" s="208">
        <v>57</v>
      </c>
      <c r="B73" s="208" t="s">
        <v>135</v>
      </c>
      <c r="C73" s="400" t="s">
        <v>185</v>
      </c>
      <c r="D73" s="401">
        <v>466.91223951759997</v>
      </c>
      <c r="E73" s="401">
        <v>466.91223951759997</v>
      </c>
      <c r="F73" s="401"/>
      <c r="G73" s="401">
        <v>466.91223951759997</v>
      </c>
      <c r="H73" s="402">
        <v>39692</v>
      </c>
      <c r="I73" s="402">
        <v>39677</v>
      </c>
      <c r="J73" s="402">
        <v>43111</v>
      </c>
      <c r="K73" s="208">
        <v>9</v>
      </c>
      <c r="L73" s="208">
        <v>0</v>
      </c>
    </row>
    <row r="74" spans="1:12" s="77" customFormat="1" ht="17.100000000000001" customHeight="1">
      <c r="A74" s="208">
        <v>58</v>
      </c>
      <c r="B74" s="208" t="s">
        <v>139</v>
      </c>
      <c r="C74" s="400" t="s">
        <v>801</v>
      </c>
      <c r="D74" s="401">
        <v>3604.2350023546001</v>
      </c>
      <c r="E74" s="401">
        <v>3604.2350023546001</v>
      </c>
      <c r="F74" s="401"/>
      <c r="G74" s="401">
        <v>3604.2350023546001</v>
      </c>
      <c r="H74" s="402">
        <v>38037</v>
      </c>
      <c r="I74" s="402">
        <v>38037</v>
      </c>
      <c r="J74" s="402">
        <v>43341</v>
      </c>
      <c r="K74" s="208">
        <v>14</v>
      </c>
      <c r="L74" s="208">
        <v>4</v>
      </c>
    </row>
    <row r="75" spans="1:12" s="77" customFormat="1" ht="17.100000000000001" customHeight="1">
      <c r="A75" s="208">
        <v>59</v>
      </c>
      <c r="B75" s="208" t="s">
        <v>139</v>
      </c>
      <c r="C75" s="400" t="s">
        <v>187</v>
      </c>
      <c r="D75" s="401">
        <v>1085.0251232190001</v>
      </c>
      <c r="E75" s="401">
        <v>1085.0251232190001</v>
      </c>
      <c r="F75" s="401"/>
      <c r="G75" s="401">
        <v>1085.0251232190001</v>
      </c>
      <c r="H75" s="402">
        <v>38650</v>
      </c>
      <c r="I75" s="402">
        <v>39188</v>
      </c>
      <c r="J75" s="402">
        <v>42626</v>
      </c>
      <c r="K75" s="208">
        <v>10</v>
      </c>
      <c r="L75" s="208">
        <v>6</v>
      </c>
    </row>
    <row r="76" spans="1:12" s="77" customFormat="1" ht="17.100000000000001" customHeight="1">
      <c r="A76" s="208">
        <v>60</v>
      </c>
      <c r="B76" s="208" t="s">
        <v>188</v>
      </c>
      <c r="C76" s="400" t="s">
        <v>189</v>
      </c>
      <c r="D76" s="401">
        <v>7028.1585015106002</v>
      </c>
      <c r="E76" s="401">
        <v>7028.1585015106002</v>
      </c>
      <c r="F76" s="401"/>
      <c r="G76" s="401">
        <v>7028.1585015106002</v>
      </c>
      <c r="H76" s="402">
        <v>38163</v>
      </c>
      <c r="I76" s="402">
        <v>39783</v>
      </c>
      <c r="J76" s="402">
        <v>42643</v>
      </c>
      <c r="K76" s="208">
        <v>10</v>
      </c>
      <c r="L76" s="208">
        <v>9</v>
      </c>
    </row>
    <row r="77" spans="1:12" s="77" customFormat="1" ht="17.100000000000001" customHeight="1">
      <c r="A77" s="474" t="s">
        <v>802</v>
      </c>
      <c r="B77" s="474"/>
      <c r="C77" s="474"/>
      <c r="D77" s="403">
        <f>SUM(D78:D115)</f>
        <v>110270.72051277147</v>
      </c>
      <c r="E77" s="403">
        <f>SUM(E78:E115)</f>
        <v>110270.72051277147</v>
      </c>
      <c r="F77" s="403"/>
      <c r="G77" s="403">
        <f>SUM(G78:G115)</f>
        <v>110270.72051277147</v>
      </c>
      <c r="H77" s="404"/>
      <c r="I77" s="404"/>
      <c r="J77" s="404"/>
      <c r="K77" s="208"/>
      <c r="L77" s="208"/>
    </row>
    <row r="78" spans="1:12" s="77" customFormat="1" ht="17.100000000000001" customHeight="1">
      <c r="A78" s="208">
        <v>61</v>
      </c>
      <c r="B78" s="208" t="s">
        <v>125</v>
      </c>
      <c r="C78" s="400" t="s">
        <v>190</v>
      </c>
      <c r="D78" s="401">
        <v>8956.9334903904</v>
      </c>
      <c r="E78" s="401">
        <v>8956.9334903904</v>
      </c>
      <c r="F78" s="401"/>
      <c r="G78" s="401">
        <v>8956.9334903904</v>
      </c>
      <c r="H78" s="402">
        <v>38598</v>
      </c>
      <c r="I78" s="402">
        <v>38598</v>
      </c>
      <c r="J78" s="402">
        <v>43279</v>
      </c>
      <c r="K78" s="208">
        <v>12</v>
      </c>
      <c r="L78" s="208">
        <v>3</v>
      </c>
    </row>
    <row r="79" spans="1:12" s="77" customFormat="1" ht="17.100000000000001" customHeight="1">
      <c r="A79" s="208">
        <v>62</v>
      </c>
      <c r="B79" s="208" t="s">
        <v>191</v>
      </c>
      <c r="C79" s="400" t="s">
        <v>743</v>
      </c>
      <c r="D79" s="401">
        <v>27538.325972404204</v>
      </c>
      <c r="E79" s="401">
        <v>27538.325972404204</v>
      </c>
      <c r="F79" s="401"/>
      <c r="G79" s="401">
        <v>27538.325972404204</v>
      </c>
      <c r="H79" s="402">
        <v>40258</v>
      </c>
      <c r="I79" s="402">
        <v>40258</v>
      </c>
      <c r="J79" s="402">
        <v>44727</v>
      </c>
      <c r="K79" s="208">
        <v>11</v>
      </c>
      <c r="L79" s="208">
        <v>10</v>
      </c>
    </row>
    <row r="80" spans="1:12" s="77" customFormat="1" ht="17.100000000000001" customHeight="1">
      <c r="A80" s="208">
        <v>63</v>
      </c>
      <c r="B80" s="208" t="s">
        <v>154</v>
      </c>
      <c r="C80" s="400" t="s">
        <v>744</v>
      </c>
      <c r="D80" s="401">
        <v>5864.6767795845999</v>
      </c>
      <c r="E80" s="401">
        <v>5864.6767795845999</v>
      </c>
      <c r="F80" s="401"/>
      <c r="G80" s="401">
        <v>5864.6767795845999</v>
      </c>
      <c r="H80" s="402">
        <v>39141</v>
      </c>
      <c r="I80" s="402">
        <v>39325</v>
      </c>
      <c r="J80" s="402">
        <v>50024</v>
      </c>
      <c r="K80" s="208">
        <v>29</v>
      </c>
      <c r="L80" s="208">
        <v>7</v>
      </c>
    </row>
    <row r="81" spans="1:12" s="77" customFormat="1" ht="17.100000000000001" customHeight="1">
      <c r="A81" s="208">
        <v>64</v>
      </c>
      <c r="B81" s="208" t="s">
        <v>135</v>
      </c>
      <c r="C81" s="400" t="s">
        <v>803</v>
      </c>
      <c r="D81" s="401">
        <v>217.39324398890002</v>
      </c>
      <c r="E81" s="401">
        <v>217.39324398890002</v>
      </c>
      <c r="F81" s="401"/>
      <c r="G81" s="401">
        <v>217.39324398890002</v>
      </c>
      <c r="H81" s="402">
        <v>38922</v>
      </c>
      <c r="I81" s="402">
        <v>38901</v>
      </c>
      <c r="J81" s="402">
        <v>42384</v>
      </c>
      <c r="K81" s="208">
        <v>9</v>
      </c>
      <c r="L81" s="208">
        <v>10</v>
      </c>
    </row>
    <row r="82" spans="1:12" s="77" customFormat="1" ht="17.100000000000001" customHeight="1">
      <c r="A82" s="208">
        <v>65</v>
      </c>
      <c r="B82" s="208" t="s">
        <v>135</v>
      </c>
      <c r="C82" s="400" t="s">
        <v>196</v>
      </c>
      <c r="D82" s="401">
        <v>999.74078667840013</v>
      </c>
      <c r="E82" s="401">
        <v>999.74078667840013</v>
      </c>
      <c r="F82" s="401"/>
      <c r="G82" s="401">
        <v>999.74078667840013</v>
      </c>
      <c r="H82" s="402">
        <v>38905</v>
      </c>
      <c r="I82" s="402">
        <v>38946</v>
      </c>
      <c r="J82" s="402">
        <v>43341</v>
      </c>
      <c r="K82" s="208">
        <v>12</v>
      </c>
      <c r="L82" s="208">
        <v>1</v>
      </c>
    </row>
    <row r="83" spans="1:12" s="77" customFormat="1" ht="17.100000000000001" customHeight="1">
      <c r="A83" s="208">
        <v>66</v>
      </c>
      <c r="B83" s="208" t="s">
        <v>135</v>
      </c>
      <c r="C83" s="400" t="s">
        <v>197</v>
      </c>
      <c r="D83" s="401">
        <v>6332.0352007386</v>
      </c>
      <c r="E83" s="401">
        <v>6332.0352007386</v>
      </c>
      <c r="F83" s="401"/>
      <c r="G83" s="401">
        <v>6332.0352007386</v>
      </c>
      <c r="H83" s="402">
        <v>38544</v>
      </c>
      <c r="I83" s="402">
        <v>39141</v>
      </c>
      <c r="J83" s="402">
        <v>43341</v>
      </c>
      <c r="K83" s="208">
        <v>12</v>
      </c>
      <c r="L83" s="208">
        <v>11</v>
      </c>
    </row>
    <row r="84" spans="1:12" s="77" customFormat="1" ht="17.100000000000001" customHeight="1">
      <c r="A84" s="208">
        <v>67</v>
      </c>
      <c r="B84" s="208" t="s">
        <v>135</v>
      </c>
      <c r="C84" s="400" t="s">
        <v>198</v>
      </c>
      <c r="D84" s="401">
        <v>2406.3750392415</v>
      </c>
      <c r="E84" s="401">
        <v>2406.3750392415</v>
      </c>
      <c r="F84" s="401"/>
      <c r="G84" s="401">
        <v>2406.3750392415</v>
      </c>
      <c r="H84" s="402">
        <v>38288</v>
      </c>
      <c r="I84" s="402">
        <v>38288</v>
      </c>
      <c r="J84" s="402">
        <v>41899</v>
      </c>
      <c r="K84" s="208">
        <v>9</v>
      </c>
      <c r="L84" s="208">
        <v>5</v>
      </c>
    </row>
    <row r="85" spans="1:12" s="77" customFormat="1" ht="17.100000000000001" customHeight="1">
      <c r="A85" s="208">
        <v>68</v>
      </c>
      <c r="B85" s="208" t="s">
        <v>135</v>
      </c>
      <c r="C85" s="400" t="s">
        <v>199</v>
      </c>
      <c r="D85" s="401">
        <v>2883.4999829643998</v>
      </c>
      <c r="E85" s="401">
        <v>2883.4999829643998</v>
      </c>
      <c r="F85" s="401"/>
      <c r="G85" s="401">
        <v>2883.4999829643998</v>
      </c>
      <c r="H85" s="402">
        <v>40008</v>
      </c>
      <c r="I85" s="402">
        <v>41242</v>
      </c>
      <c r="J85" s="402">
        <v>45035</v>
      </c>
      <c r="K85" s="208">
        <v>13</v>
      </c>
      <c r="L85" s="208">
        <v>6</v>
      </c>
    </row>
    <row r="86" spans="1:12" s="77" customFormat="1" ht="17.100000000000001" customHeight="1">
      <c r="A86" s="208">
        <v>69</v>
      </c>
      <c r="B86" s="208" t="s">
        <v>135</v>
      </c>
      <c r="C86" s="400" t="s">
        <v>200</v>
      </c>
      <c r="D86" s="401">
        <v>1758.4200868373</v>
      </c>
      <c r="E86" s="401">
        <v>1758.4200868373</v>
      </c>
      <c r="F86" s="401"/>
      <c r="G86" s="401">
        <v>1758.4200868373</v>
      </c>
      <c r="H86" s="402">
        <v>38121</v>
      </c>
      <c r="I86" s="402">
        <v>38121</v>
      </c>
      <c r="J86" s="402">
        <v>41780</v>
      </c>
      <c r="K86" s="208">
        <v>10</v>
      </c>
      <c r="L86" s="208">
        <v>0</v>
      </c>
    </row>
    <row r="87" spans="1:12" s="77" customFormat="1" ht="17.100000000000001" customHeight="1">
      <c r="A87" s="208">
        <v>70</v>
      </c>
      <c r="B87" s="208" t="s">
        <v>135</v>
      </c>
      <c r="C87" s="400" t="s">
        <v>201</v>
      </c>
      <c r="D87" s="401">
        <v>1543.8472102408</v>
      </c>
      <c r="E87" s="401">
        <v>1543.8472102408</v>
      </c>
      <c r="F87" s="401"/>
      <c r="G87" s="401">
        <v>1543.8472102408</v>
      </c>
      <c r="H87" s="402">
        <v>38350</v>
      </c>
      <c r="I87" s="402">
        <v>38350</v>
      </c>
      <c r="J87" s="402">
        <v>43290</v>
      </c>
      <c r="K87" s="208">
        <v>13</v>
      </c>
      <c r="L87" s="208">
        <v>4</v>
      </c>
    </row>
    <row r="88" spans="1:12" s="77" customFormat="1" ht="17.100000000000001" customHeight="1">
      <c r="A88" s="208">
        <v>71</v>
      </c>
      <c r="B88" s="208" t="s">
        <v>202</v>
      </c>
      <c r="C88" s="400" t="s">
        <v>203</v>
      </c>
      <c r="D88" s="401">
        <v>1987.1184928473001</v>
      </c>
      <c r="E88" s="401">
        <v>1987.1184928473001</v>
      </c>
      <c r="F88" s="401"/>
      <c r="G88" s="401">
        <v>1987.1184928473001</v>
      </c>
      <c r="H88" s="402">
        <v>38578</v>
      </c>
      <c r="I88" s="402">
        <v>38578</v>
      </c>
      <c r="J88" s="402">
        <v>42069</v>
      </c>
      <c r="K88" s="208">
        <v>9</v>
      </c>
      <c r="L88" s="208">
        <v>2</v>
      </c>
    </row>
    <row r="89" spans="1:12" s="77" customFormat="1" ht="17.100000000000001" customHeight="1">
      <c r="A89" s="208">
        <v>72</v>
      </c>
      <c r="B89" s="208" t="s">
        <v>204</v>
      </c>
      <c r="C89" s="400" t="s">
        <v>205</v>
      </c>
      <c r="D89" s="401">
        <v>2009.9491903744001</v>
      </c>
      <c r="E89" s="401">
        <v>2009.9491903744001</v>
      </c>
      <c r="F89" s="401"/>
      <c r="G89" s="401">
        <v>2009.9491903744001</v>
      </c>
      <c r="H89" s="402">
        <v>38507</v>
      </c>
      <c r="I89" s="402">
        <v>38650</v>
      </c>
      <c r="J89" s="402">
        <v>42069</v>
      </c>
      <c r="K89" s="208">
        <v>9</v>
      </c>
      <c r="L89" s="208">
        <v>9</v>
      </c>
    </row>
    <row r="90" spans="1:12" s="77" customFormat="1" ht="17.100000000000001" customHeight="1">
      <c r="A90" s="208">
        <v>73</v>
      </c>
      <c r="B90" s="208" t="s">
        <v>204</v>
      </c>
      <c r="C90" s="400" t="s">
        <v>206</v>
      </c>
      <c r="D90" s="401">
        <v>3983.0428523413998</v>
      </c>
      <c r="E90" s="401">
        <v>3983.0428523413998</v>
      </c>
      <c r="F90" s="401"/>
      <c r="G90" s="401">
        <v>3983.0428523413998</v>
      </c>
      <c r="H90" s="402">
        <v>40186</v>
      </c>
      <c r="I90" s="402">
        <v>40186</v>
      </c>
      <c r="J90" s="402">
        <v>43672</v>
      </c>
      <c r="K90" s="208">
        <v>9</v>
      </c>
      <c r="L90" s="208">
        <v>5</v>
      </c>
    </row>
    <row r="91" spans="1:12" s="77" customFormat="1" ht="17.100000000000001" customHeight="1">
      <c r="A91" s="208">
        <v>74</v>
      </c>
      <c r="B91" s="208" t="s">
        <v>204</v>
      </c>
      <c r="C91" s="400" t="s">
        <v>207</v>
      </c>
      <c r="D91" s="401">
        <v>332.03506561289998</v>
      </c>
      <c r="E91" s="401">
        <v>332.03506561289998</v>
      </c>
      <c r="F91" s="401"/>
      <c r="G91" s="401">
        <v>332.03506561289998</v>
      </c>
      <c r="H91" s="402">
        <v>38457</v>
      </c>
      <c r="I91" s="402">
        <v>38457</v>
      </c>
      <c r="J91" s="402">
        <v>43341</v>
      </c>
      <c r="K91" s="208">
        <v>12</v>
      </c>
      <c r="L91" s="208">
        <v>8</v>
      </c>
    </row>
    <row r="92" spans="1:12" s="77" customFormat="1" ht="17.100000000000001" customHeight="1">
      <c r="A92" s="208">
        <v>75</v>
      </c>
      <c r="B92" s="208" t="s">
        <v>204</v>
      </c>
      <c r="C92" s="400" t="s">
        <v>208</v>
      </c>
      <c r="D92" s="401">
        <v>2836.1305081295</v>
      </c>
      <c r="E92" s="401">
        <v>2836.1305081295</v>
      </c>
      <c r="F92" s="401"/>
      <c r="G92" s="401">
        <v>2836.1305081295</v>
      </c>
      <c r="H92" s="402">
        <v>38290</v>
      </c>
      <c r="I92" s="402">
        <v>38404</v>
      </c>
      <c r="J92" s="402">
        <v>43341</v>
      </c>
      <c r="K92" s="208">
        <v>13</v>
      </c>
      <c r="L92" s="208">
        <v>10</v>
      </c>
    </row>
    <row r="93" spans="1:12" s="77" customFormat="1" ht="17.100000000000001" customHeight="1">
      <c r="A93" s="208">
        <v>76</v>
      </c>
      <c r="B93" s="208" t="s">
        <v>204</v>
      </c>
      <c r="C93" s="400" t="s">
        <v>209</v>
      </c>
      <c r="D93" s="401">
        <v>919.4849315527</v>
      </c>
      <c r="E93" s="401">
        <v>919.4849315527</v>
      </c>
      <c r="F93" s="401"/>
      <c r="G93" s="401">
        <v>919.4849315527</v>
      </c>
      <c r="H93" s="402">
        <v>38596</v>
      </c>
      <c r="I93" s="402">
        <v>38714</v>
      </c>
      <c r="J93" s="402">
        <v>42384</v>
      </c>
      <c r="K93" s="208">
        <v>9</v>
      </c>
      <c r="L93" s="208">
        <v>4</v>
      </c>
    </row>
    <row r="94" spans="1:12" s="77" customFormat="1" ht="17.100000000000001" customHeight="1">
      <c r="A94" s="208">
        <v>77</v>
      </c>
      <c r="B94" s="208" t="s">
        <v>204</v>
      </c>
      <c r="C94" s="400" t="s">
        <v>210</v>
      </c>
      <c r="D94" s="401">
        <v>3039.3671642590002</v>
      </c>
      <c r="E94" s="401">
        <v>3039.3671642590002</v>
      </c>
      <c r="F94" s="401"/>
      <c r="G94" s="401">
        <v>3039.3671642590002</v>
      </c>
      <c r="H94" s="402">
        <v>38449</v>
      </c>
      <c r="I94" s="402">
        <v>38449</v>
      </c>
      <c r="J94" s="402">
        <v>43341</v>
      </c>
      <c r="K94" s="208">
        <v>12</v>
      </c>
      <c r="L94" s="208">
        <v>8</v>
      </c>
    </row>
    <row r="95" spans="1:12" s="77" customFormat="1" ht="17.100000000000001" customHeight="1">
      <c r="A95" s="208">
        <v>78</v>
      </c>
      <c r="B95" s="208" t="s">
        <v>204</v>
      </c>
      <c r="C95" s="400" t="s">
        <v>211</v>
      </c>
      <c r="D95" s="401">
        <v>240.6135981283</v>
      </c>
      <c r="E95" s="401">
        <v>240.6135981283</v>
      </c>
      <c r="F95" s="401"/>
      <c r="G95" s="401">
        <v>240.6135981283</v>
      </c>
      <c r="H95" s="402">
        <v>38088</v>
      </c>
      <c r="I95" s="402">
        <v>38088</v>
      </c>
      <c r="J95" s="402">
        <v>41780</v>
      </c>
      <c r="K95" s="208">
        <v>10</v>
      </c>
      <c r="L95" s="208">
        <v>1</v>
      </c>
    </row>
    <row r="96" spans="1:12" s="77" customFormat="1" ht="17.100000000000001" customHeight="1">
      <c r="A96" s="208">
        <v>79</v>
      </c>
      <c r="B96" s="208" t="s">
        <v>204</v>
      </c>
      <c r="C96" s="400" t="s">
        <v>213</v>
      </c>
      <c r="D96" s="401">
        <v>6183.1007002404995</v>
      </c>
      <c r="E96" s="401">
        <v>6183.1007002404995</v>
      </c>
      <c r="F96" s="401"/>
      <c r="G96" s="401">
        <v>6183.1007002404995</v>
      </c>
      <c r="H96" s="402">
        <v>39588</v>
      </c>
      <c r="I96" s="402">
        <v>39272</v>
      </c>
      <c r="J96" s="402">
        <v>43341</v>
      </c>
      <c r="K96" s="208">
        <v>10</v>
      </c>
      <c r="L96" s="208">
        <v>3</v>
      </c>
    </row>
    <row r="97" spans="1:12" s="77" customFormat="1" ht="17.100000000000001" customHeight="1">
      <c r="A97" s="208">
        <v>80</v>
      </c>
      <c r="B97" s="208" t="s">
        <v>204</v>
      </c>
      <c r="C97" s="400" t="s">
        <v>214</v>
      </c>
      <c r="D97" s="401">
        <v>2132.6664325053998</v>
      </c>
      <c r="E97" s="401">
        <v>2132.6664325053998</v>
      </c>
      <c r="F97" s="401"/>
      <c r="G97" s="401">
        <v>2132.6664325053998</v>
      </c>
      <c r="H97" s="402">
        <v>38579</v>
      </c>
      <c r="I97" s="402">
        <v>39030</v>
      </c>
      <c r="J97" s="402">
        <v>42475</v>
      </c>
      <c r="K97" s="208">
        <v>10</v>
      </c>
      <c r="L97" s="208">
        <v>8</v>
      </c>
    </row>
    <row r="98" spans="1:12" s="77" customFormat="1" ht="17.100000000000001" customHeight="1">
      <c r="A98" s="208">
        <v>82</v>
      </c>
      <c r="B98" s="208" t="s">
        <v>204</v>
      </c>
      <c r="C98" s="400" t="s">
        <v>215</v>
      </c>
      <c r="D98" s="401">
        <v>218.07819163890002</v>
      </c>
      <c r="E98" s="401">
        <v>218.07819163890002</v>
      </c>
      <c r="F98" s="401"/>
      <c r="G98" s="401">
        <v>218.07819163890002</v>
      </c>
      <c r="H98" s="402">
        <v>38659</v>
      </c>
      <c r="I98" s="402">
        <v>38659</v>
      </c>
      <c r="J98" s="402">
        <v>42069</v>
      </c>
      <c r="K98" s="208">
        <v>9</v>
      </c>
      <c r="L98" s="208">
        <v>0</v>
      </c>
    </row>
    <row r="99" spans="1:12" s="77" customFormat="1" ht="17.100000000000001" customHeight="1">
      <c r="A99" s="208">
        <v>83</v>
      </c>
      <c r="B99" s="208" t="s">
        <v>204</v>
      </c>
      <c r="C99" s="400" t="s">
        <v>216</v>
      </c>
      <c r="D99" s="401">
        <v>66.232506427199993</v>
      </c>
      <c r="E99" s="401">
        <v>66.232506427199993</v>
      </c>
      <c r="F99" s="401"/>
      <c r="G99" s="401">
        <v>66.232506427199993</v>
      </c>
      <c r="H99" s="402">
        <v>38589</v>
      </c>
      <c r="I99" s="402">
        <v>38589</v>
      </c>
      <c r="J99" s="402">
        <v>43341</v>
      </c>
      <c r="K99" s="208">
        <v>12</v>
      </c>
      <c r="L99" s="208">
        <v>8</v>
      </c>
    </row>
    <row r="100" spans="1:12" s="77" customFormat="1" ht="17.100000000000001" customHeight="1">
      <c r="A100" s="208">
        <v>84</v>
      </c>
      <c r="B100" s="208" t="s">
        <v>204</v>
      </c>
      <c r="C100" s="400" t="s">
        <v>217</v>
      </c>
      <c r="D100" s="401">
        <v>1611.0922714103999</v>
      </c>
      <c r="E100" s="401">
        <v>1611.0922714103999</v>
      </c>
      <c r="F100" s="401"/>
      <c r="G100" s="401">
        <v>1611.0922714103999</v>
      </c>
      <c r="H100" s="402">
        <v>39114</v>
      </c>
      <c r="I100" s="402">
        <v>39114</v>
      </c>
      <c r="J100" s="402">
        <v>42475</v>
      </c>
      <c r="K100" s="208">
        <v>9</v>
      </c>
      <c r="L100" s="208">
        <v>1</v>
      </c>
    </row>
    <row r="101" spans="1:12" s="77" customFormat="1" ht="17.100000000000001" customHeight="1">
      <c r="A101" s="208">
        <v>87</v>
      </c>
      <c r="B101" s="208" t="s">
        <v>204</v>
      </c>
      <c r="C101" s="400" t="s">
        <v>218</v>
      </c>
      <c r="D101" s="401">
        <v>3302.1978815637999</v>
      </c>
      <c r="E101" s="401">
        <v>3302.1978815637999</v>
      </c>
      <c r="F101" s="401"/>
      <c r="G101" s="401">
        <v>3302.1978815637999</v>
      </c>
      <c r="H101" s="402">
        <v>38488</v>
      </c>
      <c r="I101" s="402">
        <v>38703</v>
      </c>
      <c r="J101" s="402">
        <v>42069</v>
      </c>
      <c r="K101" s="208">
        <v>9</v>
      </c>
      <c r="L101" s="208">
        <v>6</v>
      </c>
    </row>
    <row r="102" spans="1:12" s="77" customFormat="1" ht="17.100000000000001" customHeight="1">
      <c r="A102" s="208">
        <v>90</v>
      </c>
      <c r="B102" s="208" t="s">
        <v>204</v>
      </c>
      <c r="C102" s="400" t="s">
        <v>219</v>
      </c>
      <c r="D102" s="401">
        <v>657.95985921260001</v>
      </c>
      <c r="E102" s="401">
        <v>657.95985921260001</v>
      </c>
      <c r="F102" s="401"/>
      <c r="G102" s="401">
        <v>657.95985921260001</v>
      </c>
      <c r="H102" s="402">
        <v>38548</v>
      </c>
      <c r="I102" s="402">
        <v>38548</v>
      </c>
      <c r="J102" s="402">
        <v>42069</v>
      </c>
      <c r="K102" s="208">
        <v>9</v>
      </c>
      <c r="L102" s="208">
        <v>7</v>
      </c>
    </row>
    <row r="103" spans="1:12" s="77" customFormat="1" ht="17.100000000000001" customHeight="1">
      <c r="A103" s="208">
        <v>91</v>
      </c>
      <c r="B103" s="208" t="s">
        <v>204</v>
      </c>
      <c r="C103" s="400" t="s">
        <v>220</v>
      </c>
      <c r="D103" s="401">
        <v>992.70336503470003</v>
      </c>
      <c r="E103" s="401">
        <v>992.70336503470003</v>
      </c>
      <c r="F103" s="401"/>
      <c r="G103" s="401">
        <v>992.70336503470003</v>
      </c>
      <c r="H103" s="402">
        <v>38862</v>
      </c>
      <c r="I103" s="402">
        <v>38872</v>
      </c>
      <c r="J103" s="402">
        <v>43341</v>
      </c>
      <c r="K103" s="208">
        <v>12</v>
      </c>
      <c r="L103" s="208">
        <v>1</v>
      </c>
    </row>
    <row r="104" spans="1:12" s="77" customFormat="1" ht="17.100000000000001" customHeight="1">
      <c r="A104" s="208">
        <v>92</v>
      </c>
      <c r="B104" s="208" t="s">
        <v>204</v>
      </c>
      <c r="C104" s="400" t="s">
        <v>221</v>
      </c>
      <c r="D104" s="401">
        <v>1652.380286948</v>
      </c>
      <c r="E104" s="401">
        <v>1652.380286948</v>
      </c>
      <c r="F104" s="401"/>
      <c r="G104" s="401">
        <v>1652.380286948</v>
      </c>
      <c r="H104" s="402">
        <v>38510</v>
      </c>
      <c r="I104" s="402">
        <v>38700</v>
      </c>
      <c r="J104" s="402">
        <v>42384</v>
      </c>
      <c r="K104" s="208">
        <v>10</v>
      </c>
      <c r="L104" s="208">
        <v>4</v>
      </c>
    </row>
    <row r="105" spans="1:12" s="77" customFormat="1" ht="17.100000000000001" customHeight="1">
      <c r="A105" s="208">
        <v>93</v>
      </c>
      <c r="B105" s="208" t="s">
        <v>204</v>
      </c>
      <c r="C105" s="400" t="s">
        <v>222</v>
      </c>
      <c r="D105" s="401">
        <v>1652.7207845306002</v>
      </c>
      <c r="E105" s="401">
        <v>1652.7207845306002</v>
      </c>
      <c r="F105" s="401"/>
      <c r="G105" s="401">
        <v>1652.7207845306002</v>
      </c>
      <c r="H105" s="402">
        <v>38651</v>
      </c>
      <c r="I105" s="402">
        <v>38651</v>
      </c>
      <c r="J105" s="402">
        <v>43341</v>
      </c>
      <c r="K105" s="208">
        <v>12</v>
      </c>
      <c r="L105" s="208">
        <v>9</v>
      </c>
    </row>
    <row r="106" spans="1:12" s="77" customFormat="1" ht="17.100000000000001" customHeight="1">
      <c r="A106" s="208">
        <v>94</v>
      </c>
      <c r="B106" s="208" t="s">
        <v>204</v>
      </c>
      <c r="C106" s="400" t="s">
        <v>223</v>
      </c>
      <c r="D106" s="401">
        <v>728.38552532390008</v>
      </c>
      <c r="E106" s="401">
        <v>728.38552532390008</v>
      </c>
      <c r="F106" s="401"/>
      <c r="G106" s="401">
        <v>728.38552532390008</v>
      </c>
      <c r="H106" s="402">
        <v>38410</v>
      </c>
      <c r="I106" s="402">
        <v>38410</v>
      </c>
      <c r="J106" s="402">
        <v>42185</v>
      </c>
      <c r="K106" s="208">
        <v>10</v>
      </c>
      <c r="L106" s="208">
        <v>3</v>
      </c>
    </row>
    <row r="107" spans="1:12" s="77" customFormat="1" ht="17.100000000000001" customHeight="1">
      <c r="A107" s="208">
        <v>95</v>
      </c>
      <c r="B107" s="208" t="s">
        <v>139</v>
      </c>
      <c r="C107" s="400" t="s">
        <v>224</v>
      </c>
      <c r="D107" s="401">
        <v>295.73629858710001</v>
      </c>
      <c r="E107" s="401">
        <v>295.73629858710001</v>
      </c>
      <c r="F107" s="401"/>
      <c r="G107" s="401">
        <v>295.73629858710001</v>
      </c>
      <c r="H107" s="402">
        <v>38628</v>
      </c>
      <c r="I107" s="402">
        <v>38628</v>
      </c>
      <c r="J107" s="402">
        <v>42069</v>
      </c>
      <c r="K107" s="208">
        <v>9</v>
      </c>
      <c r="L107" s="208">
        <v>0</v>
      </c>
    </row>
    <row r="108" spans="1:12" s="77" customFormat="1" ht="17.100000000000001" customHeight="1">
      <c r="A108" s="208">
        <v>98</v>
      </c>
      <c r="B108" s="208" t="s">
        <v>139</v>
      </c>
      <c r="C108" s="400" t="s">
        <v>225</v>
      </c>
      <c r="D108" s="401">
        <v>189.9663905292</v>
      </c>
      <c r="E108" s="401">
        <v>189.9663905292</v>
      </c>
      <c r="F108" s="401"/>
      <c r="G108" s="401">
        <v>189.9663905292</v>
      </c>
      <c r="H108" s="402">
        <v>38554</v>
      </c>
      <c r="I108" s="402">
        <v>38564</v>
      </c>
      <c r="J108" s="402">
        <v>42069</v>
      </c>
      <c r="K108" s="208">
        <v>9</v>
      </c>
      <c r="L108" s="208">
        <v>7</v>
      </c>
    </row>
    <row r="109" spans="1:12" s="77" customFormat="1" ht="17.100000000000001" customHeight="1">
      <c r="A109" s="208">
        <v>99</v>
      </c>
      <c r="B109" s="208" t="s">
        <v>139</v>
      </c>
      <c r="C109" s="400" t="s">
        <v>226</v>
      </c>
      <c r="D109" s="401">
        <v>1294.6714520853</v>
      </c>
      <c r="E109" s="401">
        <v>1294.6714520853</v>
      </c>
      <c r="F109" s="401"/>
      <c r="G109" s="401">
        <v>1294.6714520853</v>
      </c>
      <c r="H109" s="402">
        <v>38512</v>
      </c>
      <c r="I109" s="402">
        <v>38562</v>
      </c>
      <c r="J109" s="402">
        <v>43279</v>
      </c>
      <c r="K109" s="208">
        <v>13</v>
      </c>
      <c r="L109" s="208">
        <v>0</v>
      </c>
    </row>
    <row r="110" spans="1:12" s="77" customFormat="1" ht="17.100000000000001" customHeight="1">
      <c r="A110" s="208">
        <v>100</v>
      </c>
      <c r="B110" s="208" t="s">
        <v>227</v>
      </c>
      <c r="C110" s="400" t="s">
        <v>228</v>
      </c>
      <c r="D110" s="401">
        <v>2185.520855835</v>
      </c>
      <c r="E110" s="401">
        <v>2185.520855835</v>
      </c>
      <c r="F110" s="401"/>
      <c r="G110" s="401">
        <v>2185.520855835</v>
      </c>
      <c r="H110" s="402">
        <v>38981</v>
      </c>
      <c r="I110" s="402">
        <v>39559</v>
      </c>
      <c r="J110" s="402">
        <v>43341</v>
      </c>
      <c r="K110" s="208">
        <v>11</v>
      </c>
      <c r="L110" s="208">
        <v>10</v>
      </c>
    </row>
    <row r="111" spans="1:12" s="77" customFormat="1" ht="17.100000000000001" customHeight="1">
      <c r="A111" s="208">
        <v>101</v>
      </c>
      <c r="B111" s="208" t="s">
        <v>227</v>
      </c>
      <c r="C111" s="400" t="s">
        <v>229</v>
      </c>
      <c r="D111" s="401">
        <v>1599.8233105569002</v>
      </c>
      <c r="E111" s="401">
        <v>1599.8233105569002</v>
      </c>
      <c r="F111" s="401"/>
      <c r="G111" s="401">
        <v>1599.8233105569002</v>
      </c>
      <c r="H111" s="402">
        <v>38837</v>
      </c>
      <c r="I111" s="402">
        <v>39958</v>
      </c>
      <c r="J111" s="402">
        <v>43572</v>
      </c>
      <c r="K111" s="208">
        <v>12</v>
      </c>
      <c r="L111" s="208">
        <v>6</v>
      </c>
    </row>
    <row r="112" spans="1:12" s="77" customFormat="1" ht="17.100000000000001" customHeight="1">
      <c r="A112" s="208">
        <v>102</v>
      </c>
      <c r="B112" s="208" t="s">
        <v>227</v>
      </c>
      <c r="C112" s="400" t="s">
        <v>230</v>
      </c>
      <c r="D112" s="401">
        <v>898.09314060850011</v>
      </c>
      <c r="E112" s="401">
        <v>898.09314060850011</v>
      </c>
      <c r="F112" s="401"/>
      <c r="G112" s="401">
        <v>898.09314060850011</v>
      </c>
      <c r="H112" s="402">
        <v>38945</v>
      </c>
      <c r="I112" s="402">
        <v>39060</v>
      </c>
      <c r="J112" s="402">
        <v>42626</v>
      </c>
      <c r="K112" s="208">
        <v>9</v>
      </c>
      <c r="L112" s="208">
        <v>11</v>
      </c>
    </row>
    <row r="113" spans="1:12" s="77" customFormat="1" ht="17.100000000000001" customHeight="1">
      <c r="A113" s="208">
        <v>103</v>
      </c>
      <c r="B113" s="208" t="s">
        <v>227</v>
      </c>
      <c r="C113" s="400" t="s">
        <v>231</v>
      </c>
      <c r="D113" s="401">
        <v>417.1934840724</v>
      </c>
      <c r="E113" s="401">
        <v>417.1934840724</v>
      </c>
      <c r="F113" s="401"/>
      <c r="G113" s="401">
        <v>417.1934840724</v>
      </c>
      <c r="H113" s="402">
        <v>38594</v>
      </c>
      <c r="I113" s="402">
        <v>38593</v>
      </c>
      <c r="J113" s="402">
        <v>42069</v>
      </c>
      <c r="K113" s="208">
        <v>9</v>
      </c>
      <c r="L113" s="208">
        <v>5</v>
      </c>
    </row>
    <row r="114" spans="1:12" s="77" customFormat="1" ht="17.100000000000001" customHeight="1">
      <c r="A114" s="208">
        <v>104</v>
      </c>
      <c r="B114" s="208" t="s">
        <v>227</v>
      </c>
      <c r="C114" s="400" t="s">
        <v>232</v>
      </c>
      <c r="D114" s="401">
        <v>7579.0773021134</v>
      </c>
      <c r="E114" s="401">
        <v>7579.0773021134</v>
      </c>
      <c r="F114" s="401"/>
      <c r="G114" s="401">
        <v>7579.0773021134</v>
      </c>
      <c r="H114" s="402">
        <v>38562</v>
      </c>
      <c r="I114" s="402">
        <v>42782</v>
      </c>
      <c r="J114" s="402">
        <v>49947</v>
      </c>
      <c r="K114" s="208">
        <v>31</v>
      </c>
      <c r="L114" s="208">
        <v>0</v>
      </c>
    </row>
    <row r="115" spans="1:12" s="77" customFormat="1" ht="17.100000000000001" customHeight="1">
      <c r="A115" s="208">
        <v>105</v>
      </c>
      <c r="B115" s="208" t="s">
        <v>227</v>
      </c>
      <c r="C115" s="400" t="s">
        <v>745</v>
      </c>
      <c r="D115" s="401">
        <v>2764.1308772330999</v>
      </c>
      <c r="E115" s="401">
        <v>2764.1308772330999</v>
      </c>
      <c r="F115" s="401"/>
      <c r="G115" s="401">
        <v>2764.1308772330999</v>
      </c>
      <c r="H115" s="402">
        <v>38665</v>
      </c>
      <c r="I115" s="402">
        <v>38742</v>
      </c>
      <c r="J115" s="402">
        <v>43279</v>
      </c>
      <c r="K115" s="208">
        <v>12</v>
      </c>
      <c r="L115" s="208">
        <v>3</v>
      </c>
    </row>
    <row r="116" spans="1:12" s="77" customFormat="1" ht="17.100000000000001" customHeight="1">
      <c r="A116" s="474" t="s">
        <v>804</v>
      </c>
      <c r="B116" s="474"/>
      <c r="C116" s="474"/>
      <c r="D116" s="403">
        <f>SUM(D117:D133)</f>
        <v>64846.903817861006</v>
      </c>
      <c r="E116" s="403">
        <f>SUM(E117:E133)</f>
        <v>64846.903817861006</v>
      </c>
      <c r="F116" s="403"/>
      <c r="G116" s="403">
        <f>SUM(G117:G133)</f>
        <v>64846.903817861006</v>
      </c>
      <c r="H116" s="208"/>
      <c r="I116" s="208"/>
      <c r="J116" s="404"/>
      <c r="K116" s="208"/>
      <c r="L116" s="208"/>
    </row>
    <row r="117" spans="1:12" s="77" customFormat="1" ht="17.100000000000001" customHeight="1">
      <c r="A117" s="208">
        <v>106</v>
      </c>
      <c r="B117" s="208" t="s">
        <v>125</v>
      </c>
      <c r="C117" s="400" t="s">
        <v>805</v>
      </c>
      <c r="D117" s="401">
        <v>11081.193796189</v>
      </c>
      <c r="E117" s="401">
        <v>11081.193796189</v>
      </c>
      <c r="F117" s="401"/>
      <c r="G117" s="401">
        <v>11081.193796189</v>
      </c>
      <c r="H117" s="402">
        <v>39052</v>
      </c>
      <c r="I117" s="402">
        <v>39052</v>
      </c>
      <c r="J117" s="402">
        <v>43341</v>
      </c>
      <c r="K117" s="208">
        <v>11</v>
      </c>
      <c r="L117" s="208">
        <v>5</v>
      </c>
    </row>
    <row r="118" spans="1:12" s="77" customFormat="1" ht="17.100000000000001" customHeight="1">
      <c r="A118" s="208">
        <v>107</v>
      </c>
      <c r="B118" s="208" t="s">
        <v>127</v>
      </c>
      <c r="C118" s="400" t="s">
        <v>235</v>
      </c>
      <c r="D118" s="401">
        <v>685.76024494319995</v>
      </c>
      <c r="E118" s="401">
        <v>685.76024494319995</v>
      </c>
      <c r="F118" s="401"/>
      <c r="G118" s="401">
        <v>685.76024494319995</v>
      </c>
      <c r="H118" s="402">
        <v>39243</v>
      </c>
      <c r="I118" s="402">
        <v>39243</v>
      </c>
      <c r="J118" s="402">
        <v>43341</v>
      </c>
      <c r="K118" s="208">
        <v>10</v>
      </c>
      <c r="L118" s="208">
        <v>10</v>
      </c>
    </row>
    <row r="119" spans="1:12" s="77" customFormat="1" ht="17.100000000000001" customHeight="1">
      <c r="A119" s="208">
        <v>108</v>
      </c>
      <c r="B119" s="208" t="s">
        <v>135</v>
      </c>
      <c r="C119" s="400" t="s">
        <v>236</v>
      </c>
      <c r="D119" s="401">
        <v>636.97277127170003</v>
      </c>
      <c r="E119" s="401">
        <v>636.97277127170003</v>
      </c>
      <c r="F119" s="401"/>
      <c r="G119" s="401">
        <v>636.97277127170003</v>
      </c>
      <c r="H119" s="402">
        <v>38754</v>
      </c>
      <c r="I119" s="402">
        <v>38814</v>
      </c>
      <c r="J119" s="402">
        <v>42384</v>
      </c>
      <c r="K119" s="208">
        <v>9</v>
      </c>
      <c r="L119" s="208">
        <v>10</v>
      </c>
    </row>
    <row r="120" spans="1:12" s="77" customFormat="1" ht="17.100000000000001" customHeight="1">
      <c r="A120" s="208">
        <v>110</v>
      </c>
      <c r="B120" s="208" t="s">
        <v>204</v>
      </c>
      <c r="C120" s="400" t="s">
        <v>237</v>
      </c>
      <c r="D120" s="401">
        <v>571.09850369409992</v>
      </c>
      <c r="E120" s="401">
        <v>571.09850369409992</v>
      </c>
      <c r="F120" s="401"/>
      <c r="G120" s="401">
        <v>571.09850369409992</v>
      </c>
      <c r="H120" s="402">
        <v>39179</v>
      </c>
      <c r="I120" s="402">
        <v>39244</v>
      </c>
      <c r="J120" s="402">
        <v>42475</v>
      </c>
      <c r="K120" s="208">
        <v>9</v>
      </c>
      <c r="L120" s="208">
        <v>0</v>
      </c>
    </row>
    <row r="121" spans="1:12" s="77" customFormat="1" ht="17.100000000000001" customHeight="1">
      <c r="A121" s="208">
        <v>111</v>
      </c>
      <c r="B121" s="208" t="s">
        <v>204</v>
      </c>
      <c r="C121" s="400" t="s">
        <v>238</v>
      </c>
      <c r="D121" s="401">
        <v>1542.9498389901</v>
      </c>
      <c r="E121" s="401">
        <v>1542.9498389901</v>
      </c>
      <c r="F121" s="401"/>
      <c r="G121" s="401">
        <v>1542.9498389901</v>
      </c>
      <c r="H121" s="402">
        <v>40040</v>
      </c>
      <c r="I121" s="402">
        <v>40049</v>
      </c>
      <c r="J121" s="402">
        <v>43672</v>
      </c>
      <c r="K121" s="208">
        <v>9</v>
      </c>
      <c r="L121" s="208">
        <v>5</v>
      </c>
    </row>
    <row r="122" spans="1:12" s="77" customFormat="1" ht="17.100000000000001" customHeight="1">
      <c r="A122" s="208">
        <v>112</v>
      </c>
      <c r="B122" s="208" t="s">
        <v>204</v>
      </c>
      <c r="C122" s="400" t="s">
        <v>239</v>
      </c>
      <c r="D122" s="401">
        <v>2586.0011456440998</v>
      </c>
      <c r="E122" s="401">
        <v>2586.0011456440998</v>
      </c>
      <c r="F122" s="401"/>
      <c r="G122" s="401">
        <v>2586.0011456440998</v>
      </c>
      <c r="H122" s="402">
        <v>38621</v>
      </c>
      <c r="I122" s="402">
        <v>40543</v>
      </c>
      <c r="J122" s="402">
        <v>43341</v>
      </c>
      <c r="K122" s="208">
        <v>12</v>
      </c>
      <c r="L122" s="208">
        <v>8</v>
      </c>
    </row>
    <row r="123" spans="1:12" s="77" customFormat="1" ht="17.100000000000001" customHeight="1">
      <c r="A123" s="208">
        <v>113</v>
      </c>
      <c r="B123" s="208" t="s">
        <v>204</v>
      </c>
      <c r="C123" s="400" t="s">
        <v>240</v>
      </c>
      <c r="D123" s="401">
        <v>1796.6155075918998</v>
      </c>
      <c r="E123" s="401">
        <v>1796.6155075918998</v>
      </c>
      <c r="F123" s="401"/>
      <c r="G123" s="401">
        <v>1796.6155075918998</v>
      </c>
      <c r="H123" s="402">
        <v>39357</v>
      </c>
      <c r="I123" s="402">
        <v>39357</v>
      </c>
      <c r="J123" s="402">
        <v>42881</v>
      </c>
      <c r="K123" s="208">
        <v>9</v>
      </c>
      <c r="L123" s="208">
        <v>7</v>
      </c>
    </row>
    <row r="124" spans="1:12" s="77" customFormat="1" ht="17.100000000000001" customHeight="1">
      <c r="A124" s="208">
        <v>114</v>
      </c>
      <c r="B124" s="208" t="s">
        <v>204</v>
      </c>
      <c r="C124" s="400" t="s">
        <v>241</v>
      </c>
      <c r="D124" s="401">
        <v>2147.1224435457002</v>
      </c>
      <c r="E124" s="401">
        <v>2147.1224435457002</v>
      </c>
      <c r="F124" s="401"/>
      <c r="G124" s="401">
        <v>2147.1224435457002</v>
      </c>
      <c r="H124" s="402">
        <v>38847</v>
      </c>
      <c r="I124" s="402">
        <v>38847</v>
      </c>
      <c r="J124" s="402">
        <v>43279</v>
      </c>
      <c r="K124" s="208">
        <v>11</v>
      </c>
      <c r="L124" s="208">
        <v>11</v>
      </c>
    </row>
    <row r="125" spans="1:12" s="77" customFormat="1" ht="17.100000000000001" customHeight="1">
      <c r="A125" s="208">
        <v>117</v>
      </c>
      <c r="B125" s="208" t="s">
        <v>204</v>
      </c>
      <c r="C125" s="400" t="s">
        <v>242</v>
      </c>
      <c r="D125" s="401">
        <v>5925.5551288322995</v>
      </c>
      <c r="E125" s="401">
        <v>5925.5551288322995</v>
      </c>
      <c r="F125" s="401"/>
      <c r="G125" s="401">
        <v>5925.5551288322995</v>
      </c>
      <c r="H125" s="402">
        <v>39091</v>
      </c>
      <c r="I125" s="402">
        <v>39419</v>
      </c>
      <c r="J125" s="402">
        <v>43049</v>
      </c>
      <c r="K125" s="208">
        <v>10</v>
      </c>
      <c r="L125" s="208">
        <v>7</v>
      </c>
    </row>
    <row r="126" spans="1:12" s="77" customFormat="1" ht="17.100000000000001" customHeight="1">
      <c r="A126" s="208">
        <v>118</v>
      </c>
      <c r="B126" s="208" t="s">
        <v>204</v>
      </c>
      <c r="C126" s="400" t="s">
        <v>243</v>
      </c>
      <c r="D126" s="401">
        <v>1858.0248147835</v>
      </c>
      <c r="E126" s="401">
        <v>1858.0248147835</v>
      </c>
      <c r="F126" s="401"/>
      <c r="G126" s="401">
        <v>1858.0248147835</v>
      </c>
      <c r="H126" s="402">
        <v>39205</v>
      </c>
      <c r="I126" s="402">
        <v>39287</v>
      </c>
      <c r="J126" s="402">
        <v>42881</v>
      </c>
      <c r="K126" s="208">
        <v>9</v>
      </c>
      <c r="L126" s="208">
        <v>7</v>
      </c>
    </row>
    <row r="127" spans="1:12" s="77" customFormat="1" ht="17.100000000000001" customHeight="1">
      <c r="A127" s="208">
        <v>122</v>
      </c>
      <c r="B127" s="208" t="s">
        <v>139</v>
      </c>
      <c r="C127" s="400" t="s">
        <v>244</v>
      </c>
      <c r="D127" s="401">
        <v>368.41056923279996</v>
      </c>
      <c r="E127" s="401">
        <v>368.41056923279996</v>
      </c>
      <c r="F127" s="401"/>
      <c r="G127" s="401">
        <v>368.41056923279996</v>
      </c>
      <c r="H127" s="402">
        <v>38842</v>
      </c>
      <c r="I127" s="402">
        <v>38905</v>
      </c>
      <c r="J127" s="402">
        <v>42384</v>
      </c>
      <c r="K127" s="208">
        <v>9</v>
      </c>
      <c r="L127" s="208">
        <v>6</v>
      </c>
    </row>
    <row r="128" spans="1:12" s="77" customFormat="1" ht="17.100000000000001" customHeight="1">
      <c r="A128" s="208">
        <v>123</v>
      </c>
      <c r="B128" s="208" t="s">
        <v>139</v>
      </c>
      <c r="C128" s="400" t="s">
        <v>246</v>
      </c>
      <c r="D128" s="401">
        <v>135.87989234970001</v>
      </c>
      <c r="E128" s="401">
        <v>135.87989234970001</v>
      </c>
      <c r="F128" s="401"/>
      <c r="G128" s="401">
        <v>135.87989234970001</v>
      </c>
      <c r="H128" s="402">
        <v>38946</v>
      </c>
      <c r="I128" s="402">
        <v>39031</v>
      </c>
      <c r="J128" s="402">
        <v>42475</v>
      </c>
      <c r="K128" s="208">
        <v>9</v>
      </c>
      <c r="L128" s="208">
        <v>6</v>
      </c>
    </row>
    <row r="129" spans="1:12" s="77" customFormat="1" ht="17.100000000000001" customHeight="1">
      <c r="A129" s="208">
        <v>124</v>
      </c>
      <c r="B129" s="208" t="s">
        <v>139</v>
      </c>
      <c r="C129" s="400" t="s">
        <v>247</v>
      </c>
      <c r="D129" s="401">
        <v>2455.3992353122999</v>
      </c>
      <c r="E129" s="401">
        <v>2455.3992353122999</v>
      </c>
      <c r="F129" s="401"/>
      <c r="G129" s="401">
        <v>2455.3992353122999</v>
      </c>
      <c r="H129" s="402">
        <v>38922</v>
      </c>
      <c r="I129" s="402">
        <v>39077</v>
      </c>
      <c r="J129" s="402">
        <v>43111</v>
      </c>
      <c r="K129" s="208">
        <v>11</v>
      </c>
      <c r="L129" s="208">
        <v>3</v>
      </c>
    </row>
    <row r="130" spans="1:12" s="77" customFormat="1" ht="17.100000000000001" customHeight="1">
      <c r="A130" s="208">
        <v>126</v>
      </c>
      <c r="B130" s="208" t="s">
        <v>227</v>
      </c>
      <c r="C130" s="400" t="s">
        <v>248</v>
      </c>
      <c r="D130" s="401">
        <v>4072.5575153976001</v>
      </c>
      <c r="E130" s="401">
        <v>4072.5575153976001</v>
      </c>
      <c r="F130" s="401"/>
      <c r="G130" s="401">
        <v>4072.5575153976001</v>
      </c>
      <c r="H130" s="402">
        <v>38968</v>
      </c>
      <c r="I130" s="402">
        <v>39423</v>
      </c>
      <c r="J130" s="402">
        <v>43341</v>
      </c>
      <c r="K130" s="208">
        <v>11</v>
      </c>
      <c r="L130" s="208">
        <v>10</v>
      </c>
    </row>
    <row r="131" spans="1:12" s="77" customFormat="1" ht="17.100000000000001" customHeight="1">
      <c r="A131" s="208">
        <v>127</v>
      </c>
      <c r="B131" s="208" t="s">
        <v>227</v>
      </c>
      <c r="C131" s="400" t="s">
        <v>250</v>
      </c>
      <c r="D131" s="401">
        <v>3407.2336380274</v>
      </c>
      <c r="E131" s="401">
        <v>3407.2336380274</v>
      </c>
      <c r="F131" s="401"/>
      <c r="G131" s="401">
        <v>3407.2336380274</v>
      </c>
      <c r="H131" s="402">
        <v>39214</v>
      </c>
      <c r="I131" s="402">
        <v>39279</v>
      </c>
      <c r="J131" s="402">
        <v>43341</v>
      </c>
      <c r="K131" s="208">
        <v>10</v>
      </c>
      <c r="L131" s="208">
        <v>11</v>
      </c>
    </row>
    <row r="132" spans="1:12" s="77" customFormat="1" ht="17.100000000000001" customHeight="1">
      <c r="A132" s="208">
        <v>128</v>
      </c>
      <c r="B132" s="208" t="s">
        <v>227</v>
      </c>
      <c r="C132" s="400" t="s">
        <v>251</v>
      </c>
      <c r="D132" s="401">
        <v>3111.5113752528</v>
      </c>
      <c r="E132" s="401">
        <v>3111.5113752528</v>
      </c>
      <c r="F132" s="401"/>
      <c r="G132" s="401">
        <v>3111.5113752528</v>
      </c>
      <c r="H132" s="402">
        <v>38994</v>
      </c>
      <c r="I132" s="402">
        <v>39421</v>
      </c>
      <c r="J132" s="402">
        <v>43049</v>
      </c>
      <c r="K132" s="208">
        <v>11</v>
      </c>
      <c r="L132" s="208">
        <v>1</v>
      </c>
    </row>
    <row r="133" spans="1:12" s="77" customFormat="1" ht="17.100000000000001" customHeight="1">
      <c r="A133" s="208">
        <v>130</v>
      </c>
      <c r="B133" s="208" t="s">
        <v>227</v>
      </c>
      <c r="C133" s="400" t="s">
        <v>252</v>
      </c>
      <c r="D133" s="401">
        <v>22464.617396802798</v>
      </c>
      <c r="E133" s="401">
        <v>22464.617396802798</v>
      </c>
      <c r="F133" s="401"/>
      <c r="G133" s="401">
        <v>22464.617396802798</v>
      </c>
      <c r="H133" s="402">
        <v>38806</v>
      </c>
      <c r="I133" s="402">
        <v>40477</v>
      </c>
      <c r="J133" s="402">
        <v>44010</v>
      </c>
      <c r="K133" s="208">
        <v>13</v>
      </c>
      <c r="L133" s="208">
        <v>11</v>
      </c>
    </row>
    <row r="134" spans="1:12" s="80" customFormat="1" ht="17.100000000000001" customHeight="1">
      <c r="A134" s="474" t="s">
        <v>806</v>
      </c>
      <c r="B134" s="474"/>
      <c r="C134" s="474"/>
      <c r="D134" s="403">
        <f>SUM(D135:D143)</f>
        <v>8680.8973192530993</v>
      </c>
      <c r="E134" s="403">
        <f>SUM(E135:E143)</f>
        <v>8680.8973192530993</v>
      </c>
      <c r="F134" s="403"/>
      <c r="G134" s="403">
        <f>SUM(G135:G143)</f>
        <v>8680.8973192530993</v>
      </c>
      <c r="H134" s="402"/>
      <c r="I134" s="402"/>
      <c r="J134" s="402"/>
      <c r="K134" s="208"/>
      <c r="L134" s="208"/>
    </row>
    <row r="135" spans="1:12" s="80" customFormat="1" ht="17.100000000000001" customHeight="1">
      <c r="A135" s="208">
        <v>132</v>
      </c>
      <c r="B135" s="208" t="s">
        <v>778</v>
      </c>
      <c r="C135" s="400" t="s">
        <v>254</v>
      </c>
      <c r="D135" s="401">
        <v>555.79782868619998</v>
      </c>
      <c r="E135" s="401">
        <v>555.79782868619998</v>
      </c>
      <c r="F135" s="401"/>
      <c r="G135" s="401">
        <v>555.79782868619998</v>
      </c>
      <c r="H135" s="402">
        <v>39087</v>
      </c>
      <c r="I135" s="402">
        <v>39087</v>
      </c>
      <c r="J135" s="402">
        <v>44580</v>
      </c>
      <c r="K135" s="208">
        <v>14</v>
      </c>
      <c r="L135" s="208">
        <v>6</v>
      </c>
    </row>
    <row r="136" spans="1:12" s="80" customFormat="1" ht="17.100000000000001" customHeight="1">
      <c r="A136" s="208">
        <v>136</v>
      </c>
      <c r="B136" s="208" t="s">
        <v>135</v>
      </c>
      <c r="C136" s="400" t="s">
        <v>255</v>
      </c>
      <c r="D136" s="401">
        <v>108.5594191201</v>
      </c>
      <c r="E136" s="401">
        <v>108.5594191201</v>
      </c>
      <c r="F136" s="401"/>
      <c r="G136" s="401">
        <v>108.5594191201</v>
      </c>
      <c r="H136" s="402">
        <v>39000</v>
      </c>
      <c r="I136" s="402">
        <v>39045</v>
      </c>
      <c r="J136" s="402">
        <v>42643</v>
      </c>
      <c r="K136" s="208">
        <v>9</v>
      </c>
      <c r="L136" s="208">
        <v>6</v>
      </c>
    </row>
    <row r="137" spans="1:12" s="80" customFormat="1" ht="17.100000000000001" customHeight="1">
      <c r="A137" s="208">
        <v>138</v>
      </c>
      <c r="B137" s="208" t="s">
        <v>139</v>
      </c>
      <c r="C137" s="400" t="s">
        <v>256</v>
      </c>
      <c r="D137" s="401">
        <v>862.77131104729995</v>
      </c>
      <c r="E137" s="401">
        <v>862.77131104729995</v>
      </c>
      <c r="F137" s="401"/>
      <c r="G137" s="401">
        <v>862.77131104729995</v>
      </c>
      <c r="H137" s="402">
        <v>39275</v>
      </c>
      <c r="I137" s="402">
        <v>39275</v>
      </c>
      <c r="J137" s="402">
        <v>42789</v>
      </c>
      <c r="K137" s="208">
        <v>9</v>
      </c>
      <c r="L137" s="208">
        <v>5</v>
      </c>
    </row>
    <row r="138" spans="1:12" s="80" customFormat="1" ht="17.100000000000001" customHeight="1">
      <c r="A138" s="208">
        <v>139</v>
      </c>
      <c r="B138" s="208" t="s">
        <v>139</v>
      </c>
      <c r="C138" s="400" t="s">
        <v>257</v>
      </c>
      <c r="D138" s="401">
        <v>243.6116925929</v>
      </c>
      <c r="E138" s="401">
        <v>243.6116925929</v>
      </c>
      <c r="F138" s="401"/>
      <c r="G138" s="401">
        <v>243.6116925929</v>
      </c>
      <c r="H138" s="402">
        <v>40015</v>
      </c>
      <c r="I138" s="402">
        <v>40527</v>
      </c>
      <c r="J138" s="402">
        <v>43572</v>
      </c>
      <c r="K138" s="208">
        <v>9</v>
      </c>
      <c r="L138" s="208">
        <v>9</v>
      </c>
    </row>
    <row r="139" spans="1:12" s="80" customFormat="1" ht="17.100000000000001" customHeight="1">
      <c r="A139" s="208">
        <v>140</v>
      </c>
      <c r="B139" s="208" t="s">
        <v>139</v>
      </c>
      <c r="C139" s="400" t="s">
        <v>258</v>
      </c>
      <c r="D139" s="401">
        <v>1018.6471384023999</v>
      </c>
      <c r="E139" s="401">
        <v>1018.6471384023999</v>
      </c>
      <c r="F139" s="401"/>
      <c r="G139" s="401">
        <v>1018.6471384023999</v>
      </c>
      <c r="H139" s="402">
        <v>40270</v>
      </c>
      <c r="I139" s="402">
        <v>40336</v>
      </c>
      <c r="J139" s="402">
        <v>45548</v>
      </c>
      <c r="K139" s="208">
        <v>14</v>
      </c>
      <c r="L139" s="208">
        <v>3</v>
      </c>
    </row>
    <row r="140" spans="1:12" s="80" customFormat="1" ht="17.100000000000001" customHeight="1">
      <c r="A140" s="208">
        <v>141</v>
      </c>
      <c r="B140" s="208" t="s">
        <v>139</v>
      </c>
      <c r="C140" s="400" t="s">
        <v>259</v>
      </c>
      <c r="D140" s="401">
        <v>329.02190230000002</v>
      </c>
      <c r="E140" s="401">
        <v>329.02190230000002</v>
      </c>
      <c r="F140" s="401"/>
      <c r="G140" s="401">
        <v>329.02190230000002</v>
      </c>
      <c r="H140" s="402">
        <v>39533</v>
      </c>
      <c r="I140" s="402">
        <v>39533</v>
      </c>
      <c r="J140" s="402">
        <v>43111</v>
      </c>
      <c r="K140" s="208">
        <v>9</v>
      </c>
      <c r="L140" s="208">
        <v>8</v>
      </c>
    </row>
    <row r="141" spans="1:12" s="80" customFormat="1" ht="17.100000000000001" customHeight="1">
      <c r="A141" s="208">
        <v>142</v>
      </c>
      <c r="B141" s="208" t="s">
        <v>227</v>
      </c>
      <c r="C141" s="400" t="s">
        <v>260</v>
      </c>
      <c r="D141" s="401">
        <v>1608.4476548477999</v>
      </c>
      <c r="E141" s="401">
        <v>1608.4476548477999</v>
      </c>
      <c r="F141" s="401"/>
      <c r="G141" s="401">
        <v>1608.4476548477999</v>
      </c>
      <c r="H141" s="402">
        <v>39539</v>
      </c>
      <c r="I141" s="402">
        <v>39681</v>
      </c>
      <c r="J141" s="402">
        <v>43279</v>
      </c>
      <c r="K141" s="208">
        <v>9</v>
      </c>
      <c r="L141" s="208">
        <v>11</v>
      </c>
    </row>
    <row r="142" spans="1:12" s="80" customFormat="1" ht="17.100000000000001" customHeight="1">
      <c r="A142" s="208">
        <v>143</v>
      </c>
      <c r="B142" s="208" t="s">
        <v>227</v>
      </c>
      <c r="C142" s="400" t="s">
        <v>261</v>
      </c>
      <c r="D142" s="401">
        <v>1937.1971950134</v>
      </c>
      <c r="E142" s="401">
        <v>1937.1971950134</v>
      </c>
      <c r="F142" s="401"/>
      <c r="G142" s="401">
        <v>1937.1971950134</v>
      </c>
      <c r="H142" s="402">
        <v>39149</v>
      </c>
      <c r="I142" s="402">
        <v>39353</v>
      </c>
      <c r="J142" s="402">
        <v>43341</v>
      </c>
      <c r="K142" s="208">
        <v>11</v>
      </c>
      <c r="L142" s="208">
        <v>4</v>
      </c>
    </row>
    <row r="143" spans="1:12" s="80" customFormat="1" ht="17.100000000000001" customHeight="1">
      <c r="A143" s="208">
        <v>144</v>
      </c>
      <c r="B143" s="208" t="s">
        <v>227</v>
      </c>
      <c r="C143" s="400" t="s">
        <v>262</v>
      </c>
      <c r="D143" s="401">
        <v>2016.8431772430001</v>
      </c>
      <c r="E143" s="401">
        <v>2016.8431772430001</v>
      </c>
      <c r="F143" s="401"/>
      <c r="G143" s="401">
        <v>2016.8431772430001</v>
      </c>
      <c r="H143" s="402">
        <v>38954</v>
      </c>
      <c r="I143" s="402">
        <v>39191</v>
      </c>
      <c r="J143" s="402">
        <v>43341</v>
      </c>
      <c r="K143" s="208">
        <v>11</v>
      </c>
      <c r="L143" s="208">
        <v>10</v>
      </c>
    </row>
    <row r="144" spans="1:12" s="80" customFormat="1" ht="17.100000000000001" customHeight="1">
      <c r="A144" s="474" t="s">
        <v>807</v>
      </c>
      <c r="B144" s="474"/>
      <c r="C144" s="474"/>
      <c r="D144" s="403">
        <f>SUM(D145:D165)</f>
        <v>74149.06412874379</v>
      </c>
      <c r="E144" s="403">
        <f>SUM(E145:E165)</f>
        <v>74149.06412874379</v>
      </c>
      <c r="F144" s="403"/>
      <c r="G144" s="403">
        <f>SUM(G145:G165)</f>
        <v>74149.06412874379</v>
      </c>
      <c r="H144" s="402"/>
      <c r="I144" s="402"/>
      <c r="J144" s="402"/>
      <c r="K144" s="208"/>
      <c r="L144" s="208"/>
    </row>
    <row r="145" spans="1:12" s="80" customFormat="1" ht="17.100000000000001" customHeight="1">
      <c r="A145" s="208">
        <v>146</v>
      </c>
      <c r="B145" s="208" t="s">
        <v>154</v>
      </c>
      <c r="C145" s="400" t="s">
        <v>263</v>
      </c>
      <c r="D145" s="401">
        <v>6164.0529798130001</v>
      </c>
      <c r="E145" s="401">
        <v>6164.0529798130001</v>
      </c>
      <c r="F145" s="401"/>
      <c r="G145" s="401">
        <v>6164.0529798130001</v>
      </c>
      <c r="H145" s="402">
        <v>41197</v>
      </c>
      <c r="I145" s="402">
        <v>41968</v>
      </c>
      <c r="J145" s="402">
        <v>52096</v>
      </c>
      <c r="K145" s="208">
        <v>29</v>
      </c>
      <c r="L145" s="208">
        <v>5</v>
      </c>
    </row>
    <row r="146" spans="1:12" s="80" customFormat="1" ht="17.100000000000001" customHeight="1">
      <c r="A146" s="208">
        <v>147</v>
      </c>
      <c r="B146" s="208" t="s">
        <v>191</v>
      </c>
      <c r="C146" s="400" t="s">
        <v>264</v>
      </c>
      <c r="D146" s="401">
        <v>2877.7716871668999</v>
      </c>
      <c r="E146" s="401">
        <v>2877.7716871668999</v>
      </c>
      <c r="F146" s="401"/>
      <c r="G146" s="401">
        <v>2877.7716871668999</v>
      </c>
      <c r="H146" s="402">
        <v>40008</v>
      </c>
      <c r="I146" s="402">
        <v>40008</v>
      </c>
      <c r="J146" s="402">
        <v>43572</v>
      </c>
      <c r="K146" s="208">
        <v>9</v>
      </c>
      <c r="L146" s="208">
        <v>6</v>
      </c>
    </row>
    <row r="147" spans="1:12" s="80" customFormat="1" ht="17.100000000000001" customHeight="1">
      <c r="A147" s="208">
        <v>148</v>
      </c>
      <c r="B147" s="208" t="s">
        <v>265</v>
      </c>
      <c r="C147" s="400" t="s">
        <v>808</v>
      </c>
      <c r="D147" s="401">
        <v>1760.3207155082</v>
      </c>
      <c r="E147" s="401">
        <v>1760.3207155082</v>
      </c>
      <c r="F147" s="401"/>
      <c r="G147" s="401">
        <v>1760.3207155082</v>
      </c>
      <c r="H147" s="402">
        <v>39282</v>
      </c>
      <c r="I147" s="402">
        <v>39282</v>
      </c>
      <c r="J147" s="402">
        <v>43672</v>
      </c>
      <c r="K147" s="208">
        <v>11</v>
      </c>
      <c r="L147" s="208">
        <v>10</v>
      </c>
    </row>
    <row r="148" spans="1:12" s="80" customFormat="1" ht="17.100000000000001" customHeight="1">
      <c r="A148" s="208">
        <v>149</v>
      </c>
      <c r="B148" s="208" t="s">
        <v>265</v>
      </c>
      <c r="C148" s="400" t="s">
        <v>809</v>
      </c>
      <c r="D148" s="401">
        <v>2977.5582518712004</v>
      </c>
      <c r="E148" s="401">
        <v>2977.5582518712004</v>
      </c>
      <c r="F148" s="401"/>
      <c r="G148" s="401">
        <v>2977.5582518712004</v>
      </c>
      <c r="H148" s="402">
        <v>39087</v>
      </c>
      <c r="I148" s="402">
        <v>39086</v>
      </c>
      <c r="J148" s="402">
        <v>43290</v>
      </c>
      <c r="K148" s="208">
        <v>10</v>
      </c>
      <c r="L148" s="208">
        <v>10</v>
      </c>
    </row>
    <row r="149" spans="1:12" s="80" customFormat="1" ht="17.100000000000001" customHeight="1">
      <c r="A149" s="208">
        <v>150</v>
      </c>
      <c r="B149" s="208" t="s">
        <v>265</v>
      </c>
      <c r="C149" s="400" t="s">
        <v>810</v>
      </c>
      <c r="D149" s="401">
        <v>2296.2886584652001</v>
      </c>
      <c r="E149" s="401">
        <v>2296.2886584652001</v>
      </c>
      <c r="F149" s="401"/>
      <c r="G149" s="401">
        <v>2296.2886584652001</v>
      </c>
      <c r="H149" s="402">
        <v>39273</v>
      </c>
      <c r="I149" s="402">
        <v>40479</v>
      </c>
      <c r="J149" s="402">
        <v>44153</v>
      </c>
      <c r="K149" s="208">
        <v>13</v>
      </c>
      <c r="L149" s="208">
        <v>2</v>
      </c>
    </row>
    <row r="150" spans="1:12" s="80" customFormat="1" ht="17.100000000000001" customHeight="1">
      <c r="A150" s="208">
        <v>151</v>
      </c>
      <c r="B150" s="208" t="s">
        <v>139</v>
      </c>
      <c r="C150" s="400" t="s">
        <v>269</v>
      </c>
      <c r="D150" s="401">
        <v>3648.6240566200004</v>
      </c>
      <c r="E150" s="401">
        <v>3648.6240566200004</v>
      </c>
      <c r="F150" s="401"/>
      <c r="G150" s="401">
        <v>3648.6240566200004</v>
      </c>
      <c r="H150" s="402">
        <v>40556</v>
      </c>
      <c r="I150" s="402">
        <v>41139</v>
      </c>
      <c r="J150" s="402">
        <v>44727</v>
      </c>
      <c r="K150" s="208">
        <v>10</v>
      </c>
      <c r="L150" s="208">
        <v>10</v>
      </c>
    </row>
    <row r="151" spans="1:12" s="80" customFormat="1" ht="17.100000000000001" customHeight="1">
      <c r="A151" s="208">
        <v>152</v>
      </c>
      <c r="B151" s="208" t="s">
        <v>139</v>
      </c>
      <c r="C151" s="400" t="s">
        <v>270</v>
      </c>
      <c r="D151" s="401">
        <v>3694.2426480603999</v>
      </c>
      <c r="E151" s="401">
        <v>3694.2426480603999</v>
      </c>
      <c r="F151" s="401"/>
      <c r="G151" s="401">
        <v>3694.2426480603999</v>
      </c>
      <c r="H151" s="402">
        <v>39784</v>
      </c>
      <c r="I151" s="402">
        <v>40553</v>
      </c>
      <c r="J151" s="402">
        <v>45548</v>
      </c>
      <c r="K151" s="208">
        <v>15</v>
      </c>
      <c r="L151" s="208">
        <v>8</v>
      </c>
    </row>
    <row r="152" spans="1:12" s="80" customFormat="1" ht="17.100000000000001" customHeight="1">
      <c r="A152" s="208">
        <v>156</v>
      </c>
      <c r="B152" s="208" t="s">
        <v>204</v>
      </c>
      <c r="C152" s="400" t="s">
        <v>271</v>
      </c>
      <c r="D152" s="401">
        <v>552.91651218160007</v>
      </c>
      <c r="E152" s="401">
        <v>552.91651218160007</v>
      </c>
      <c r="F152" s="401"/>
      <c r="G152" s="401">
        <v>552.91651218160007</v>
      </c>
      <c r="H152" s="402">
        <v>39871</v>
      </c>
      <c r="I152" s="402">
        <v>40462</v>
      </c>
      <c r="J152" s="402">
        <v>44022</v>
      </c>
      <c r="K152" s="208">
        <v>11</v>
      </c>
      <c r="L152" s="208">
        <v>0</v>
      </c>
    </row>
    <row r="153" spans="1:12" s="80" customFormat="1" ht="17.100000000000001" customHeight="1">
      <c r="A153" s="208">
        <v>157</v>
      </c>
      <c r="B153" s="208" t="s">
        <v>204</v>
      </c>
      <c r="C153" s="400" t="s">
        <v>272</v>
      </c>
      <c r="D153" s="401">
        <v>7959.7066187886003</v>
      </c>
      <c r="E153" s="401">
        <v>7959.7066187886003</v>
      </c>
      <c r="F153" s="401"/>
      <c r="G153" s="401">
        <v>7959.7066187886003</v>
      </c>
      <c r="H153" s="402">
        <v>40150</v>
      </c>
      <c r="I153" s="402">
        <v>40232</v>
      </c>
      <c r="J153" s="402">
        <v>43794</v>
      </c>
      <c r="K153" s="208">
        <v>9</v>
      </c>
      <c r="L153" s="208">
        <v>9</v>
      </c>
    </row>
    <row r="154" spans="1:12" s="80" customFormat="1" ht="17.100000000000001" customHeight="1">
      <c r="A154" s="208">
        <v>158</v>
      </c>
      <c r="B154" s="208" t="s">
        <v>204</v>
      </c>
      <c r="C154" s="400" t="s">
        <v>273</v>
      </c>
      <c r="D154" s="401">
        <v>1091.0623191780001</v>
      </c>
      <c r="E154" s="401">
        <v>1091.0623191780001</v>
      </c>
      <c r="F154" s="401"/>
      <c r="G154" s="401">
        <v>1091.0623191780001</v>
      </c>
      <c r="H154" s="402">
        <v>39058</v>
      </c>
      <c r="I154" s="402">
        <v>39058</v>
      </c>
      <c r="J154" s="402">
        <v>42643</v>
      </c>
      <c r="K154" s="208">
        <v>8</v>
      </c>
      <c r="L154" s="208">
        <v>9</v>
      </c>
    </row>
    <row r="155" spans="1:12" s="80" customFormat="1" ht="17.100000000000001" customHeight="1">
      <c r="A155" s="208">
        <v>159</v>
      </c>
      <c r="B155" s="208" t="s">
        <v>204</v>
      </c>
      <c r="C155" s="400" t="s">
        <v>274</v>
      </c>
      <c r="D155" s="401">
        <v>63.466889932199997</v>
      </c>
      <c r="E155" s="401">
        <v>63.466889932199997</v>
      </c>
      <c r="F155" s="401"/>
      <c r="G155" s="401">
        <v>63.466889932199997</v>
      </c>
      <c r="H155" s="402">
        <v>39317</v>
      </c>
      <c r="I155" s="402">
        <v>39317</v>
      </c>
      <c r="J155" s="402">
        <v>42475</v>
      </c>
      <c r="K155" s="208">
        <v>8</v>
      </c>
      <c r="L155" s="208">
        <v>6</v>
      </c>
    </row>
    <row r="156" spans="1:12" s="85" customFormat="1" ht="17.100000000000001" customHeight="1">
      <c r="A156" s="208">
        <v>160</v>
      </c>
      <c r="B156" s="208" t="s">
        <v>204</v>
      </c>
      <c r="C156" s="400" t="s">
        <v>275</v>
      </c>
      <c r="D156" s="401">
        <v>349.41218749340004</v>
      </c>
      <c r="E156" s="401">
        <v>349.41218749340004</v>
      </c>
      <c r="F156" s="401"/>
      <c r="G156" s="401">
        <v>349.41218749340004</v>
      </c>
      <c r="H156" s="402">
        <v>39190</v>
      </c>
      <c r="I156" s="402">
        <v>39190</v>
      </c>
      <c r="J156" s="402">
        <v>42475</v>
      </c>
      <c r="K156" s="208">
        <v>8</v>
      </c>
      <c r="L156" s="208">
        <v>6</v>
      </c>
    </row>
    <row r="157" spans="1:12" s="80" customFormat="1" ht="17.100000000000001" customHeight="1">
      <c r="A157" s="208">
        <v>161</v>
      </c>
      <c r="B157" s="208" t="s">
        <v>204</v>
      </c>
      <c r="C157" s="400" t="s">
        <v>276</v>
      </c>
      <c r="D157" s="401">
        <v>611.69400347160001</v>
      </c>
      <c r="E157" s="401">
        <v>611.69400347160001</v>
      </c>
      <c r="F157" s="401"/>
      <c r="G157" s="401">
        <v>611.69400347160001</v>
      </c>
      <c r="H157" s="402">
        <v>39279</v>
      </c>
      <c r="I157" s="402">
        <v>39358</v>
      </c>
      <c r="J157" s="402">
        <v>43279</v>
      </c>
      <c r="K157" s="208">
        <v>10</v>
      </c>
      <c r="L157" s="208">
        <v>9</v>
      </c>
    </row>
    <row r="158" spans="1:12" s="80" customFormat="1" ht="17.100000000000001" customHeight="1">
      <c r="A158" s="208">
        <v>162</v>
      </c>
      <c r="B158" s="208" t="s">
        <v>204</v>
      </c>
      <c r="C158" s="400" t="s">
        <v>811</v>
      </c>
      <c r="D158" s="401">
        <v>313.37091586939999</v>
      </c>
      <c r="E158" s="401">
        <v>313.37091586939999</v>
      </c>
      <c r="F158" s="401"/>
      <c r="G158" s="401">
        <v>313.37091586939999</v>
      </c>
      <c r="H158" s="402">
        <v>39583</v>
      </c>
      <c r="I158" s="402">
        <v>39619</v>
      </c>
      <c r="J158" s="402">
        <v>43279</v>
      </c>
      <c r="K158" s="208">
        <v>9</v>
      </c>
      <c r="L158" s="208">
        <v>11</v>
      </c>
    </row>
    <row r="159" spans="1:12" s="80" customFormat="1" ht="17.100000000000001" customHeight="1">
      <c r="A159" s="208">
        <v>163</v>
      </c>
      <c r="B159" s="208" t="s">
        <v>139</v>
      </c>
      <c r="C159" s="400" t="s">
        <v>278</v>
      </c>
      <c r="D159" s="401">
        <v>584.30921253479994</v>
      </c>
      <c r="E159" s="401">
        <v>584.30921253479994</v>
      </c>
      <c r="F159" s="401"/>
      <c r="G159" s="401">
        <v>584.30921253479994</v>
      </c>
      <c r="H159" s="402">
        <v>39162</v>
      </c>
      <c r="I159" s="402">
        <v>39162</v>
      </c>
      <c r="J159" s="402">
        <v>42475</v>
      </c>
      <c r="K159" s="208">
        <v>9</v>
      </c>
      <c r="L159" s="208">
        <v>0</v>
      </c>
    </row>
    <row r="160" spans="1:12" s="80" customFormat="1" ht="17.100000000000001" customHeight="1">
      <c r="A160" s="208">
        <v>164</v>
      </c>
      <c r="B160" s="208" t="s">
        <v>139</v>
      </c>
      <c r="C160" s="400" t="s">
        <v>279</v>
      </c>
      <c r="D160" s="401">
        <v>7325.4467567288002</v>
      </c>
      <c r="E160" s="401">
        <v>7325.4467567288002</v>
      </c>
      <c r="F160" s="401"/>
      <c r="G160" s="401">
        <v>7325.4467567288002</v>
      </c>
      <c r="H160" s="402">
        <v>40739</v>
      </c>
      <c r="I160" s="402">
        <v>41465</v>
      </c>
      <c r="J160" s="402">
        <v>44669</v>
      </c>
      <c r="K160" s="208">
        <v>10</v>
      </c>
      <c r="L160" s="208">
        <v>8</v>
      </c>
    </row>
    <row r="161" spans="1:12" s="80" customFormat="1" ht="17.100000000000001" customHeight="1">
      <c r="A161" s="208">
        <v>165</v>
      </c>
      <c r="B161" s="208" t="s">
        <v>135</v>
      </c>
      <c r="C161" s="400" t="s">
        <v>280</v>
      </c>
      <c r="D161" s="401">
        <v>1236.7007392978001</v>
      </c>
      <c r="E161" s="401">
        <v>1236.7007392978001</v>
      </c>
      <c r="F161" s="401"/>
      <c r="G161" s="401">
        <v>1236.7007392978001</v>
      </c>
      <c r="H161" s="402">
        <v>39476</v>
      </c>
      <c r="I161" s="402">
        <v>39476</v>
      </c>
      <c r="J161" s="402">
        <v>43111</v>
      </c>
      <c r="K161" s="208">
        <v>9</v>
      </c>
      <c r="L161" s="208">
        <v>11</v>
      </c>
    </row>
    <row r="162" spans="1:12" s="80" customFormat="1" ht="17.100000000000001" customHeight="1">
      <c r="A162" s="208">
        <v>166</v>
      </c>
      <c r="B162" s="208" t="s">
        <v>227</v>
      </c>
      <c r="C162" s="400" t="s">
        <v>281</v>
      </c>
      <c r="D162" s="401">
        <v>1273.9078367367001</v>
      </c>
      <c r="E162" s="401">
        <v>1273.9078367367001</v>
      </c>
      <c r="F162" s="401"/>
      <c r="G162" s="401">
        <v>1273.9078367367001</v>
      </c>
      <c r="H162" s="402">
        <v>39395</v>
      </c>
      <c r="I162" s="402">
        <v>40203</v>
      </c>
      <c r="J162" s="402">
        <v>43794</v>
      </c>
      <c r="K162" s="208">
        <v>11</v>
      </c>
      <c r="L162" s="208">
        <v>9</v>
      </c>
    </row>
    <row r="163" spans="1:12" s="80" customFormat="1" ht="17.100000000000001" customHeight="1">
      <c r="A163" s="208">
        <v>167</v>
      </c>
      <c r="B163" s="208" t="s">
        <v>125</v>
      </c>
      <c r="C163" s="400" t="s">
        <v>282</v>
      </c>
      <c r="D163" s="401">
        <v>25490.753326248901</v>
      </c>
      <c r="E163" s="401">
        <v>25490.753326248901</v>
      </c>
      <c r="F163" s="401"/>
      <c r="G163" s="401">
        <v>25490.753326248901</v>
      </c>
      <c r="H163" s="402">
        <v>40184</v>
      </c>
      <c r="I163" s="402">
        <v>40184</v>
      </c>
      <c r="J163" s="402">
        <v>45548</v>
      </c>
      <c r="K163" s="208">
        <v>14</v>
      </c>
      <c r="L163" s="208">
        <v>5</v>
      </c>
    </row>
    <row r="164" spans="1:12" s="80" customFormat="1" ht="17.100000000000001" customHeight="1">
      <c r="A164" s="208">
        <v>168</v>
      </c>
      <c r="B164" s="208" t="s">
        <v>227</v>
      </c>
      <c r="C164" s="400" t="s">
        <v>812</v>
      </c>
      <c r="D164" s="401">
        <v>2399.6147406798</v>
      </c>
      <c r="E164" s="401">
        <v>2399.6147406798</v>
      </c>
      <c r="F164" s="401"/>
      <c r="G164" s="401">
        <v>2399.6147406798</v>
      </c>
      <c r="H164" s="402">
        <v>39286</v>
      </c>
      <c r="I164" s="402">
        <v>39286</v>
      </c>
      <c r="J164" s="402">
        <v>42881</v>
      </c>
      <c r="K164" s="208">
        <v>9</v>
      </c>
      <c r="L164" s="208">
        <v>5</v>
      </c>
    </row>
    <row r="165" spans="1:12" s="80" customFormat="1" ht="17.100000000000001" customHeight="1">
      <c r="A165" s="208">
        <v>170</v>
      </c>
      <c r="B165" s="208" t="s">
        <v>135</v>
      </c>
      <c r="C165" s="400" t="s">
        <v>284</v>
      </c>
      <c r="D165" s="401">
        <v>1477.8430720972999</v>
      </c>
      <c r="E165" s="401">
        <v>1477.8430720972999</v>
      </c>
      <c r="F165" s="401"/>
      <c r="G165" s="401">
        <v>1477.8430720972999</v>
      </c>
      <c r="H165" s="402">
        <v>40893</v>
      </c>
      <c r="I165" s="402">
        <v>41040</v>
      </c>
      <c r="J165" s="402">
        <v>44669</v>
      </c>
      <c r="K165" s="208">
        <v>9</v>
      </c>
      <c r="L165" s="208">
        <v>11</v>
      </c>
    </row>
    <row r="166" spans="1:12" s="80" customFormat="1" ht="17.100000000000001" customHeight="1">
      <c r="A166" s="474" t="s">
        <v>813</v>
      </c>
      <c r="B166" s="474"/>
      <c r="C166" s="474"/>
      <c r="D166" s="403">
        <f>SUM(D167:D190)</f>
        <v>643592.97232536646</v>
      </c>
      <c r="E166" s="403">
        <f>SUM(E167:E190)</f>
        <v>643592.97232536646</v>
      </c>
      <c r="F166" s="403"/>
      <c r="G166" s="403">
        <f>SUM(G167:G190)</f>
        <v>643592.97232536646</v>
      </c>
      <c r="H166" s="402"/>
      <c r="I166" s="402"/>
      <c r="J166" s="402"/>
      <c r="K166" s="208"/>
      <c r="L166" s="208"/>
    </row>
    <row r="167" spans="1:12" s="80" customFormat="1" ht="17.100000000000001" customHeight="1">
      <c r="A167" s="208">
        <v>171</v>
      </c>
      <c r="B167" s="208" t="s">
        <v>125</v>
      </c>
      <c r="C167" s="400" t="s">
        <v>285</v>
      </c>
      <c r="D167" s="401">
        <v>467580.37253371259</v>
      </c>
      <c r="E167" s="401">
        <v>467580.37253371259</v>
      </c>
      <c r="F167" s="401"/>
      <c r="G167" s="401">
        <v>467580.37253371259</v>
      </c>
      <c r="H167" s="402">
        <v>42636</v>
      </c>
      <c r="I167" s="402">
        <v>44180</v>
      </c>
      <c r="J167" s="402">
        <v>51402</v>
      </c>
      <c r="K167" s="208">
        <v>24</v>
      </c>
      <c r="L167" s="208">
        <v>0</v>
      </c>
    </row>
    <row r="168" spans="1:12" s="80" customFormat="1" ht="17.100000000000001" customHeight="1">
      <c r="A168" s="208">
        <v>176</v>
      </c>
      <c r="B168" s="208" t="s">
        <v>135</v>
      </c>
      <c r="C168" s="400" t="s">
        <v>286</v>
      </c>
      <c r="D168" s="401">
        <v>2132.3483248509001</v>
      </c>
      <c r="E168" s="401">
        <v>2132.3483248509001</v>
      </c>
      <c r="F168" s="401"/>
      <c r="G168" s="401">
        <v>2132.3483248509001</v>
      </c>
      <c r="H168" s="402">
        <v>41202</v>
      </c>
      <c r="I168" s="402">
        <v>41404</v>
      </c>
      <c r="J168" s="402">
        <v>44727</v>
      </c>
      <c r="K168" s="208">
        <v>9</v>
      </c>
      <c r="L168" s="208">
        <v>6</v>
      </c>
    </row>
    <row r="169" spans="1:12" s="80" customFormat="1" ht="17.100000000000001" customHeight="1">
      <c r="A169" s="208">
        <v>177</v>
      </c>
      <c r="B169" s="208" t="s">
        <v>135</v>
      </c>
      <c r="C169" s="400" t="s">
        <v>287</v>
      </c>
      <c r="D169" s="401">
        <v>140.929887858</v>
      </c>
      <c r="E169" s="401">
        <v>140.929887858</v>
      </c>
      <c r="F169" s="401"/>
      <c r="G169" s="401">
        <v>140.929887858</v>
      </c>
      <c r="H169" s="402">
        <v>40297</v>
      </c>
      <c r="I169" s="402">
        <v>40296</v>
      </c>
      <c r="J169" s="402">
        <v>43794</v>
      </c>
      <c r="K169" s="208">
        <v>9</v>
      </c>
      <c r="L169" s="208">
        <v>5</v>
      </c>
    </row>
    <row r="170" spans="1:12" s="80" customFormat="1" ht="17.100000000000001" customHeight="1">
      <c r="A170" s="208">
        <v>181</v>
      </c>
      <c r="B170" s="208" t="s">
        <v>204</v>
      </c>
      <c r="C170" s="400" t="s">
        <v>288</v>
      </c>
      <c r="D170" s="401">
        <v>17113.651040315999</v>
      </c>
      <c r="E170" s="401">
        <v>17113.651040315999</v>
      </c>
      <c r="F170" s="401"/>
      <c r="G170" s="401">
        <v>17113.651040315999</v>
      </c>
      <c r="H170" s="402">
        <v>40631</v>
      </c>
      <c r="I170" s="402">
        <v>40764</v>
      </c>
      <c r="J170" s="402">
        <v>47340</v>
      </c>
      <c r="K170" s="208">
        <v>17</v>
      </c>
      <c r="L170" s="208">
        <v>11</v>
      </c>
    </row>
    <row r="171" spans="1:12" s="80" customFormat="1" ht="17.100000000000001" customHeight="1">
      <c r="A171" s="208">
        <v>182</v>
      </c>
      <c r="B171" s="208" t="s">
        <v>204</v>
      </c>
      <c r="C171" s="400" t="s">
        <v>289</v>
      </c>
      <c r="D171" s="401">
        <v>2857.6046275354997</v>
      </c>
      <c r="E171" s="401">
        <v>2857.6046275354997</v>
      </c>
      <c r="F171" s="401"/>
      <c r="G171" s="401">
        <v>2857.6046275354997</v>
      </c>
      <c r="H171" s="402">
        <v>39713</v>
      </c>
      <c r="I171" s="402">
        <v>39710</v>
      </c>
      <c r="J171" s="402">
        <v>43111</v>
      </c>
      <c r="K171" s="208">
        <v>9</v>
      </c>
      <c r="L171" s="208">
        <v>6</v>
      </c>
    </row>
    <row r="172" spans="1:12" s="80" customFormat="1" ht="17.100000000000001" customHeight="1">
      <c r="A172" s="208">
        <v>183</v>
      </c>
      <c r="B172" s="208" t="s">
        <v>204</v>
      </c>
      <c r="C172" s="400" t="s">
        <v>290</v>
      </c>
      <c r="D172" s="401">
        <v>510.57286880020001</v>
      </c>
      <c r="E172" s="401">
        <v>510.57286880020001</v>
      </c>
      <c r="F172" s="401"/>
      <c r="G172" s="401">
        <v>510.57286880020001</v>
      </c>
      <c r="H172" s="402">
        <v>39517</v>
      </c>
      <c r="I172" s="402">
        <v>39513</v>
      </c>
      <c r="J172" s="402">
        <v>43279</v>
      </c>
      <c r="K172" s="208">
        <v>9</v>
      </c>
      <c r="L172" s="208">
        <v>11</v>
      </c>
    </row>
    <row r="173" spans="1:12" s="80" customFormat="1" ht="17.100000000000001" customHeight="1">
      <c r="A173" s="208">
        <v>185</v>
      </c>
      <c r="B173" s="208" t="s">
        <v>139</v>
      </c>
      <c r="C173" s="400" t="s">
        <v>291</v>
      </c>
      <c r="D173" s="401">
        <v>2473.2367767574001</v>
      </c>
      <c r="E173" s="401">
        <v>2473.2367767574001</v>
      </c>
      <c r="F173" s="401"/>
      <c r="G173" s="401">
        <v>2473.2367767574001</v>
      </c>
      <c r="H173" s="402">
        <v>40595</v>
      </c>
      <c r="I173" s="402">
        <v>41718</v>
      </c>
      <c r="J173" s="402">
        <v>44669</v>
      </c>
      <c r="K173" s="208">
        <v>10</v>
      </c>
      <c r="L173" s="208">
        <v>9</v>
      </c>
    </row>
    <row r="174" spans="1:12" s="80" customFormat="1" ht="17.100000000000001" customHeight="1">
      <c r="A174" s="208">
        <v>188</v>
      </c>
      <c r="B174" s="208" t="s">
        <v>139</v>
      </c>
      <c r="C174" s="400" t="s">
        <v>292</v>
      </c>
      <c r="D174" s="401">
        <v>20603.4306615512</v>
      </c>
      <c r="E174" s="401">
        <v>20603.4306615512</v>
      </c>
      <c r="F174" s="401"/>
      <c r="G174" s="401">
        <v>20603.4306615512</v>
      </c>
      <c r="H174" s="402">
        <v>39935</v>
      </c>
      <c r="I174" s="402">
        <v>44119</v>
      </c>
      <c r="J174" s="402">
        <v>51274</v>
      </c>
      <c r="K174" s="208">
        <v>31</v>
      </c>
      <c r="L174" s="208">
        <v>0</v>
      </c>
    </row>
    <row r="175" spans="1:12" s="80" customFormat="1" ht="17.100000000000001" customHeight="1">
      <c r="A175" s="208">
        <v>189</v>
      </c>
      <c r="B175" s="208" t="s">
        <v>139</v>
      </c>
      <c r="C175" s="400" t="s">
        <v>293</v>
      </c>
      <c r="D175" s="401">
        <v>1168.4330176008</v>
      </c>
      <c r="E175" s="401">
        <v>1168.4330176008</v>
      </c>
      <c r="F175" s="401"/>
      <c r="G175" s="401">
        <v>1168.4330176008</v>
      </c>
      <c r="H175" s="402">
        <v>40631</v>
      </c>
      <c r="I175" s="402">
        <v>40946</v>
      </c>
      <c r="J175" s="402">
        <v>44606</v>
      </c>
      <c r="K175" s="208">
        <v>10</v>
      </c>
      <c r="L175" s="208">
        <v>7</v>
      </c>
    </row>
    <row r="176" spans="1:12" s="80" customFormat="1" ht="17.100000000000001" customHeight="1">
      <c r="A176" s="208">
        <v>190</v>
      </c>
      <c r="B176" s="208" t="s">
        <v>139</v>
      </c>
      <c r="C176" s="400" t="s">
        <v>294</v>
      </c>
      <c r="D176" s="401">
        <v>6675.3114699821999</v>
      </c>
      <c r="E176" s="401">
        <v>6675.3114699821999</v>
      </c>
      <c r="F176" s="401"/>
      <c r="G176" s="401">
        <v>6675.3114699821999</v>
      </c>
      <c r="H176" s="402">
        <v>40541</v>
      </c>
      <c r="I176" s="402">
        <v>42737</v>
      </c>
      <c r="J176" s="402">
        <v>49947</v>
      </c>
      <c r="K176" s="208">
        <v>25</v>
      </c>
      <c r="L176" s="208">
        <v>4</v>
      </c>
    </row>
    <row r="177" spans="1:12" s="80" customFormat="1" ht="17.100000000000001" customHeight="1">
      <c r="A177" s="208">
        <v>191</v>
      </c>
      <c r="B177" s="208" t="s">
        <v>139</v>
      </c>
      <c r="C177" s="400" t="s">
        <v>295</v>
      </c>
      <c r="D177" s="401">
        <v>1341.3648948182999</v>
      </c>
      <c r="E177" s="401">
        <v>1341.3648948182999</v>
      </c>
      <c r="F177" s="401"/>
      <c r="G177" s="401">
        <v>1341.3648948182999</v>
      </c>
      <c r="H177" s="402">
        <v>40246</v>
      </c>
      <c r="I177" s="402">
        <v>40756</v>
      </c>
      <c r="J177" s="402">
        <v>45548</v>
      </c>
      <c r="K177" s="208">
        <v>14</v>
      </c>
      <c r="L177" s="208">
        <v>5</v>
      </c>
    </row>
    <row r="178" spans="1:12" s="80" customFormat="1" ht="17.100000000000001" customHeight="1">
      <c r="A178" s="208">
        <v>192</v>
      </c>
      <c r="B178" s="208" t="s">
        <v>139</v>
      </c>
      <c r="C178" s="400" t="s">
        <v>296</v>
      </c>
      <c r="D178" s="401">
        <v>11135.5143218918</v>
      </c>
      <c r="E178" s="401">
        <v>11135.5143218918</v>
      </c>
      <c r="F178" s="401"/>
      <c r="G178" s="401">
        <v>11135.5143218918</v>
      </c>
      <c r="H178" s="402">
        <v>40323</v>
      </c>
      <c r="I178" s="402">
        <v>42171</v>
      </c>
      <c r="J178" s="402">
        <v>45548</v>
      </c>
      <c r="K178" s="208">
        <v>14</v>
      </c>
      <c r="L178" s="208">
        <v>3</v>
      </c>
    </row>
    <row r="179" spans="1:12" s="80" customFormat="1" ht="17.100000000000001" customHeight="1">
      <c r="A179" s="208">
        <v>193</v>
      </c>
      <c r="B179" s="208" t="s">
        <v>139</v>
      </c>
      <c r="C179" s="400" t="s">
        <v>297</v>
      </c>
      <c r="D179" s="401">
        <v>780.6913841864</v>
      </c>
      <c r="E179" s="401">
        <v>780.6913841864</v>
      </c>
      <c r="F179" s="401"/>
      <c r="G179" s="401">
        <v>780.6913841864</v>
      </c>
      <c r="H179" s="402">
        <v>40423</v>
      </c>
      <c r="I179" s="402">
        <v>40423</v>
      </c>
      <c r="J179" s="402">
        <v>44022</v>
      </c>
      <c r="K179" s="208">
        <v>9</v>
      </c>
      <c r="L179" s="208">
        <v>6</v>
      </c>
    </row>
    <row r="180" spans="1:12" s="80" customFormat="1" ht="17.100000000000001" customHeight="1">
      <c r="A180" s="208">
        <v>194</v>
      </c>
      <c r="B180" s="208" t="s">
        <v>139</v>
      </c>
      <c r="C180" s="400" t="s">
        <v>298</v>
      </c>
      <c r="D180" s="401">
        <v>18571.340751734901</v>
      </c>
      <c r="E180" s="401">
        <v>18571.340751734901</v>
      </c>
      <c r="F180" s="401"/>
      <c r="G180" s="401">
        <v>18571.340751734901</v>
      </c>
      <c r="H180" s="402">
        <v>40631</v>
      </c>
      <c r="I180" s="402">
        <v>41261</v>
      </c>
      <c r="J180" s="402">
        <v>44669</v>
      </c>
      <c r="K180" s="208">
        <v>10</v>
      </c>
      <c r="L180" s="208">
        <v>9</v>
      </c>
    </row>
    <row r="181" spans="1:12" s="80" customFormat="1" ht="17.100000000000001" customHeight="1">
      <c r="A181" s="208">
        <v>195</v>
      </c>
      <c r="B181" s="208" t="s">
        <v>139</v>
      </c>
      <c r="C181" s="400" t="s">
        <v>299</v>
      </c>
      <c r="D181" s="401">
        <v>8779.8491461163994</v>
      </c>
      <c r="E181" s="401">
        <v>8779.8491461163994</v>
      </c>
      <c r="F181" s="401"/>
      <c r="G181" s="401">
        <v>8779.8491461163994</v>
      </c>
      <c r="H181" s="402">
        <v>39958</v>
      </c>
      <c r="I181" s="402">
        <v>41242</v>
      </c>
      <c r="J181" s="402">
        <v>44669</v>
      </c>
      <c r="K181" s="208">
        <v>12</v>
      </c>
      <c r="L181" s="208">
        <v>9</v>
      </c>
    </row>
    <row r="182" spans="1:12" s="80" customFormat="1" ht="17.100000000000001" customHeight="1">
      <c r="A182" s="208">
        <v>197</v>
      </c>
      <c r="B182" s="208" t="s">
        <v>139</v>
      </c>
      <c r="C182" s="400" t="s">
        <v>300</v>
      </c>
      <c r="D182" s="401">
        <v>1171.1782428674001</v>
      </c>
      <c r="E182" s="401">
        <v>1171.1782428674001</v>
      </c>
      <c r="F182" s="401"/>
      <c r="G182" s="401">
        <v>1171.1782428674001</v>
      </c>
      <c r="H182" s="402">
        <v>40487</v>
      </c>
      <c r="I182" s="402">
        <v>40548</v>
      </c>
      <c r="J182" s="402">
        <v>44153</v>
      </c>
      <c r="K182" s="208">
        <v>9</v>
      </c>
      <c r="L182" s="208">
        <v>11</v>
      </c>
    </row>
    <row r="183" spans="1:12" s="80" customFormat="1" ht="17.100000000000001" customHeight="1">
      <c r="A183" s="208">
        <v>198</v>
      </c>
      <c r="B183" s="208" t="s">
        <v>139</v>
      </c>
      <c r="C183" s="400" t="s">
        <v>301</v>
      </c>
      <c r="D183" s="401">
        <v>9209.7672058564003</v>
      </c>
      <c r="E183" s="401">
        <v>9209.7672058564003</v>
      </c>
      <c r="F183" s="401"/>
      <c r="G183" s="401">
        <v>9209.7672058564003</v>
      </c>
      <c r="H183" s="402">
        <v>40826</v>
      </c>
      <c r="I183" s="402">
        <v>41540</v>
      </c>
      <c r="J183" s="402">
        <v>45035</v>
      </c>
      <c r="K183" s="208">
        <v>11</v>
      </c>
      <c r="L183" s="208">
        <v>3</v>
      </c>
    </row>
    <row r="184" spans="1:12" s="80" customFormat="1" ht="17.100000000000001" customHeight="1">
      <c r="A184" s="208">
        <v>199</v>
      </c>
      <c r="B184" s="208" t="s">
        <v>139</v>
      </c>
      <c r="C184" s="400" t="s">
        <v>302</v>
      </c>
      <c r="D184" s="401">
        <v>861.52625587799992</v>
      </c>
      <c r="E184" s="401">
        <v>861.52625587799992</v>
      </c>
      <c r="F184" s="401"/>
      <c r="G184" s="401">
        <v>861.52625587799992</v>
      </c>
      <c r="H184" s="402">
        <v>39757</v>
      </c>
      <c r="I184" s="402">
        <v>40364</v>
      </c>
      <c r="J184" s="402">
        <v>45548</v>
      </c>
      <c r="K184" s="208">
        <v>15</v>
      </c>
      <c r="L184" s="208">
        <v>8</v>
      </c>
    </row>
    <row r="185" spans="1:12" s="80" customFormat="1" ht="17.100000000000001" customHeight="1">
      <c r="A185" s="208">
        <v>200</v>
      </c>
      <c r="B185" s="208" t="s">
        <v>227</v>
      </c>
      <c r="C185" s="400" t="s">
        <v>303</v>
      </c>
      <c r="D185" s="401">
        <v>8609.7891757948</v>
      </c>
      <c r="E185" s="401">
        <v>8609.7891757948</v>
      </c>
      <c r="F185" s="401"/>
      <c r="G185" s="401">
        <v>8609.7891757948</v>
      </c>
      <c r="H185" s="402">
        <v>40984</v>
      </c>
      <c r="I185" s="402">
        <v>41687</v>
      </c>
      <c r="J185" s="402">
        <v>45271</v>
      </c>
      <c r="K185" s="208">
        <v>11</v>
      </c>
      <c r="L185" s="208">
        <v>8</v>
      </c>
    </row>
    <row r="186" spans="1:12" s="80" customFormat="1" ht="17.100000000000001" customHeight="1">
      <c r="A186" s="208">
        <v>201</v>
      </c>
      <c r="B186" s="208" t="s">
        <v>227</v>
      </c>
      <c r="C186" s="400" t="s">
        <v>304</v>
      </c>
      <c r="D186" s="401">
        <v>18343.144490952898</v>
      </c>
      <c r="E186" s="401">
        <v>18343.144490952898</v>
      </c>
      <c r="F186" s="401"/>
      <c r="G186" s="401">
        <v>18343.144490952898</v>
      </c>
      <c r="H186" s="402">
        <v>40092</v>
      </c>
      <c r="I186" s="402">
        <v>41802</v>
      </c>
      <c r="J186" s="402">
        <v>45411</v>
      </c>
      <c r="K186" s="208">
        <v>14</v>
      </c>
      <c r="L186" s="208">
        <v>2</v>
      </c>
    </row>
    <row r="187" spans="1:12" s="80" customFormat="1" ht="17.100000000000001" customHeight="1">
      <c r="A187" s="208">
        <v>202</v>
      </c>
      <c r="B187" s="208" t="s">
        <v>227</v>
      </c>
      <c r="C187" s="400" t="s">
        <v>305</v>
      </c>
      <c r="D187" s="401">
        <v>22067.2094902067</v>
      </c>
      <c r="E187" s="401">
        <v>22067.2094902067</v>
      </c>
      <c r="F187" s="401"/>
      <c r="G187" s="401">
        <v>22067.2094902067</v>
      </c>
      <c r="H187" s="402">
        <v>41267</v>
      </c>
      <c r="I187" s="402">
        <v>42270</v>
      </c>
      <c r="J187" s="402">
        <v>45950</v>
      </c>
      <c r="K187" s="208">
        <v>12</v>
      </c>
      <c r="L187" s="208">
        <v>6</v>
      </c>
    </row>
    <row r="188" spans="1:12" s="80" customFormat="1" ht="17.100000000000001" customHeight="1">
      <c r="A188" s="208">
        <v>203</v>
      </c>
      <c r="B188" s="208" t="s">
        <v>227</v>
      </c>
      <c r="C188" s="400" t="s">
        <v>306</v>
      </c>
      <c r="D188" s="401">
        <v>1717.4938359454002</v>
      </c>
      <c r="E188" s="401">
        <v>1717.4938359454002</v>
      </c>
      <c r="F188" s="401"/>
      <c r="G188" s="401">
        <v>1717.4938359454002</v>
      </c>
      <c r="H188" s="402">
        <v>39647</v>
      </c>
      <c r="I188" s="402">
        <v>40144</v>
      </c>
      <c r="J188" s="402">
        <v>45548</v>
      </c>
      <c r="K188" s="208">
        <v>16</v>
      </c>
      <c r="L188" s="208">
        <v>1</v>
      </c>
    </row>
    <row r="189" spans="1:12" s="80" customFormat="1" ht="17.100000000000001" customHeight="1">
      <c r="A189" s="208">
        <v>204</v>
      </c>
      <c r="B189" s="208" t="s">
        <v>227</v>
      </c>
      <c r="C189" s="400" t="s">
        <v>307</v>
      </c>
      <c r="D189" s="401">
        <v>15882.169197879799</v>
      </c>
      <c r="E189" s="401">
        <v>15882.169197879799</v>
      </c>
      <c r="F189" s="401"/>
      <c r="G189" s="401">
        <v>15882.169197879799</v>
      </c>
      <c r="H189" s="402">
        <v>40385</v>
      </c>
      <c r="I189" s="402">
        <v>40508</v>
      </c>
      <c r="J189" s="402">
        <v>44153</v>
      </c>
      <c r="K189" s="208">
        <v>9</v>
      </c>
      <c r="L189" s="208">
        <v>11</v>
      </c>
    </row>
    <row r="190" spans="1:12" s="80" customFormat="1" ht="17.100000000000001" customHeight="1">
      <c r="A190" s="208">
        <v>205</v>
      </c>
      <c r="B190" s="208" t="s">
        <v>188</v>
      </c>
      <c r="C190" s="400" t="s">
        <v>308</v>
      </c>
      <c r="D190" s="401">
        <v>3866.0427222724998</v>
      </c>
      <c r="E190" s="401">
        <v>3866.0427222724998</v>
      </c>
      <c r="F190" s="401"/>
      <c r="G190" s="401">
        <v>3866.0427222724998</v>
      </c>
      <c r="H190" s="402">
        <v>39917</v>
      </c>
      <c r="I190" s="402">
        <v>40449</v>
      </c>
      <c r="J190" s="402">
        <v>44022</v>
      </c>
      <c r="K190" s="208">
        <v>11</v>
      </c>
      <c r="L190" s="208">
        <v>0</v>
      </c>
    </row>
    <row r="191" spans="1:12" s="80" customFormat="1" ht="17.100000000000001" customHeight="1">
      <c r="A191" s="481" t="s">
        <v>814</v>
      </c>
      <c r="B191" s="481"/>
      <c r="C191" s="481"/>
      <c r="D191" s="403">
        <f>SUM(D192:D212)</f>
        <v>133772.7441920992</v>
      </c>
      <c r="E191" s="403">
        <f>SUM(E192:E212)</f>
        <v>133772.7441920992</v>
      </c>
      <c r="F191" s="403"/>
      <c r="G191" s="403">
        <f>SUM(G192:G212)</f>
        <v>133772.7441920992</v>
      </c>
      <c r="H191" s="402"/>
      <c r="I191" s="402"/>
      <c r="J191" s="402"/>
      <c r="K191" s="208"/>
      <c r="L191" s="208"/>
    </row>
    <row r="192" spans="1:12" s="80" customFormat="1" ht="17.100000000000001" customHeight="1">
      <c r="A192" s="208">
        <v>206</v>
      </c>
      <c r="B192" s="208" t="s">
        <v>139</v>
      </c>
      <c r="C192" s="400" t="s">
        <v>815</v>
      </c>
      <c r="D192" s="401">
        <v>1209.9187921221999</v>
      </c>
      <c r="E192" s="401">
        <v>1209.9187921221999</v>
      </c>
      <c r="F192" s="401"/>
      <c r="G192" s="401">
        <v>1209.9187921221999</v>
      </c>
      <c r="H192" s="402">
        <v>39936</v>
      </c>
      <c r="I192" s="402">
        <v>39936</v>
      </c>
      <c r="J192" s="402">
        <v>43572</v>
      </c>
      <c r="K192" s="208">
        <v>9</v>
      </c>
      <c r="L192" s="208">
        <v>6</v>
      </c>
    </row>
    <row r="193" spans="1:16" s="80" customFormat="1" ht="17.100000000000001" customHeight="1">
      <c r="A193" s="208">
        <v>207</v>
      </c>
      <c r="B193" s="208" t="s">
        <v>139</v>
      </c>
      <c r="C193" s="400" t="s">
        <v>816</v>
      </c>
      <c r="D193" s="401">
        <v>2055.780766848</v>
      </c>
      <c r="E193" s="401">
        <v>2055.780766848</v>
      </c>
      <c r="F193" s="401"/>
      <c r="G193" s="401">
        <v>2055.780766848</v>
      </c>
      <c r="H193" s="402">
        <v>40022</v>
      </c>
      <c r="I193" s="402">
        <v>40693</v>
      </c>
      <c r="J193" s="402">
        <v>45548</v>
      </c>
      <c r="K193" s="208">
        <v>14</v>
      </c>
      <c r="L193" s="208">
        <v>11</v>
      </c>
    </row>
    <row r="194" spans="1:16" s="80" customFormat="1" ht="17.100000000000001" customHeight="1">
      <c r="A194" s="208">
        <v>208</v>
      </c>
      <c r="B194" s="208" t="s">
        <v>139</v>
      </c>
      <c r="C194" s="400" t="s">
        <v>311</v>
      </c>
      <c r="D194" s="401">
        <v>857.09864198189996</v>
      </c>
      <c r="E194" s="401">
        <v>857.09864198189996</v>
      </c>
      <c r="F194" s="401"/>
      <c r="G194" s="401">
        <v>857.09864198189996</v>
      </c>
      <c r="H194" s="402">
        <v>40144</v>
      </c>
      <c r="I194" s="402">
        <v>40144</v>
      </c>
      <c r="J194" s="402">
        <v>45548</v>
      </c>
      <c r="K194" s="208">
        <v>14</v>
      </c>
      <c r="L194" s="208">
        <v>5</v>
      </c>
    </row>
    <row r="195" spans="1:16" s="80" customFormat="1" ht="17.100000000000001" customHeight="1">
      <c r="A195" s="208">
        <v>209</v>
      </c>
      <c r="B195" s="208" t="s">
        <v>139</v>
      </c>
      <c r="C195" s="400" t="s">
        <v>312</v>
      </c>
      <c r="D195" s="401">
        <v>2535.7423145911998</v>
      </c>
      <c r="E195" s="401">
        <v>2535.7423145911998</v>
      </c>
      <c r="F195" s="401"/>
      <c r="G195" s="401">
        <v>2535.7423145911998</v>
      </c>
      <c r="H195" s="402">
        <v>40532</v>
      </c>
      <c r="I195" s="402">
        <v>45275</v>
      </c>
      <c r="J195" s="402">
        <v>54423</v>
      </c>
      <c r="K195" s="208">
        <v>37</v>
      </c>
      <c r="L195" s="208">
        <v>11</v>
      </c>
    </row>
    <row r="196" spans="1:16" s="80" customFormat="1" ht="17.100000000000001" customHeight="1">
      <c r="A196" s="208">
        <v>210</v>
      </c>
      <c r="B196" s="208" t="s">
        <v>227</v>
      </c>
      <c r="C196" s="400" t="s">
        <v>313</v>
      </c>
      <c r="D196" s="401">
        <v>11353.183858042601</v>
      </c>
      <c r="E196" s="401">
        <v>11353.183858042601</v>
      </c>
      <c r="F196" s="401"/>
      <c r="G196" s="401">
        <v>11353.183858042601</v>
      </c>
      <c r="H196" s="402">
        <v>40497</v>
      </c>
      <c r="I196" s="402">
        <v>40758</v>
      </c>
      <c r="J196" s="402">
        <v>44153</v>
      </c>
      <c r="K196" s="208">
        <v>9</v>
      </c>
      <c r="L196" s="208">
        <v>11</v>
      </c>
    </row>
    <row r="197" spans="1:16" s="80" customFormat="1" ht="17.100000000000001" customHeight="1">
      <c r="A197" s="208">
        <v>211</v>
      </c>
      <c r="B197" s="208" t="s">
        <v>227</v>
      </c>
      <c r="C197" s="400" t="s">
        <v>314</v>
      </c>
      <c r="D197" s="401">
        <v>16839.176617192599</v>
      </c>
      <c r="E197" s="401">
        <v>16839.176617192599</v>
      </c>
      <c r="F197" s="401"/>
      <c r="G197" s="401">
        <v>16839.176617192599</v>
      </c>
      <c r="H197" s="402">
        <v>40343</v>
      </c>
      <c r="I197" s="402">
        <v>41921</v>
      </c>
      <c r="J197" s="402">
        <v>45504</v>
      </c>
      <c r="K197" s="208">
        <v>13</v>
      </c>
      <c r="L197" s="208">
        <v>11</v>
      </c>
    </row>
    <row r="198" spans="1:16" s="80" customFormat="1" ht="17.100000000000001" customHeight="1">
      <c r="A198" s="208">
        <v>212</v>
      </c>
      <c r="B198" s="208" t="s">
        <v>139</v>
      </c>
      <c r="C198" s="400" t="s">
        <v>315</v>
      </c>
      <c r="D198" s="401">
        <v>5743.2906489964998</v>
      </c>
      <c r="E198" s="401">
        <v>5743.2906489964998</v>
      </c>
      <c r="F198" s="401"/>
      <c r="G198" s="401">
        <v>5743.2906489964998</v>
      </c>
      <c r="H198" s="402">
        <v>40471</v>
      </c>
      <c r="I198" s="402">
        <v>42278</v>
      </c>
      <c r="J198" s="402">
        <v>51439</v>
      </c>
      <c r="K198" s="208">
        <v>30</v>
      </c>
      <c r="L198" s="208">
        <v>0</v>
      </c>
    </row>
    <row r="199" spans="1:16" s="80" customFormat="1" ht="17.100000000000001" customHeight="1">
      <c r="A199" s="208">
        <v>213</v>
      </c>
      <c r="B199" s="208" t="s">
        <v>139</v>
      </c>
      <c r="C199" s="400" t="s">
        <v>316</v>
      </c>
      <c r="D199" s="401">
        <v>17033.222061864599</v>
      </c>
      <c r="E199" s="401">
        <v>17033.222061864599</v>
      </c>
      <c r="F199" s="401"/>
      <c r="G199" s="401">
        <v>17033.222061864599</v>
      </c>
      <c r="H199" s="402">
        <v>40448</v>
      </c>
      <c r="I199" s="402">
        <v>43070</v>
      </c>
      <c r="J199" s="402">
        <v>53885</v>
      </c>
      <c r="K199" s="208">
        <v>36</v>
      </c>
      <c r="L199" s="208">
        <v>7</v>
      </c>
    </row>
    <row r="200" spans="1:16" s="80" customFormat="1" ht="17.100000000000001" customHeight="1">
      <c r="A200" s="208">
        <v>214</v>
      </c>
      <c r="B200" s="208" t="s">
        <v>139</v>
      </c>
      <c r="C200" s="400" t="s">
        <v>317</v>
      </c>
      <c r="D200" s="401">
        <v>4969.5610278100994</v>
      </c>
      <c r="E200" s="401">
        <v>4969.5610278100994</v>
      </c>
      <c r="F200" s="401"/>
      <c r="G200" s="401">
        <v>4969.5610278100994</v>
      </c>
      <c r="H200" s="402">
        <v>40548</v>
      </c>
      <c r="I200" s="402">
        <v>45153</v>
      </c>
      <c r="J200" s="402">
        <v>48441</v>
      </c>
      <c r="K200" s="208">
        <v>21</v>
      </c>
      <c r="L200" s="208">
        <v>1</v>
      </c>
      <c r="M200" s="81"/>
      <c r="N200" s="81"/>
      <c r="O200" s="87"/>
      <c r="P200" s="87"/>
    </row>
    <row r="201" spans="1:16" s="80" customFormat="1" ht="17.100000000000001" customHeight="1">
      <c r="A201" s="208">
        <v>215</v>
      </c>
      <c r="B201" s="208" t="s">
        <v>227</v>
      </c>
      <c r="C201" s="400" t="s">
        <v>318</v>
      </c>
      <c r="D201" s="401">
        <v>2502.9703991585002</v>
      </c>
      <c r="E201" s="401">
        <v>2502.9703991585002</v>
      </c>
      <c r="F201" s="401"/>
      <c r="G201" s="401">
        <v>2502.9703991585002</v>
      </c>
      <c r="H201" s="402">
        <v>40357</v>
      </c>
      <c r="I201" s="402">
        <v>43069</v>
      </c>
      <c r="J201" s="402">
        <v>53885</v>
      </c>
      <c r="K201" s="208">
        <v>36</v>
      </c>
      <c r="L201" s="208">
        <v>11</v>
      </c>
      <c r="M201" s="81"/>
      <c r="N201" s="81"/>
      <c r="O201" s="87"/>
      <c r="P201" s="87"/>
    </row>
    <row r="202" spans="1:16" s="80" customFormat="1" ht="17.100000000000001" customHeight="1">
      <c r="A202" s="208">
        <v>216</v>
      </c>
      <c r="B202" s="208" t="s">
        <v>204</v>
      </c>
      <c r="C202" s="400" t="s">
        <v>319</v>
      </c>
      <c r="D202" s="401">
        <v>3746.9939699256997</v>
      </c>
      <c r="E202" s="401">
        <v>3746.9939699256997</v>
      </c>
      <c r="F202" s="401"/>
      <c r="G202" s="401">
        <v>3746.9939699256997</v>
      </c>
      <c r="H202" s="402">
        <v>41264</v>
      </c>
      <c r="I202" s="402">
        <v>42612</v>
      </c>
      <c r="J202" s="402">
        <v>46139</v>
      </c>
      <c r="K202" s="208">
        <v>13</v>
      </c>
      <c r="L202" s="208">
        <v>0</v>
      </c>
      <c r="M202" s="81"/>
      <c r="N202" s="81"/>
      <c r="O202" s="87"/>
      <c r="P202" s="87"/>
    </row>
    <row r="203" spans="1:16" s="80" customFormat="1" ht="17.100000000000001" customHeight="1">
      <c r="A203" s="208">
        <v>217</v>
      </c>
      <c r="B203" s="208" t="s">
        <v>204</v>
      </c>
      <c r="C203" s="400" t="s">
        <v>320</v>
      </c>
      <c r="D203" s="401">
        <v>5734.0389824874001</v>
      </c>
      <c r="E203" s="401">
        <v>5734.0389824874001</v>
      </c>
      <c r="F203" s="401"/>
      <c r="G203" s="401">
        <v>5734.0389824874001</v>
      </c>
      <c r="H203" s="402">
        <v>41688</v>
      </c>
      <c r="I203" s="402">
        <v>41705</v>
      </c>
      <c r="J203" s="402">
        <v>48319</v>
      </c>
      <c r="K203" s="208">
        <v>17</v>
      </c>
      <c r="L203" s="208">
        <v>10</v>
      </c>
      <c r="M203" s="81"/>
      <c r="N203" s="81"/>
      <c r="O203" s="87"/>
      <c r="P203" s="87"/>
    </row>
    <row r="204" spans="1:16" s="80" customFormat="1" ht="17.100000000000001" customHeight="1">
      <c r="A204" s="208">
        <v>218</v>
      </c>
      <c r="B204" s="208" t="s">
        <v>135</v>
      </c>
      <c r="C204" s="400" t="s">
        <v>321</v>
      </c>
      <c r="D204" s="401">
        <v>862.9010244120999</v>
      </c>
      <c r="E204" s="401">
        <v>862.9010244120999</v>
      </c>
      <c r="F204" s="401"/>
      <c r="G204" s="401">
        <v>862.9010244120999</v>
      </c>
      <c r="H204" s="402">
        <v>40448</v>
      </c>
      <c r="I204" s="402">
        <v>40505</v>
      </c>
      <c r="J204" s="402">
        <v>44022</v>
      </c>
      <c r="K204" s="208">
        <v>9</v>
      </c>
      <c r="L204" s="208">
        <v>7</v>
      </c>
      <c r="M204" s="81"/>
      <c r="N204" s="81"/>
      <c r="O204" s="87"/>
      <c r="P204" s="87"/>
    </row>
    <row r="205" spans="1:16" s="80" customFormat="1" ht="17.100000000000001" customHeight="1">
      <c r="A205" s="208">
        <v>219</v>
      </c>
      <c r="B205" s="208" t="s">
        <v>227</v>
      </c>
      <c r="C205" s="400" t="s">
        <v>322</v>
      </c>
      <c r="D205" s="401">
        <v>7102.0202018937998</v>
      </c>
      <c r="E205" s="401">
        <v>7102.0202018937998</v>
      </c>
      <c r="F205" s="401"/>
      <c r="G205" s="401">
        <v>7102.0202018937998</v>
      </c>
      <c r="H205" s="402">
        <v>40973</v>
      </c>
      <c r="I205" s="402">
        <v>40973</v>
      </c>
      <c r="J205" s="402">
        <v>44481</v>
      </c>
      <c r="K205" s="208">
        <v>9</v>
      </c>
      <c r="L205" s="208">
        <v>6</v>
      </c>
      <c r="M205" s="81"/>
      <c r="N205" s="81"/>
      <c r="O205" s="87"/>
      <c r="P205" s="87"/>
    </row>
    <row r="206" spans="1:16" s="80" customFormat="1" ht="17.100000000000001" customHeight="1">
      <c r="A206" s="208">
        <v>222</v>
      </c>
      <c r="B206" s="208" t="s">
        <v>125</v>
      </c>
      <c r="C206" s="400" t="s">
        <v>323</v>
      </c>
      <c r="D206" s="401">
        <v>41460.325819210797</v>
      </c>
      <c r="E206" s="401">
        <v>41460.325819210797</v>
      </c>
      <c r="F206" s="401"/>
      <c r="G206" s="401">
        <v>41460.325819210797</v>
      </c>
      <c r="H206" s="402">
        <v>40826</v>
      </c>
      <c r="I206" s="402">
        <v>42705</v>
      </c>
      <c r="J206" s="402">
        <v>48319</v>
      </c>
      <c r="K206" s="208">
        <v>20</v>
      </c>
      <c r="L206" s="208">
        <v>0</v>
      </c>
      <c r="M206" s="81"/>
      <c r="N206" s="81"/>
      <c r="O206" s="87"/>
      <c r="P206" s="87"/>
    </row>
    <row r="207" spans="1:16" s="80" customFormat="1" ht="17.100000000000001" customHeight="1">
      <c r="A207" s="208">
        <v>223</v>
      </c>
      <c r="B207" s="208" t="s">
        <v>135</v>
      </c>
      <c r="C207" s="400" t="s">
        <v>324</v>
      </c>
      <c r="D207" s="401">
        <v>135.0813107617</v>
      </c>
      <c r="E207" s="401">
        <v>135.0813107617</v>
      </c>
      <c r="F207" s="401"/>
      <c r="G207" s="401">
        <v>135.0813107617</v>
      </c>
      <c r="H207" s="402">
        <v>40850</v>
      </c>
      <c r="I207" s="402">
        <v>40913</v>
      </c>
      <c r="J207" s="402">
        <v>44022</v>
      </c>
      <c r="K207" s="208">
        <v>8</v>
      </c>
      <c r="L207" s="208">
        <v>6</v>
      </c>
      <c r="M207" s="81"/>
      <c r="N207" s="81"/>
      <c r="O207" s="87"/>
      <c r="P207" s="87"/>
    </row>
    <row r="208" spans="1:16" s="80" customFormat="1" ht="17.100000000000001" customHeight="1">
      <c r="A208" s="208">
        <v>225</v>
      </c>
      <c r="B208" s="208" t="s">
        <v>135</v>
      </c>
      <c r="C208" s="400" t="s">
        <v>748</v>
      </c>
      <c r="D208" s="401">
        <v>19.348940192400001</v>
      </c>
      <c r="E208" s="401">
        <v>19.348940192400001</v>
      </c>
      <c r="F208" s="401"/>
      <c r="G208" s="401">
        <v>19.348940192400001</v>
      </c>
      <c r="H208" s="402">
        <v>40571</v>
      </c>
      <c r="I208" s="402">
        <v>40571</v>
      </c>
      <c r="J208" s="402">
        <v>44224</v>
      </c>
      <c r="K208" s="208">
        <v>9</v>
      </c>
      <c r="L208" s="208">
        <v>5</v>
      </c>
      <c r="M208" s="81"/>
      <c r="N208" s="81"/>
      <c r="O208" s="87"/>
      <c r="P208" s="87"/>
    </row>
    <row r="209" spans="1:16" s="80" customFormat="1" ht="17.100000000000001" customHeight="1">
      <c r="A209" s="208">
        <v>226</v>
      </c>
      <c r="B209" s="208" t="s">
        <v>127</v>
      </c>
      <c r="C209" s="400" t="s">
        <v>326</v>
      </c>
      <c r="D209" s="401">
        <v>561.83343017689992</v>
      </c>
      <c r="E209" s="401">
        <v>561.83343017689992</v>
      </c>
      <c r="F209" s="401"/>
      <c r="G209" s="401">
        <v>561.83343017689992</v>
      </c>
      <c r="H209" s="402">
        <v>42612</v>
      </c>
      <c r="I209" s="402">
        <v>42612</v>
      </c>
      <c r="J209" s="402">
        <v>46139</v>
      </c>
      <c r="K209" s="208">
        <v>9</v>
      </c>
      <c r="L209" s="208">
        <v>6</v>
      </c>
      <c r="M209" s="81"/>
      <c r="N209" s="81"/>
      <c r="O209" s="87"/>
      <c r="P209" s="87"/>
    </row>
    <row r="210" spans="1:16" s="80" customFormat="1" ht="17.100000000000001" customHeight="1">
      <c r="A210" s="208">
        <v>227</v>
      </c>
      <c r="B210" s="208" t="s">
        <v>123</v>
      </c>
      <c r="C210" s="400" t="s">
        <v>327</v>
      </c>
      <c r="D210" s="401">
        <v>3340.1370196108001</v>
      </c>
      <c r="E210" s="401">
        <v>3340.1370196108001</v>
      </c>
      <c r="F210" s="401"/>
      <c r="G210" s="401">
        <v>3340.1370196108001</v>
      </c>
      <c r="H210" s="402">
        <v>41254</v>
      </c>
      <c r="I210" s="402">
        <v>41360</v>
      </c>
      <c r="J210" s="402">
        <v>44669</v>
      </c>
      <c r="K210" s="208">
        <v>9</v>
      </c>
      <c r="L210" s="208">
        <v>0</v>
      </c>
      <c r="M210" s="81"/>
      <c r="N210" s="81"/>
      <c r="O210" s="87"/>
      <c r="P210" s="87"/>
    </row>
    <row r="211" spans="1:16" s="80" customFormat="1" ht="17.100000000000001" customHeight="1">
      <c r="A211" s="208">
        <v>228</v>
      </c>
      <c r="B211" s="208" t="s">
        <v>135</v>
      </c>
      <c r="C211" s="400" t="s">
        <v>328</v>
      </c>
      <c r="D211" s="401">
        <v>1846.4053628488998</v>
      </c>
      <c r="E211" s="401">
        <v>1846.4053628488998</v>
      </c>
      <c r="F211" s="401"/>
      <c r="G211" s="401">
        <v>1846.4053628488998</v>
      </c>
      <c r="H211" s="402">
        <v>41227</v>
      </c>
      <c r="I211" s="402">
        <v>41243</v>
      </c>
      <c r="J211" s="402">
        <v>45035</v>
      </c>
      <c r="K211" s="208">
        <v>10</v>
      </c>
      <c r="L211" s="208">
        <v>0</v>
      </c>
      <c r="M211" s="81"/>
      <c r="N211" s="81"/>
      <c r="O211" s="87"/>
      <c r="P211" s="87"/>
    </row>
    <row r="212" spans="1:16" s="80" customFormat="1" ht="17.100000000000001" customHeight="1">
      <c r="A212" s="208">
        <v>229</v>
      </c>
      <c r="B212" s="208" t="s">
        <v>133</v>
      </c>
      <c r="C212" s="400" t="s">
        <v>329</v>
      </c>
      <c r="D212" s="401">
        <v>3863.7130019705</v>
      </c>
      <c r="E212" s="401">
        <v>3863.7130019705</v>
      </c>
      <c r="F212" s="401"/>
      <c r="G212" s="401">
        <v>3863.7130019705</v>
      </c>
      <c r="H212" s="402">
        <v>41662</v>
      </c>
      <c r="I212" s="402">
        <v>41662</v>
      </c>
      <c r="J212" s="402">
        <v>45271</v>
      </c>
      <c r="K212" s="208">
        <v>9</v>
      </c>
      <c r="L212" s="208">
        <v>8</v>
      </c>
      <c r="M212" s="81"/>
      <c r="N212" s="81"/>
      <c r="O212" s="87"/>
      <c r="P212" s="87"/>
    </row>
    <row r="213" spans="1:16" s="80" customFormat="1" ht="17.100000000000001" customHeight="1">
      <c r="A213" s="481" t="s">
        <v>817</v>
      </c>
      <c r="B213" s="481"/>
      <c r="C213" s="481"/>
      <c r="D213" s="403">
        <f>SUM(D214:D223)</f>
        <v>57792.795614255498</v>
      </c>
      <c r="E213" s="403">
        <f>SUM(E214:E223)</f>
        <v>57792.795614255498</v>
      </c>
      <c r="F213" s="403"/>
      <c r="G213" s="403">
        <f>SUM(G214:G223)</f>
        <v>57792.795614255498</v>
      </c>
      <c r="H213" s="402"/>
      <c r="I213" s="402"/>
      <c r="J213" s="402"/>
      <c r="K213" s="208"/>
      <c r="L213" s="208"/>
      <c r="M213" s="81"/>
      <c r="N213" s="81"/>
      <c r="O213" s="87"/>
      <c r="P213" s="87"/>
    </row>
    <row r="214" spans="1:16" s="80" customFormat="1" ht="17.100000000000001" customHeight="1">
      <c r="A214" s="208">
        <v>231</v>
      </c>
      <c r="B214" s="208" t="s">
        <v>227</v>
      </c>
      <c r="C214" s="400" t="s">
        <v>330</v>
      </c>
      <c r="D214" s="401">
        <v>3098.4421698594001</v>
      </c>
      <c r="E214" s="401">
        <v>3098.4421698594001</v>
      </c>
      <c r="F214" s="401"/>
      <c r="G214" s="401">
        <v>3098.4421698594001</v>
      </c>
      <c r="H214" s="402">
        <v>40403</v>
      </c>
      <c r="I214" s="402">
        <v>40403</v>
      </c>
      <c r="J214" s="402">
        <v>44010</v>
      </c>
      <c r="K214" s="208">
        <v>9</v>
      </c>
      <c r="L214" s="208">
        <v>6</v>
      </c>
      <c r="M214" s="81"/>
      <c r="N214" s="81"/>
      <c r="O214" s="87"/>
      <c r="P214" s="87"/>
    </row>
    <row r="215" spans="1:16" s="80" customFormat="1" ht="17.100000000000001" customHeight="1">
      <c r="A215" s="208">
        <v>233</v>
      </c>
      <c r="B215" s="208" t="s">
        <v>227</v>
      </c>
      <c r="C215" s="400" t="s">
        <v>331</v>
      </c>
      <c r="D215" s="401">
        <v>681.59158617339995</v>
      </c>
      <c r="E215" s="401">
        <v>681.59158617339995</v>
      </c>
      <c r="F215" s="401"/>
      <c r="G215" s="401">
        <v>681.59158617339995</v>
      </c>
      <c r="H215" s="402">
        <v>40371</v>
      </c>
      <c r="I215" s="402">
        <v>40371</v>
      </c>
      <c r="J215" s="402">
        <v>44010</v>
      </c>
      <c r="K215" s="208">
        <v>9</v>
      </c>
      <c r="L215" s="208">
        <v>6</v>
      </c>
      <c r="M215" s="81"/>
      <c r="N215" s="81"/>
      <c r="O215" s="87"/>
      <c r="P215" s="87"/>
    </row>
    <row r="216" spans="1:16" s="80" customFormat="1" ht="17.100000000000001" customHeight="1">
      <c r="A216" s="208">
        <v>234</v>
      </c>
      <c r="B216" s="208" t="s">
        <v>227</v>
      </c>
      <c r="C216" s="400" t="s">
        <v>818</v>
      </c>
      <c r="D216" s="401">
        <v>4297.6236327910001</v>
      </c>
      <c r="E216" s="401">
        <v>4297.6236327910001</v>
      </c>
      <c r="F216" s="401"/>
      <c r="G216" s="401">
        <v>4297.6236327910001</v>
      </c>
      <c r="H216" s="402">
        <v>42936</v>
      </c>
      <c r="I216" s="402">
        <v>42977</v>
      </c>
      <c r="J216" s="402">
        <v>53885</v>
      </c>
      <c r="K216" s="208">
        <v>29</v>
      </c>
      <c r="L216" s="208">
        <v>6</v>
      </c>
      <c r="M216" s="81"/>
      <c r="N216" s="81"/>
      <c r="O216" s="87"/>
      <c r="P216" s="87"/>
    </row>
    <row r="217" spans="1:16" s="80" customFormat="1" ht="17.100000000000001" customHeight="1">
      <c r="A217" s="208">
        <v>235</v>
      </c>
      <c r="B217" s="208" t="s">
        <v>127</v>
      </c>
      <c r="C217" s="400" t="s">
        <v>333</v>
      </c>
      <c r="D217" s="401">
        <v>2244.4837770510999</v>
      </c>
      <c r="E217" s="401">
        <v>2244.4837770510999</v>
      </c>
      <c r="F217" s="401"/>
      <c r="G217" s="401">
        <v>2244.4837770510999</v>
      </c>
      <c r="H217" s="402">
        <v>41831</v>
      </c>
      <c r="I217" s="402">
        <v>41901</v>
      </c>
      <c r="J217" s="402">
        <v>45411</v>
      </c>
      <c r="K217" s="208">
        <v>9</v>
      </c>
      <c r="L217" s="208">
        <v>6</v>
      </c>
      <c r="M217" s="81"/>
      <c r="N217" s="81"/>
      <c r="O217" s="87"/>
      <c r="P217" s="87"/>
    </row>
    <row r="218" spans="1:16" s="80" customFormat="1" ht="17.100000000000001" customHeight="1">
      <c r="A218" s="208">
        <v>236</v>
      </c>
      <c r="B218" s="208" t="s">
        <v>127</v>
      </c>
      <c r="C218" s="400" t="s">
        <v>334</v>
      </c>
      <c r="D218" s="401">
        <v>1737.6708890753</v>
      </c>
      <c r="E218" s="401">
        <v>1737.6708890753</v>
      </c>
      <c r="F218" s="401"/>
      <c r="G218" s="401">
        <v>1737.6708890753</v>
      </c>
      <c r="H218" s="402">
        <v>41217</v>
      </c>
      <c r="I218" s="402">
        <v>41217</v>
      </c>
      <c r="J218" s="402">
        <v>44727</v>
      </c>
      <c r="K218" s="208">
        <v>9</v>
      </c>
      <c r="L218" s="208">
        <v>6</v>
      </c>
      <c r="M218" s="81"/>
      <c r="N218" s="81"/>
      <c r="O218" s="87"/>
      <c r="P218" s="87"/>
    </row>
    <row r="219" spans="1:16" s="80" customFormat="1" ht="17.100000000000001" customHeight="1">
      <c r="A219" s="208">
        <v>237</v>
      </c>
      <c r="B219" s="208" t="s">
        <v>135</v>
      </c>
      <c r="C219" s="400" t="s">
        <v>335</v>
      </c>
      <c r="D219" s="401">
        <v>1364.2438306258</v>
      </c>
      <c r="E219" s="401">
        <v>1364.2438306258</v>
      </c>
      <c r="F219" s="401"/>
      <c r="G219" s="401">
        <v>1364.2438306258</v>
      </c>
      <c r="H219" s="402">
        <v>42429</v>
      </c>
      <c r="I219" s="402">
        <v>42755</v>
      </c>
      <c r="J219" s="402">
        <v>46365</v>
      </c>
      <c r="K219" s="208">
        <v>10</v>
      </c>
      <c r="L219" s="208">
        <v>8</v>
      </c>
    </row>
    <row r="220" spans="1:16" s="80" customFormat="1" ht="17.100000000000001" customHeight="1">
      <c r="A220" s="208">
        <v>242</v>
      </c>
      <c r="B220" s="208" t="s">
        <v>139</v>
      </c>
      <c r="C220" s="400" t="s">
        <v>819</v>
      </c>
      <c r="D220" s="401">
        <v>15139.2902476538</v>
      </c>
      <c r="E220" s="401">
        <v>15139.2902476538</v>
      </c>
      <c r="F220" s="401"/>
      <c r="G220" s="401">
        <v>15139.2902476538</v>
      </c>
      <c r="H220" s="402">
        <v>40716</v>
      </c>
      <c r="I220" s="402">
        <v>43277</v>
      </c>
      <c r="J220" s="402">
        <v>54128</v>
      </c>
      <c r="K220" s="208">
        <v>36</v>
      </c>
      <c r="L220" s="208">
        <v>2</v>
      </c>
    </row>
    <row r="221" spans="1:16" s="80" customFormat="1" ht="17.100000000000001" customHeight="1">
      <c r="A221" s="208">
        <v>243</v>
      </c>
      <c r="B221" s="208" t="s">
        <v>139</v>
      </c>
      <c r="C221" s="400" t="s">
        <v>820</v>
      </c>
      <c r="D221" s="401">
        <v>12246.371246380699</v>
      </c>
      <c r="E221" s="401">
        <v>12246.371246380699</v>
      </c>
      <c r="F221" s="401"/>
      <c r="G221" s="401">
        <v>12246.371246380699</v>
      </c>
      <c r="H221" s="402">
        <v>40737</v>
      </c>
      <c r="I221" s="402">
        <v>42577</v>
      </c>
      <c r="J221" s="402">
        <v>46139</v>
      </c>
      <c r="K221" s="208">
        <v>14</v>
      </c>
      <c r="L221" s="208">
        <v>3</v>
      </c>
    </row>
    <row r="222" spans="1:16" s="80" customFormat="1" ht="17.100000000000001" customHeight="1">
      <c r="A222" s="208">
        <v>244</v>
      </c>
      <c r="B222" s="208" t="s">
        <v>139</v>
      </c>
      <c r="C222" s="400" t="s">
        <v>821</v>
      </c>
      <c r="D222" s="401">
        <v>15180.619741824501</v>
      </c>
      <c r="E222" s="401">
        <v>15180.619741824501</v>
      </c>
      <c r="F222" s="401"/>
      <c r="G222" s="401">
        <v>15180.619741824501</v>
      </c>
      <c r="H222" s="402">
        <v>40420</v>
      </c>
      <c r="I222" s="402">
        <v>42516</v>
      </c>
      <c r="J222" s="402">
        <v>45950</v>
      </c>
      <c r="K222" s="208">
        <v>14</v>
      </c>
      <c r="L222" s="208">
        <v>9</v>
      </c>
    </row>
    <row r="223" spans="1:16" s="80" customFormat="1" ht="17.100000000000001" customHeight="1">
      <c r="A223" s="208">
        <v>245</v>
      </c>
      <c r="B223" s="208" t="s">
        <v>139</v>
      </c>
      <c r="C223" s="400" t="s">
        <v>822</v>
      </c>
      <c r="D223" s="401">
        <v>1802.4584928204999</v>
      </c>
      <c r="E223" s="401">
        <v>1802.4584928204999</v>
      </c>
      <c r="F223" s="401"/>
      <c r="G223" s="401">
        <v>1802.4584928204999</v>
      </c>
      <c r="H223" s="402">
        <v>40805</v>
      </c>
      <c r="I223" s="402">
        <v>45153</v>
      </c>
      <c r="J223" s="402">
        <v>48175</v>
      </c>
      <c r="K223" s="208">
        <v>20</v>
      </c>
      <c r="L223" s="208">
        <v>1</v>
      </c>
    </row>
    <row r="224" spans="1:16" s="80" customFormat="1" ht="17.100000000000001" customHeight="1">
      <c r="A224" s="481" t="s">
        <v>823</v>
      </c>
      <c r="B224" s="481"/>
      <c r="C224" s="481"/>
      <c r="D224" s="403">
        <f>SUM(D225:D233)</f>
        <v>43889.989976844292</v>
      </c>
      <c r="E224" s="403">
        <f>SUM(E225:E233)</f>
        <v>43889.989976844292</v>
      </c>
      <c r="F224" s="403"/>
      <c r="G224" s="403">
        <f>SUM(G225:G233)</f>
        <v>43889.989976844292</v>
      </c>
      <c r="H224" s="402"/>
      <c r="I224" s="402"/>
      <c r="J224" s="402"/>
      <c r="K224" s="208"/>
      <c r="L224" s="208"/>
    </row>
    <row r="225" spans="1:12" s="80" customFormat="1" ht="17.100000000000001" customHeight="1">
      <c r="A225" s="208">
        <v>247</v>
      </c>
      <c r="B225" s="208" t="s">
        <v>227</v>
      </c>
      <c r="C225" s="400" t="s">
        <v>824</v>
      </c>
      <c r="D225" s="401">
        <v>4566.7958200125004</v>
      </c>
      <c r="E225" s="401">
        <v>4566.7958200125004</v>
      </c>
      <c r="F225" s="401"/>
      <c r="G225" s="401">
        <v>4566.7958200125004</v>
      </c>
      <c r="H225" s="402">
        <v>41401</v>
      </c>
      <c r="I225" s="402">
        <v>41796</v>
      </c>
      <c r="J225" s="402">
        <v>45411</v>
      </c>
      <c r="K225" s="208">
        <v>10</v>
      </c>
      <c r="L225" s="208">
        <v>9</v>
      </c>
    </row>
    <row r="226" spans="1:12" s="80" customFormat="1" ht="17.100000000000001" customHeight="1">
      <c r="A226" s="208">
        <v>248</v>
      </c>
      <c r="B226" s="208" t="s">
        <v>227</v>
      </c>
      <c r="C226" s="400" t="s">
        <v>341</v>
      </c>
      <c r="D226" s="401">
        <v>4785.5855712019002</v>
      </c>
      <c r="E226" s="401">
        <v>4785.5855712019002</v>
      </c>
      <c r="F226" s="401"/>
      <c r="G226" s="401">
        <v>4785.5855712019002</v>
      </c>
      <c r="H226" s="402">
        <v>40876</v>
      </c>
      <c r="I226" s="402">
        <v>41197</v>
      </c>
      <c r="J226" s="402">
        <v>44727</v>
      </c>
      <c r="K226" s="208">
        <v>10</v>
      </c>
      <c r="L226" s="208">
        <v>1</v>
      </c>
    </row>
    <row r="227" spans="1:12" s="80" customFormat="1" ht="17.100000000000001" customHeight="1">
      <c r="A227" s="208">
        <v>249</v>
      </c>
      <c r="B227" s="208" t="s">
        <v>227</v>
      </c>
      <c r="C227" s="400" t="s">
        <v>342</v>
      </c>
      <c r="D227" s="401">
        <v>5026.2118577046995</v>
      </c>
      <c r="E227" s="401">
        <v>5026.2118577046995</v>
      </c>
      <c r="F227" s="401"/>
      <c r="G227" s="401">
        <v>5026.2118577046995</v>
      </c>
      <c r="H227" s="402">
        <v>41700</v>
      </c>
      <c r="I227" s="402">
        <v>44180</v>
      </c>
      <c r="J227" s="402">
        <v>53051</v>
      </c>
      <c r="K227" s="208">
        <v>31</v>
      </c>
      <c r="L227" s="208">
        <v>0</v>
      </c>
    </row>
    <row r="228" spans="1:12" s="80" customFormat="1" ht="17.100000000000001" customHeight="1">
      <c r="A228" s="208">
        <v>250</v>
      </c>
      <c r="B228" s="208" t="s">
        <v>227</v>
      </c>
      <c r="C228" s="400" t="s">
        <v>343</v>
      </c>
      <c r="D228" s="401">
        <v>2259.1059047394997</v>
      </c>
      <c r="E228" s="401">
        <v>2259.1059047394997</v>
      </c>
      <c r="F228" s="401"/>
      <c r="G228" s="401">
        <v>2259.1059047394997</v>
      </c>
      <c r="H228" s="402">
        <v>40822</v>
      </c>
      <c r="I228" s="402">
        <v>40928</v>
      </c>
      <c r="J228" s="402">
        <v>44481</v>
      </c>
      <c r="K228" s="208">
        <v>9</v>
      </c>
      <c r="L228" s="208">
        <v>6</v>
      </c>
    </row>
    <row r="229" spans="1:12" s="80" customFormat="1" ht="17.100000000000001" customHeight="1">
      <c r="A229" s="208">
        <v>251</v>
      </c>
      <c r="B229" s="208" t="s">
        <v>139</v>
      </c>
      <c r="C229" s="400" t="s">
        <v>344</v>
      </c>
      <c r="D229" s="401">
        <v>8142.2003427427999</v>
      </c>
      <c r="E229" s="401">
        <v>8142.2003427427999</v>
      </c>
      <c r="F229" s="401"/>
      <c r="G229" s="401">
        <v>8142.2003427427999</v>
      </c>
      <c r="H229" s="402">
        <v>41472</v>
      </c>
      <c r="I229" s="402">
        <v>42689</v>
      </c>
      <c r="J229" s="402">
        <v>49947</v>
      </c>
      <c r="K229" s="208">
        <v>22</v>
      </c>
      <c r="L229" s="208">
        <v>11</v>
      </c>
    </row>
    <row r="230" spans="1:12" s="80" customFormat="1" ht="17.100000000000001" customHeight="1">
      <c r="A230" s="208">
        <v>252</v>
      </c>
      <c r="B230" s="208" t="s">
        <v>139</v>
      </c>
      <c r="C230" s="400" t="s">
        <v>345</v>
      </c>
      <c r="D230" s="401">
        <v>116.27271566459999</v>
      </c>
      <c r="E230" s="401">
        <v>116.27271566459999</v>
      </c>
      <c r="F230" s="401"/>
      <c r="G230" s="401">
        <v>116.27271566459999</v>
      </c>
      <c r="H230" s="402">
        <v>40689</v>
      </c>
      <c r="I230" s="402">
        <v>40689</v>
      </c>
      <c r="J230" s="402">
        <v>44022</v>
      </c>
      <c r="K230" s="208">
        <v>9</v>
      </c>
      <c r="L230" s="208">
        <v>0</v>
      </c>
    </row>
    <row r="231" spans="1:12" s="80" customFormat="1" ht="17.100000000000001" customHeight="1">
      <c r="A231" s="208">
        <v>253</v>
      </c>
      <c r="B231" s="208" t="s">
        <v>139</v>
      </c>
      <c r="C231" s="400" t="s">
        <v>346</v>
      </c>
      <c r="D231" s="401">
        <v>15657.171777367099</v>
      </c>
      <c r="E231" s="401">
        <v>15657.171777367099</v>
      </c>
      <c r="F231" s="401"/>
      <c r="G231" s="401">
        <v>15657.171777367099</v>
      </c>
      <c r="H231" s="402">
        <v>41320</v>
      </c>
      <c r="I231" s="402">
        <v>43234</v>
      </c>
      <c r="J231" s="402">
        <v>54128</v>
      </c>
      <c r="K231" s="208">
        <v>34</v>
      </c>
      <c r="L231" s="208">
        <v>8</v>
      </c>
    </row>
    <row r="232" spans="1:12" s="80" customFormat="1" ht="17.100000000000001" customHeight="1">
      <c r="A232" s="208">
        <v>257</v>
      </c>
      <c r="B232" s="208" t="s">
        <v>127</v>
      </c>
      <c r="C232" s="400" t="s">
        <v>825</v>
      </c>
      <c r="D232" s="401">
        <v>1024.5619645337001</v>
      </c>
      <c r="E232" s="401">
        <v>1024.5619645337001</v>
      </c>
      <c r="F232" s="401"/>
      <c r="G232" s="401">
        <v>1024.5619645337001</v>
      </c>
      <c r="H232" s="402">
        <v>44409</v>
      </c>
      <c r="I232" s="402">
        <v>44951</v>
      </c>
      <c r="J232" s="402">
        <v>48271</v>
      </c>
      <c r="K232" s="208">
        <v>9</v>
      </c>
      <c r="L232" s="208">
        <v>0</v>
      </c>
    </row>
    <row r="233" spans="1:12" s="80" customFormat="1" ht="17.100000000000001" customHeight="1">
      <c r="A233" s="208">
        <v>258</v>
      </c>
      <c r="B233" s="208" t="s">
        <v>204</v>
      </c>
      <c r="C233" s="400" t="s">
        <v>347</v>
      </c>
      <c r="D233" s="401">
        <v>2312.0840228775</v>
      </c>
      <c r="E233" s="401">
        <v>2312.0840228775</v>
      </c>
      <c r="F233" s="401"/>
      <c r="G233" s="401">
        <v>2312.0840228775</v>
      </c>
      <c r="H233" s="402">
        <v>43891</v>
      </c>
      <c r="I233" s="402">
        <v>44196</v>
      </c>
      <c r="J233" s="402">
        <v>47879</v>
      </c>
      <c r="K233" s="208">
        <v>10</v>
      </c>
      <c r="L233" s="208">
        <v>0</v>
      </c>
    </row>
    <row r="234" spans="1:12" s="80" customFormat="1" ht="17.100000000000001" customHeight="1">
      <c r="A234" s="482" t="s">
        <v>826</v>
      </c>
      <c r="B234" s="482"/>
      <c r="C234" s="482"/>
      <c r="D234" s="403">
        <f>SUM(D235:D237)</f>
        <v>55584.692124229194</v>
      </c>
      <c r="E234" s="403">
        <f>SUM(E235:E237)</f>
        <v>55584.692124229194</v>
      </c>
      <c r="F234" s="403"/>
      <c r="G234" s="403">
        <f>SUM(G235:G237)</f>
        <v>55584.692124229194</v>
      </c>
      <c r="H234" s="402"/>
      <c r="I234" s="402"/>
      <c r="J234" s="402"/>
      <c r="K234" s="208"/>
      <c r="L234" s="208"/>
    </row>
    <row r="235" spans="1:12" s="80" customFormat="1" ht="17.100000000000001" customHeight="1">
      <c r="A235" s="208">
        <v>259</v>
      </c>
      <c r="B235" s="208" t="s">
        <v>139</v>
      </c>
      <c r="C235" s="400" t="s">
        <v>827</v>
      </c>
      <c r="D235" s="401">
        <v>32617.150590433201</v>
      </c>
      <c r="E235" s="401">
        <v>32617.150590433201</v>
      </c>
      <c r="F235" s="401"/>
      <c r="G235" s="401">
        <v>32617.150590433201</v>
      </c>
      <c r="H235" s="402">
        <v>41674</v>
      </c>
      <c r="I235" s="402">
        <v>43291</v>
      </c>
      <c r="J235" s="402">
        <v>54128</v>
      </c>
      <c r="K235" s="208">
        <v>33</v>
      </c>
      <c r="L235" s="208">
        <v>11</v>
      </c>
    </row>
    <row r="236" spans="1:12" s="80" customFormat="1" ht="17.100000000000001" customHeight="1">
      <c r="A236" s="208">
        <v>260</v>
      </c>
      <c r="B236" s="208" t="s">
        <v>139</v>
      </c>
      <c r="C236" s="400" t="s">
        <v>828</v>
      </c>
      <c r="D236" s="401">
        <v>8821.4334857274989</v>
      </c>
      <c r="E236" s="401">
        <v>8821.4334857274989</v>
      </c>
      <c r="F236" s="401"/>
      <c r="G236" s="401">
        <v>8821.4334857274989</v>
      </c>
      <c r="H236" s="402">
        <v>41506</v>
      </c>
      <c r="I236" s="402">
        <v>43067</v>
      </c>
      <c r="J236" s="402">
        <v>53885</v>
      </c>
      <c r="K236" s="208">
        <v>33</v>
      </c>
      <c r="L236" s="208">
        <v>9</v>
      </c>
    </row>
    <row r="237" spans="1:12" s="80" customFormat="1" ht="17.100000000000001" customHeight="1">
      <c r="A237" s="208">
        <v>261</v>
      </c>
      <c r="B237" s="208" t="s">
        <v>191</v>
      </c>
      <c r="C237" s="400" t="s">
        <v>350</v>
      </c>
      <c r="D237" s="401">
        <v>14146.1080480685</v>
      </c>
      <c r="E237" s="401">
        <v>14146.1080480685</v>
      </c>
      <c r="F237" s="401"/>
      <c r="G237" s="401">
        <v>14146.1080480685</v>
      </c>
      <c r="H237" s="402">
        <v>42031</v>
      </c>
      <c r="I237" s="402">
        <v>44180</v>
      </c>
      <c r="J237" s="402">
        <v>53904</v>
      </c>
      <c r="K237" s="208">
        <v>32</v>
      </c>
      <c r="L237" s="208">
        <v>5</v>
      </c>
    </row>
    <row r="238" spans="1:12" s="80" customFormat="1" ht="17.100000000000001" customHeight="1">
      <c r="A238" s="481" t="s">
        <v>829</v>
      </c>
      <c r="B238" s="481"/>
      <c r="C238" s="481"/>
      <c r="D238" s="403">
        <f>SUM(D239:D247)</f>
        <v>39156.6435214093</v>
      </c>
      <c r="E238" s="403">
        <f>SUM(E239:E247)</f>
        <v>39156.6435214093</v>
      </c>
      <c r="F238" s="403"/>
      <c r="G238" s="403">
        <f>SUM(G239:G247)</f>
        <v>39156.6435214093</v>
      </c>
      <c r="H238" s="402"/>
      <c r="I238" s="402"/>
      <c r="J238" s="402"/>
      <c r="K238" s="208"/>
      <c r="L238" s="208"/>
    </row>
    <row r="239" spans="1:12" s="80" customFormat="1" ht="17.100000000000001" customHeight="1">
      <c r="A239" s="208">
        <v>262</v>
      </c>
      <c r="B239" s="208" t="s">
        <v>227</v>
      </c>
      <c r="C239" s="400" t="s">
        <v>351</v>
      </c>
      <c r="D239" s="401">
        <v>2348.6836728087001</v>
      </c>
      <c r="E239" s="401">
        <v>2348.6836728087001</v>
      </c>
      <c r="F239" s="401"/>
      <c r="G239" s="401">
        <v>2348.6836728087001</v>
      </c>
      <c r="H239" s="402">
        <v>41290</v>
      </c>
      <c r="I239" s="402">
        <v>41761</v>
      </c>
      <c r="J239" s="402">
        <v>45271</v>
      </c>
      <c r="K239" s="208">
        <v>10</v>
      </c>
      <c r="L239" s="208">
        <v>8</v>
      </c>
    </row>
    <row r="240" spans="1:12" s="80" customFormat="1" ht="17.100000000000001" customHeight="1">
      <c r="A240" s="208">
        <v>264</v>
      </c>
      <c r="B240" s="208" t="s">
        <v>125</v>
      </c>
      <c r="C240" s="400" t="s">
        <v>352</v>
      </c>
      <c r="D240" s="401">
        <v>12949.136675401798</v>
      </c>
      <c r="E240" s="401">
        <v>12949.136675401798</v>
      </c>
      <c r="F240" s="401"/>
      <c r="G240" s="401">
        <v>12949.136675401798</v>
      </c>
      <c r="H240" s="402">
        <v>42979</v>
      </c>
      <c r="I240" s="402">
        <v>44180</v>
      </c>
      <c r="J240" s="402">
        <v>53965</v>
      </c>
      <c r="K240" s="208">
        <v>30</v>
      </c>
      <c r="L240" s="208">
        <v>0</v>
      </c>
    </row>
    <row r="241" spans="1:12" s="80" customFormat="1" ht="17.100000000000001" customHeight="1">
      <c r="A241" s="208">
        <v>266</v>
      </c>
      <c r="B241" s="208" t="s">
        <v>227</v>
      </c>
      <c r="C241" s="400" t="s">
        <v>353</v>
      </c>
      <c r="D241" s="401">
        <v>5798.3086984373003</v>
      </c>
      <c r="E241" s="401">
        <v>5798.3086984373003</v>
      </c>
      <c r="F241" s="401"/>
      <c r="G241" s="401">
        <v>5798.3086984373003</v>
      </c>
      <c r="H241" s="402">
        <v>43495</v>
      </c>
      <c r="I241" s="402">
        <v>44180</v>
      </c>
      <c r="J241" s="402">
        <v>54128</v>
      </c>
      <c r="K241" s="208">
        <v>29</v>
      </c>
      <c r="L241" s="208">
        <v>0</v>
      </c>
    </row>
    <row r="242" spans="1:12" s="80" customFormat="1" ht="17.100000000000001" customHeight="1">
      <c r="A242" s="208">
        <v>267</v>
      </c>
      <c r="B242" s="208" t="s">
        <v>227</v>
      </c>
      <c r="C242" s="400" t="s">
        <v>354</v>
      </c>
      <c r="D242" s="401">
        <v>2841.2239585133002</v>
      </c>
      <c r="E242" s="401">
        <v>2841.2239585133002</v>
      </c>
      <c r="F242" s="401"/>
      <c r="G242" s="401">
        <v>2841.2239585133002</v>
      </c>
      <c r="H242" s="402">
        <v>41912</v>
      </c>
      <c r="I242" s="402">
        <v>42062</v>
      </c>
      <c r="J242" s="402">
        <v>45504</v>
      </c>
      <c r="K242" s="208">
        <v>9</v>
      </c>
      <c r="L242" s="208">
        <v>5</v>
      </c>
    </row>
    <row r="243" spans="1:12" s="80" customFormat="1" ht="17.100000000000001" customHeight="1">
      <c r="A243" s="208">
        <v>268</v>
      </c>
      <c r="B243" s="208" t="s">
        <v>127</v>
      </c>
      <c r="C243" s="400" t="s">
        <v>355</v>
      </c>
      <c r="D243" s="401">
        <v>177.7869658191</v>
      </c>
      <c r="E243" s="401">
        <v>177.7869658191</v>
      </c>
      <c r="F243" s="401"/>
      <c r="G243" s="401">
        <v>177.7869658191</v>
      </c>
      <c r="H243" s="402">
        <v>43647</v>
      </c>
      <c r="I243" s="402">
        <v>44073</v>
      </c>
      <c r="J243" s="402">
        <v>50374</v>
      </c>
      <c r="K243" s="208">
        <v>18</v>
      </c>
      <c r="L243" s="208">
        <v>4</v>
      </c>
    </row>
    <row r="244" spans="1:12" s="80" customFormat="1" ht="17.100000000000001" customHeight="1">
      <c r="A244" s="208">
        <v>269</v>
      </c>
      <c r="B244" s="208" t="s">
        <v>135</v>
      </c>
      <c r="C244" s="400" t="s">
        <v>356</v>
      </c>
      <c r="D244" s="401">
        <v>159.24770112089999</v>
      </c>
      <c r="E244" s="401">
        <v>159.24770112089999</v>
      </c>
      <c r="F244" s="401"/>
      <c r="G244" s="401">
        <v>159.24770112089999</v>
      </c>
      <c r="H244" s="402">
        <v>42136</v>
      </c>
      <c r="I244" s="402">
        <v>42136</v>
      </c>
      <c r="J244" s="402">
        <v>45504</v>
      </c>
      <c r="K244" s="208">
        <v>9</v>
      </c>
      <c r="L244" s="208">
        <v>0</v>
      </c>
    </row>
    <row r="245" spans="1:12" s="80" customFormat="1" ht="17.100000000000001" customHeight="1">
      <c r="A245" s="208">
        <v>273</v>
      </c>
      <c r="B245" s="208" t="s">
        <v>139</v>
      </c>
      <c r="C245" s="400" t="s">
        <v>357</v>
      </c>
      <c r="D245" s="401">
        <v>2642.8276814538999</v>
      </c>
      <c r="E245" s="401">
        <v>2642.8276814538999</v>
      </c>
      <c r="F245" s="401"/>
      <c r="G245" s="401">
        <v>2642.8276814538999</v>
      </c>
      <c r="H245" s="402">
        <v>42170</v>
      </c>
      <c r="I245" s="402">
        <v>45097</v>
      </c>
      <c r="J245" s="402">
        <v>54057</v>
      </c>
      <c r="K245" s="208">
        <v>32</v>
      </c>
      <c r="L245" s="208">
        <v>5</v>
      </c>
    </row>
    <row r="246" spans="1:12" s="80" customFormat="1" ht="17.100000000000001" customHeight="1">
      <c r="A246" s="208">
        <v>274</v>
      </c>
      <c r="B246" s="208" t="s">
        <v>139</v>
      </c>
      <c r="C246" s="400" t="s">
        <v>358</v>
      </c>
      <c r="D246" s="401">
        <v>6348.8590870336002</v>
      </c>
      <c r="E246" s="401">
        <v>6348.8590870336002</v>
      </c>
      <c r="F246" s="401"/>
      <c r="G246" s="401">
        <v>6348.8590870336002</v>
      </c>
      <c r="H246" s="402">
        <v>41605</v>
      </c>
      <c r="I246" s="402">
        <v>45153</v>
      </c>
      <c r="J246" s="402">
        <v>50770</v>
      </c>
      <c r="K246" s="208">
        <v>25</v>
      </c>
      <c r="L246" s="208">
        <v>0</v>
      </c>
    </row>
    <row r="247" spans="1:12" s="80" customFormat="1" ht="17.100000000000001" customHeight="1">
      <c r="A247" s="208">
        <v>275</v>
      </c>
      <c r="B247" s="208" t="s">
        <v>123</v>
      </c>
      <c r="C247" s="400" t="s">
        <v>359</v>
      </c>
      <c r="D247" s="401">
        <v>5890.5690808207</v>
      </c>
      <c r="E247" s="401">
        <v>5890.5690808207</v>
      </c>
      <c r="F247" s="401"/>
      <c r="G247" s="401">
        <v>5890.5690808207</v>
      </c>
      <c r="H247" s="402">
        <v>42061</v>
      </c>
      <c r="I247" s="402">
        <v>42061</v>
      </c>
      <c r="J247" s="402">
        <v>45504</v>
      </c>
      <c r="K247" s="208">
        <v>9</v>
      </c>
      <c r="L247" s="208">
        <v>0</v>
      </c>
    </row>
    <row r="248" spans="1:12" s="80" customFormat="1" ht="17.100000000000001" customHeight="1">
      <c r="A248" s="481" t="s">
        <v>830</v>
      </c>
      <c r="B248" s="481"/>
      <c r="C248" s="481"/>
      <c r="D248" s="403">
        <f>SUM(D249:D262)</f>
        <v>44558.44727636889</v>
      </c>
      <c r="E248" s="403">
        <f>SUM(E249:E262)</f>
        <v>44558.44727636889</v>
      </c>
      <c r="F248" s="403"/>
      <c r="G248" s="403">
        <f>SUM(G249:G262)</f>
        <v>44558.44727636889</v>
      </c>
      <c r="H248" s="402"/>
      <c r="I248" s="402"/>
      <c r="J248" s="402"/>
      <c r="K248" s="208"/>
      <c r="L248" s="208"/>
    </row>
    <row r="249" spans="1:12" s="80" customFormat="1" ht="17.100000000000001" customHeight="1">
      <c r="A249" s="208">
        <v>278</v>
      </c>
      <c r="B249" s="208" t="s">
        <v>204</v>
      </c>
      <c r="C249" s="400" t="s">
        <v>360</v>
      </c>
      <c r="D249" s="401">
        <v>868.84190101139995</v>
      </c>
      <c r="E249" s="401">
        <v>868.84190101139995</v>
      </c>
      <c r="F249" s="401"/>
      <c r="G249" s="401">
        <v>868.84190101139995</v>
      </c>
      <c r="H249" s="402">
        <v>42983</v>
      </c>
      <c r="I249" s="402">
        <v>43636</v>
      </c>
      <c r="J249" s="402">
        <v>54128</v>
      </c>
      <c r="K249" s="208">
        <v>30</v>
      </c>
      <c r="L249" s="208">
        <v>2</v>
      </c>
    </row>
    <row r="250" spans="1:12" s="80" customFormat="1" ht="17.100000000000001" customHeight="1">
      <c r="A250" s="208">
        <v>280</v>
      </c>
      <c r="B250" s="208" t="s">
        <v>227</v>
      </c>
      <c r="C250" s="400" t="s">
        <v>361</v>
      </c>
      <c r="D250" s="401">
        <v>1459.0648168124999</v>
      </c>
      <c r="E250" s="401">
        <v>1459.0648168124999</v>
      </c>
      <c r="F250" s="401"/>
      <c r="G250" s="401">
        <v>1459.0648168124999</v>
      </c>
      <c r="H250" s="402">
        <v>42129</v>
      </c>
      <c r="I250" s="402">
        <v>45063</v>
      </c>
      <c r="J250" s="402">
        <v>54218</v>
      </c>
      <c r="K250" s="208">
        <v>33</v>
      </c>
      <c r="L250" s="208">
        <v>0</v>
      </c>
    </row>
    <row r="251" spans="1:12" s="80" customFormat="1" ht="17.100000000000001" customHeight="1">
      <c r="A251" s="208">
        <v>281</v>
      </c>
      <c r="B251" s="208" t="s">
        <v>135</v>
      </c>
      <c r="C251" s="400" t="s">
        <v>362</v>
      </c>
      <c r="D251" s="401">
        <v>2160.8866350021999</v>
      </c>
      <c r="E251" s="401">
        <v>2160.8866350021999</v>
      </c>
      <c r="F251" s="401"/>
      <c r="G251" s="401">
        <v>2160.8866350021999</v>
      </c>
      <c r="H251" s="402">
        <v>43073</v>
      </c>
      <c r="I251" s="402">
        <v>44180</v>
      </c>
      <c r="J251" s="402">
        <v>51194</v>
      </c>
      <c r="K251" s="208">
        <v>22</v>
      </c>
      <c r="L251" s="208">
        <v>0</v>
      </c>
    </row>
    <row r="252" spans="1:12" s="80" customFormat="1" ht="17.100000000000001" customHeight="1">
      <c r="A252" s="208">
        <v>282</v>
      </c>
      <c r="B252" s="208" t="s">
        <v>227</v>
      </c>
      <c r="C252" s="400" t="s">
        <v>363</v>
      </c>
      <c r="D252" s="401">
        <v>6581.553006030399</v>
      </c>
      <c r="E252" s="401">
        <v>6581.553006030399</v>
      </c>
      <c r="F252" s="401"/>
      <c r="G252" s="401">
        <v>6581.553006030399</v>
      </c>
      <c r="H252" s="402">
        <v>43329</v>
      </c>
      <c r="I252" s="402">
        <v>45152</v>
      </c>
      <c r="J252" s="402">
        <v>54322</v>
      </c>
      <c r="K252" s="208">
        <v>30</v>
      </c>
      <c r="L252" s="208">
        <v>0</v>
      </c>
    </row>
    <row r="253" spans="1:12" s="80" customFormat="1" ht="17.100000000000001" customHeight="1">
      <c r="A253" s="208">
        <v>283</v>
      </c>
      <c r="B253" s="208" t="s">
        <v>135</v>
      </c>
      <c r="C253" s="400" t="s">
        <v>364</v>
      </c>
      <c r="D253" s="401">
        <v>5263.2562722293997</v>
      </c>
      <c r="E253" s="401">
        <v>5263.2562722293997</v>
      </c>
      <c r="F253" s="401"/>
      <c r="G253" s="401">
        <v>5263.2562722293997</v>
      </c>
      <c r="H253" s="402">
        <v>43535</v>
      </c>
      <c r="I253" s="402">
        <v>43535</v>
      </c>
      <c r="J253" s="402">
        <v>47087</v>
      </c>
      <c r="K253" s="208">
        <v>9</v>
      </c>
      <c r="L253" s="208">
        <v>4</v>
      </c>
    </row>
    <row r="254" spans="1:12" s="80" customFormat="1" ht="17.100000000000001" customHeight="1">
      <c r="A254" s="208">
        <v>284</v>
      </c>
      <c r="B254" s="208" t="s">
        <v>123</v>
      </c>
      <c r="C254" s="400" t="s">
        <v>365</v>
      </c>
      <c r="D254" s="401">
        <v>2595.1216615211997</v>
      </c>
      <c r="E254" s="401">
        <v>2595.1216615211997</v>
      </c>
      <c r="F254" s="401"/>
      <c r="G254" s="401">
        <v>2595.1216615211997</v>
      </c>
      <c r="H254" s="402">
        <v>42916</v>
      </c>
      <c r="I254" s="402">
        <v>44895</v>
      </c>
      <c r="J254" s="402">
        <v>52071</v>
      </c>
      <c r="K254" s="208">
        <v>25</v>
      </c>
      <c r="L254" s="208">
        <v>0</v>
      </c>
    </row>
    <row r="255" spans="1:12" s="80" customFormat="1" ht="17.100000000000001" customHeight="1">
      <c r="A255" s="208">
        <v>286</v>
      </c>
      <c r="B255" s="208" t="s">
        <v>127</v>
      </c>
      <c r="C255" s="400" t="s">
        <v>366</v>
      </c>
      <c r="D255" s="401">
        <v>4120.5762981473999</v>
      </c>
      <c r="E255" s="401">
        <v>4120.5762981473999</v>
      </c>
      <c r="F255" s="401"/>
      <c r="G255" s="401">
        <v>4120.5762981473999</v>
      </c>
      <c r="H255" s="402">
        <v>42625</v>
      </c>
      <c r="I255" s="402">
        <v>42625</v>
      </c>
      <c r="J255" s="402">
        <v>46139</v>
      </c>
      <c r="K255" s="208">
        <v>9</v>
      </c>
      <c r="L255" s="208">
        <v>6</v>
      </c>
    </row>
    <row r="256" spans="1:12" s="80" customFormat="1" ht="17.100000000000001" customHeight="1">
      <c r="A256" s="208">
        <v>288</v>
      </c>
      <c r="B256" s="208" t="s">
        <v>227</v>
      </c>
      <c r="C256" s="400" t="s">
        <v>367</v>
      </c>
      <c r="D256" s="401">
        <v>2235.9106129469001</v>
      </c>
      <c r="E256" s="401">
        <v>2235.9106129469001</v>
      </c>
      <c r="F256" s="401"/>
      <c r="G256" s="401">
        <v>2235.9106129469001</v>
      </c>
      <c r="H256" s="402">
        <v>42601</v>
      </c>
      <c r="I256" s="402">
        <v>45056</v>
      </c>
      <c r="J256" s="402">
        <v>54332</v>
      </c>
      <c r="K256" s="208">
        <v>32</v>
      </c>
      <c r="L256" s="208">
        <v>1</v>
      </c>
    </row>
    <row r="257" spans="1:12" s="80" customFormat="1" ht="17.100000000000001" customHeight="1">
      <c r="A257" s="208">
        <v>289</v>
      </c>
      <c r="B257" s="208" t="s">
        <v>154</v>
      </c>
      <c r="C257" s="400" t="s">
        <v>368</v>
      </c>
      <c r="D257" s="401">
        <v>3895.5452590565997</v>
      </c>
      <c r="E257" s="401">
        <v>3895.5452590565997</v>
      </c>
      <c r="F257" s="401"/>
      <c r="G257" s="401">
        <v>3895.5452590565997</v>
      </c>
      <c r="H257" s="402">
        <v>43926</v>
      </c>
      <c r="I257" s="402">
        <v>45135</v>
      </c>
      <c r="J257" s="402">
        <v>56298</v>
      </c>
      <c r="K257" s="208">
        <v>30</v>
      </c>
      <c r="L257" s="208">
        <v>6</v>
      </c>
    </row>
    <row r="258" spans="1:12" s="80" customFormat="1" ht="17.100000000000001" customHeight="1">
      <c r="A258" s="208">
        <v>290</v>
      </c>
      <c r="B258" s="208" t="s">
        <v>135</v>
      </c>
      <c r="C258" s="400" t="s">
        <v>369</v>
      </c>
      <c r="D258" s="401">
        <v>846.25037372929989</v>
      </c>
      <c r="E258" s="401">
        <v>846.25037372929989</v>
      </c>
      <c r="F258" s="401"/>
      <c r="G258" s="401">
        <v>846.25037372929989</v>
      </c>
      <c r="H258" s="402">
        <v>44079</v>
      </c>
      <c r="I258" s="402">
        <v>44925</v>
      </c>
      <c r="J258" s="402">
        <v>48582</v>
      </c>
      <c r="K258" s="208">
        <v>10</v>
      </c>
      <c r="L258" s="208">
        <v>1</v>
      </c>
    </row>
    <row r="259" spans="1:12" s="80" customFormat="1" ht="17.100000000000001" customHeight="1">
      <c r="A259" s="208">
        <v>292</v>
      </c>
      <c r="B259" s="208" t="s">
        <v>139</v>
      </c>
      <c r="C259" s="400" t="s">
        <v>370</v>
      </c>
      <c r="D259" s="401">
        <v>4793.2058496098007</v>
      </c>
      <c r="E259" s="401">
        <v>4793.2058496098007</v>
      </c>
      <c r="F259" s="401"/>
      <c r="G259" s="401">
        <v>4793.2058496098007</v>
      </c>
      <c r="H259" s="402">
        <v>42662</v>
      </c>
      <c r="I259" s="402">
        <v>42866</v>
      </c>
      <c r="J259" s="402">
        <v>49947</v>
      </c>
      <c r="K259" s="208">
        <v>19</v>
      </c>
      <c r="L259" s="208">
        <v>4</v>
      </c>
    </row>
    <row r="260" spans="1:12" s="80" customFormat="1" ht="17.100000000000001" customHeight="1">
      <c r="A260" s="208">
        <v>293</v>
      </c>
      <c r="B260" s="208" t="s">
        <v>227</v>
      </c>
      <c r="C260" s="400" t="s">
        <v>371</v>
      </c>
      <c r="D260" s="401">
        <v>4531.3223812189999</v>
      </c>
      <c r="E260" s="401">
        <v>4531.3223812189999</v>
      </c>
      <c r="F260" s="401"/>
      <c r="G260" s="401">
        <v>4531.3223812189999</v>
      </c>
      <c r="H260" s="402">
        <v>42048</v>
      </c>
      <c r="I260" s="402">
        <v>42156</v>
      </c>
      <c r="J260" s="402">
        <v>45504</v>
      </c>
      <c r="K260" s="208">
        <v>9</v>
      </c>
      <c r="L260" s="208">
        <v>0</v>
      </c>
    </row>
    <row r="261" spans="1:12" s="80" customFormat="1" ht="17.100000000000001" customHeight="1">
      <c r="A261" s="208">
        <v>294</v>
      </c>
      <c r="B261" s="208" t="s">
        <v>227</v>
      </c>
      <c r="C261" s="400" t="s">
        <v>372</v>
      </c>
      <c r="D261" s="401">
        <v>4328.5397443235997</v>
      </c>
      <c r="E261" s="401">
        <v>4328.5397443235997</v>
      </c>
      <c r="F261" s="401"/>
      <c r="G261" s="401">
        <v>4328.5397443235997</v>
      </c>
      <c r="H261" s="402">
        <v>41606</v>
      </c>
      <c r="I261" s="402">
        <v>42223</v>
      </c>
      <c r="J261" s="402">
        <v>45504</v>
      </c>
      <c r="K261" s="208">
        <v>10</v>
      </c>
      <c r="L261" s="208">
        <v>3</v>
      </c>
    </row>
    <row r="262" spans="1:12" s="80" customFormat="1" ht="17.100000000000001" customHeight="1">
      <c r="A262" s="208">
        <v>295</v>
      </c>
      <c r="B262" s="208" t="s">
        <v>227</v>
      </c>
      <c r="C262" s="400" t="s">
        <v>373</v>
      </c>
      <c r="D262" s="401">
        <v>878.37246472919992</v>
      </c>
      <c r="E262" s="401">
        <v>878.37246472919992</v>
      </c>
      <c r="F262" s="401"/>
      <c r="G262" s="401">
        <v>878.37246472919992</v>
      </c>
      <c r="H262" s="402">
        <v>41842</v>
      </c>
      <c r="I262" s="402">
        <v>42027</v>
      </c>
      <c r="J262" s="402">
        <v>45504</v>
      </c>
      <c r="K262" s="208">
        <v>9</v>
      </c>
      <c r="L262" s="208">
        <v>9</v>
      </c>
    </row>
    <row r="263" spans="1:12" s="80" customFormat="1" ht="17.100000000000001" customHeight="1">
      <c r="A263" s="481" t="s">
        <v>831</v>
      </c>
      <c r="B263" s="481"/>
      <c r="C263" s="481"/>
      <c r="D263" s="403">
        <f>SUM(D264:D276)</f>
        <v>114976.46627278751</v>
      </c>
      <c r="E263" s="403">
        <f>SUM(E264:E276)</f>
        <v>114976.46627278751</v>
      </c>
      <c r="F263" s="403"/>
      <c r="G263" s="403">
        <f>SUM(G264:G276)</f>
        <v>114976.46627278751</v>
      </c>
      <c r="H263" s="402"/>
      <c r="I263" s="402"/>
      <c r="J263" s="402"/>
      <c r="K263" s="208"/>
      <c r="L263" s="208"/>
    </row>
    <row r="264" spans="1:12" s="80" customFormat="1" ht="17.100000000000001" customHeight="1">
      <c r="A264" s="208">
        <v>296</v>
      </c>
      <c r="B264" s="208" t="s">
        <v>832</v>
      </c>
      <c r="C264" s="400" t="s">
        <v>374</v>
      </c>
      <c r="D264" s="401">
        <v>10642.348061406999</v>
      </c>
      <c r="E264" s="401">
        <v>10642.348061406999</v>
      </c>
      <c r="F264" s="401"/>
      <c r="G264" s="401">
        <v>10642.348061406999</v>
      </c>
      <c r="H264" s="402">
        <v>43344</v>
      </c>
      <c r="I264" s="402">
        <v>44180</v>
      </c>
      <c r="J264" s="402">
        <v>51407</v>
      </c>
      <c r="K264" s="208">
        <v>22</v>
      </c>
      <c r="L264" s="208">
        <v>0</v>
      </c>
    </row>
    <row r="265" spans="1:12" s="80" customFormat="1" ht="17.100000000000001" customHeight="1">
      <c r="A265" s="208">
        <v>297</v>
      </c>
      <c r="B265" s="208" t="s">
        <v>833</v>
      </c>
      <c r="C265" s="400" t="s">
        <v>375</v>
      </c>
      <c r="D265" s="401">
        <v>4200.3268864804004</v>
      </c>
      <c r="E265" s="401">
        <v>4200.3268864804004</v>
      </c>
      <c r="F265" s="401"/>
      <c r="G265" s="401">
        <v>4200.3268864804004</v>
      </c>
      <c r="H265" s="402">
        <v>42946</v>
      </c>
      <c r="I265" s="402">
        <v>44032</v>
      </c>
      <c r="J265" s="402">
        <v>53929</v>
      </c>
      <c r="K265" s="208">
        <v>30</v>
      </c>
      <c r="L265" s="208">
        <v>0</v>
      </c>
    </row>
    <row r="266" spans="1:12" s="80" customFormat="1" ht="17.100000000000001" customHeight="1">
      <c r="A266" s="208">
        <v>298</v>
      </c>
      <c r="B266" s="208" t="s">
        <v>832</v>
      </c>
      <c r="C266" s="400" t="s">
        <v>376</v>
      </c>
      <c r="D266" s="401">
        <v>25141.258450976897</v>
      </c>
      <c r="E266" s="401">
        <v>25141.258450976897</v>
      </c>
      <c r="F266" s="401"/>
      <c r="G266" s="401">
        <v>25141.258450976897</v>
      </c>
      <c r="H266" s="402">
        <v>43497</v>
      </c>
      <c r="I266" s="402">
        <v>44073</v>
      </c>
      <c r="J266" s="402">
        <v>46803</v>
      </c>
      <c r="K266" s="208">
        <v>9</v>
      </c>
      <c r="L266" s="208">
        <v>0</v>
      </c>
    </row>
    <row r="267" spans="1:12" s="80" customFormat="1" ht="17.100000000000001" customHeight="1">
      <c r="A267" s="208">
        <v>300</v>
      </c>
      <c r="B267" s="208" t="s">
        <v>834</v>
      </c>
      <c r="C267" s="400" t="s">
        <v>377</v>
      </c>
      <c r="D267" s="401">
        <v>5162.0400084351995</v>
      </c>
      <c r="E267" s="401">
        <v>5162.0400084351995</v>
      </c>
      <c r="F267" s="401"/>
      <c r="G267" s="401">
        <v>5162.0400084351995</v>
      </c>
      <c r="H267" s="402">
        <v>43601</v>
      </c>
      <c r="I267" s="402">
        <v>43636</v>
      </c>
      <c r="J267" s="402">
        <v>47087</v>
      </c>
      <c r="K267" s="208">
        <v>9</v>
      </c>
      <c r="L267" s="208">
        <v>4</v>
      </c>
    </row>
    <row r="268" spans="1:12" s="80" customFormat="1" ht="17.100000000000001" customHeight="1">
      <c r="A268" s="208">
        <v>304</v>
      </c>
      <c r="B268" s="208" t="s">
        <v>833</v>
      </c>
      <c r="C268" s="400" t="s">
        <v>378</v>
      </c>
      <c r="D268" s="401">
        <v>10885.463762072101</v>
      </c>
      <c r="E268" s="401">
        <v>10885.463762072101</v>
      </c>
      <c r="F268" s="401"/>
      <c r="G268" s="401">
        <v>10885.463762072101</v>
      </c>
      <c r="H268" s="402">
        <v>44138</v>
      </c>
      <c r="I268" s="402">
        <v>44137</v>
      </c>
      <c r="J268" s="402">
        <v>48186</v>
      </c>
      <c r="K268" s="208">
        <v>11</v>
      </c>
      <c r="L268" s="208">
        <v>0</v>
      </c>
    </row>
    <row r="269" spans="1:12" s="80" customFormat="1" ht="17.100000000000001" customHeight="1">
      <c r="A269" s="208">
        <v>305</v>
      </c>
      <c r="B269" s="208" t="s">
        <v>835</v>
      </c>
      <c r="C269" s="400" t="s">
        <v>379</v>
      </c>
      <c r="D269" s="401">
        <v>427.9996673448</v>
      </c>
      <c r="E269" s="401">
        <v>427.9996673448</v>
      </c>
      <c r="F269" s="401"/>
      <c r="G269" s="401">
        <v>427.9996673448</v>
      </c>
      <c r="H269" s="402">
        <v>41977</v>
      </c>
      <c r="I269" s="402">
        <v>42194</v>
      </c>
      <c r="J269" s="402">
        <v>45504</v>
      </c>
      <c r="K269" s="208">
        <v>9</v>
      </c>
      <c r="L269" s="208">
        <v>5</v>
      </c>
    </row>
    <row r="270" spans="1:12" s="80" customFormat="1" ht="17.100000000000001" customHeight="1">
      <c r="A270" s="208">
        <v>306</v>
      </c>
      <c r="B270" s="208" t="s">
        <v>835</v>
      </c>
      <c r="C270" s="400" t="s">
        <v>380</v>
      </c>
      <c r="D270" s="401">
        <v>17945.930705258001</v>
      </c>
      <c r="E270" s="401">
        <v>17945.930705258001</v>
      </c>
      <c r="F270" s="401"/>
      <c r="G270" s="401">
        <v>17945.930705258001</v>
      </c>
      <c r="H270" s="402">
        <v>42139</v>
      </c>
      <c r="I270" s="402">
        <v>42697</v>
      </c>
      <c r="J270" s="402">
        <v>49947</v>
      </c>
      <c r="K270" s="208">
        <v>21</v>
      </c>
      <c r="L270" s="208">
        <v>2</v>
      </c>
    </row>
    <row r="271" spans="1:12" s="80" customFormat="1" ht="17.100000000000001" customHeight="1">
      <c r="A271" s="208">
        <v>307</v>
      </c>
      <c r="B271" s="208" t="s">
        <v>836</v>
      </c>
      <c r="C271" s="400" t="s">
        <v>381</v>
      </c>
      <c r="D271" s="401">
        <v>4398.8553921222001</v>
      </c>
      <c r="E271" s="401">
        <v>4398.8553921222001</v>
      </c>
      <c r="F271" s="401"/>
      <c r="G271" s="401">
        <v>4398.8553921222001</v>
      </c>
      <c r="H271" s="402">
        <v>42416</v>
      </c>
      <c r="I271" s="402">
        <v>43052</v>
      </c>
      <c r="J271" s="402">
        <v>53885</v>
      </c>
      <c r="K271" s="208">
        <v>31</v>
      </c>
      <c r="L271" s="208">
        <v>3</v>
      </c>
    </row>
    <row r="272" spans="1:12" s="80" customFormat="1" ht="17.100000000000001" customHeight="1">
      <c r="A272" s="208">
        <v>308</v>
      </c>
      <c r="B272" s="208" t="s">
        <v>836</v>
      </c>
      <c r="C272" s="400" t="s">
        <v>382</v>
      </c>
      <c r="D272" s="401">
        <v>5577.3006376111998</v>
      </c>
      <c r="E272" s="401">
        <v>5577.3006376111998</v>
      </c>
      <c r="F272" s="401"/>
      <c r="G272" s="401">
        <v>5577.3006376111998</v>
      </c>
      <c r="H272" s="402">
        <v>42324</v>
      </c>
      <c r="I272" s="402">
        <v>42797</v>
      </c>
      <c r="J272" s="402">
        <v>46365</v>
      </c>
      <c r="K272" s="208">
        <v>10</v>
      </c>
      <c r="L272" s="208">
        <v>10</v>
      </c>
    </row>
    <row r="273" spans="1:12" s="80" customFormat="1" ht="17.100000000000001" customHeight="1">
      <c r="A273" s="208">
        <v>309</v>
      </c>
      <c r="B273" s="208" t="s">
        <v>836</v>
      </c>
      <c r="C273" s="400" t="s">
        <v>383</v>
      </c>
      <c r="D273" s="401">
        <v>17103.508829575399</v>
      </c>
      <c r="E273" s="401">
        <v>17103.508829575399</v>
      </c>
      <c r="F273" s="401"/>
      <c r="G273" s="401">
        <v>17103.508829575399</v>
      </c>
      <c r="H273" s="402">
        <v>43251</v>
      </c>
      <c r="I273" s="402">
        <v>43529</v>
      </c>
      <c r="J273" s="402">
        <v>54128</v>
      </c>
      <c r="K273" s="208">
        <v>29</v>
      </c>
      <c r="L273" s="208">
        <v>8</v>
      </c>
    </row>
    <row r="274" spans="1:12" s="80" customFormat="1" ht="17.100000000000001" customHeight="1">
      <c r="A274" s="208">
        <v>310</v>
      </c>
      <c r="B274" s="208" t="s">
        <v>836</v>
      </c>
      <c r="C274" s="400" t="s">
        <v>384</v>
      </c>
      <c r="D274" s="401">
        <v>2224.2592042744</v>
      </c>
      <c r="E274" s="401">
        <v>2224.2592042744</v>
      </c>
      <c r="F274" s="401"/>
      <c r="G274" s="401">
        <v>2224.2592042744</v>
      </c>
      <c r="H274" s="402">
        <v>42890</v>
      </c>
      <c r="I274" s="402">
        <v>45082</v>
      </c>
      <c r="J274" s="402">
        <v>53882</v>
      </c>
      <c r="K274" s="208">
        <v>30</v>
      </c>
      <c r="L274" s="208">
        <v>0</v>
      </c>
    </row>
    <row r="275" spans="1:12" s="80" customFormat="1" ht="17.100000000000001" customHeight="1">
      <c r="A275" s="208">
        <v>311</v>
      </c>
      <c r="B275" s="208" t="s">
        <v>837</v>
      </c>
      <c r="C275" s="400" t="s">
        <v>385</v>
      </c>
      <c r="D275" s="401">
        <v>7215.6770912544007</v>
      </c>
      <c r="E275" s="401">
        <v>7215.6770912544007</v>
      </c>
      <c r="F275" s="401"/>
      <c r="G275" s="401">
        <v>7215.6770912544007</v>
      </c>
      <c r="H275" s="402">
        <v>43435</v>
      </c>
      <c r="I275" s="402">
        <v>43707</v>
      </c>
      <c r="J275" s="402">
        <v>54128</v>
      </c>
      <c r="K275" s="208">
        <v>29</v>
      </c>
      <c r="L275" s="208">
        <v>3</v>
      </c>
    </row>
    <row r="276" spans="1:12" s="80" customFormat="1" ht="17.100000000000001" customHeight="1">
      <c r="A276" s="208">
        <v>312</v>
      </c>
      <c r="B276" s="208" t="s">
        <v>837</v>
      </c>
      <c r="C276" s="400" t="s">
        <v>386</v>
      </c>
      <c r="D276" s="401">
        <v>4051.4975759755002</v>
      </c>
      <c r="E276" s="401">
        <v>4051.4975759755002</v>
      </c>
      <c r="F276" s="401"/>
      <c r="G276" s="401">
        <v>4051.4975759755002</v>
      </c>
      <c r="H276" s="402">
        <v>42901</v>
      </c>
      <c r="I276" s="402">
        <v>43632</v>
      </c>
      <c r="J276" s="402">
        <v>54128</v>
      </c>
      <c r="K276" s="208">
        <v>30</v>
      </c>
      <c r="L276" s="208">
        <v>5</v>
      </c>
    </row>
    <row r="277" spans="1:12" s="80" customFormat="1" ht="17.100000000000001" customHeight="1">
      <c r="A277" s="481" t="s">
        <v>838</v>
      </c>
      <c r="B277" s="481"/>
      <c r="C277" s="481"/>
      <c r="D277" s="403">
        <f>SUM(D278:D286)</f>
        <v>76728.433723527109</v>
      </c>
      <c r="E277" s="403">
        <f>SUM(E278:E286)</f>
        <v>76728.433723527109</v>
      </c>
      <c r="F277" s="403"/>
      <c r="G277" s="403">
        <f>SUM(G278:G286)</f>
        <v>76728.433723527109</v>
      </c>
      <c r="H277" s="402"/>
      <c r="I277" s="402"/>
      <c r="J277" s="402"/>
      <c r="K277" s="208"/>
      <c r="L277" s="208"/>
    </row>
    <row r="278" spans="1:12" s="80" customFormat="1" ht="17.100000000000001" customHeight="1">
      <c r="A278" s="208">
        <v>313</v>
      </c>
      <c r="B278" s="208" t="s">
        <v>125</v>
      </c>
      <c r="C278" s="400" t="s">
        <v>387</v>
      </c>
      <c r="D278" s="401">
        <v>9853.2142595170008</v>
      </c>
      <c r="E278" s="401">
        <v>9853.2142595170008</v>
      </c>
      <c r="F278" s="401"/>
      <c r="G278" s="401">
        <v>9853.2142595170008</v>
      </c>
      <c r="H278" s="402">
        <v>43678</v>
      </c>
      <c r="I278" s="402">
        <v>43798</v>
      </c>
      <c r="J278" s="402">
        <v>54633</v>
      </c>
      <c r="K278" s="208">
        <v>29</v>
      </c>
      <c r="L278" s="208">
        <v>6</v>
      </c>
    </row>
    <row r="279" spans="1:12" s="80" customFormat="1" ht="17.100000000000001" customHeight="1">
      <c r="A279" s="208">
        <v>314</v>
      </c>
      <c r="B279" s="208" t="s">
        <v>135</v>
      </c>
      <c r="C279" s="400" t="s">
        <v>388</v>
      </c>
      <c r="D279" s="401">
        <v>4657.3490658217997</v>
      </c>
      <c r="E279" s="401">
        <v>4657.3490658217997</v>
      </c>
      <c r="F279" s="401"/>
      <c r="G279" s="401">
        <v>4657.3490658217997</v>
      </c>
      <c r="H279" s="402">
        <v>42963</v>
      </c>
      <c r="I279" s="402">
        <v>43151</v>
      </c>
      <c r="J279" s="402">
        <v>54128</v>
      </c>
      <c r="K279" s="208">
        <v>30</v>
      </c>
      <c r="L279" s="208">
        <v>2</v>
      </c>
    </row>
    <row r="280" spans="1:12" s="80" customFormat="1" ht="17.100000000000001" customHeight="1">
      <c r="A280" s="208">
        <v>316</v>
      </c>
      <c r="B280" s="208" t="s">
        <v>139</v>
      </c>
      <c r="C280" s="400" t="s">
        <v>389</v>
      </c>
      <c r="D280" s="401">
        <v>670.32318675240003</v>
      </c>
      <c r="E280" s="401">
        <v>670.32318675240003</v>
      </c>
      <c r="F280" s="401"/>
      <c r="G280" s="401">
        <v>670.32318675240003</v>
      </c>
      <c r="H280" s="402">
        <v>42643</v>
      </c>
      <c r="I280" s="402">
        <v>42909</v>
      </c>
      <c r="J280" s="402">
        <v>49947</v>
      </c>
      <c r="K280" s="208">
        <v>19</v>
      </c>
      <c r="L280" s="208">
        <v>11</v>
      </c>
    </row>
    <row r="281" spans="1:12" s="80" customFormat="1" ht="17.100000000000001" customHeight="1">
      <c r="A281" s="208">
        <v>317</v>
      </c>
      <c r="B281" s="208" t="s">
        <v>227</v>
      </c>
      <c r="C281" s="400" t="s">
        <v>390</v>
      </c>
      <c r="D281" s="401">
        <v>4152.2191279079998</v>
      </c>
      <c r="E281" s="401">
        <v>4152.2191279079998</v>
      </c>
      <c r="F281" s="401"/>
      <c r="G281" s="401">
        <v>4152.2191279079998</v>
      </c>
      <c r="H281" s="402">
        <v>42619</v>
      </c>
      <c r="I281" s="402">
        <v>42891</v>
      </c>
      <c r="J281" s="402">
        <v>49947</v>
      </c>
      <c r="K281" s="208">
        <v>19</v>
      </c>
      <c r="L281" s="208">
        <v>11</v>
      </c>
    </row>
    <row r="282" spans="1:12" s="80" customFormat="1" ht="17.100000000000001" customHeight="1">
      <c r="A282" s="208">
        <v>318</v>
      </c>
      <c r="B282" s="208" t="s">
        <v>839</v>
      </c>
      <c r="C282" s="400" t="s">
        <v>840</v>
      </c>
      <c r="D282" s="401">
        <v>2391.5478988614</v>
      </c>
      <c r="E282" s="401">
        <v>2391.5478988614</v>
      </c>
      <c r="F282" s="401"/>
      <c r="G282" s="401">
        <v>2391.5478988614</v>
      </c>
      <c r="H282" s="402">
        <v>42485</v>
      </c>
      <c r="I282" s="402">
        <v>42545</v>
      </c>
      <c r="J282" s="402">
        <v>46139</v>
      </c>
      <c r="K282" s="208">
        <v>9</v>
      </c>
      <c r="L282" s="208">
        <v>6</v>
      </c>
    </row>
    <row r="283" spans="1:12" s="80" customFormat="1" ht="17.100000000000001" customHeight="1">
      <c r="A283" s="208">
        <v>319</v>
      </c>
      <c r="B283" s="208" t="s">
        <v>249</v>
      </c>
      <c r="C283" s="400" t="s">
        <v>392</v>
      </c>
      <c r="D283" s="401">
        <v>5121.4714349604001</v>
      </c>
      <c r="E283" s="401">
        <v>5121.4714349604001</v>
      </c>
      <c r="F283" s="401"/>
      <c r="G283" s="401">
        <v>5121.4714349604001</v>
      </c>
      <c r="H283" s="402">
        <v>42853</v>
      </c>
      <c r="I283" s="402">
        <v>42870</v>
      </c>
      <c r="J283" s="402">
        <v>46365</v>
      </c>
      <c r="K283" s="208">
        <v>9</v>
      </c>
      <c r="L283" s="208">
        <v>6</v>
      </c>
    </row>
    <row r="284" spans="1:12" s="80" customFormat="1" ht="17.100000000000001" customHeight="1">
      <c r="A284" s="208">
        <v>320</v>
      </c>
      <c r="B284" s="208" t="s">
        <v>135</v>
      </c>
      <c r="C284" s="400" t="s">
        <v>841</v>
      </c>
      <c r="D284" s="401">
        <v>17051.680098508699</v>
      </c>
      <c r="E284" s="401">
        <v>17051.680098508699</v>
      </c>
      <c r="F284" s="401"/>
      <c r="G284" s="401">
        <v>17051.680098508699</v>
      </c>
      <c r="H284" s="402">
        <v>42584</v>
      </c>
      <c r="I284" s="402">
        <v>42919</v>
      </c>
      <c r="J284" s="402">
        <v>49947</v>
      </c>
      <c r="K284" s="208">
        <v>19</v>
      </c>
      <c r="L284" s="208">
        <v>11</v>
      </c>
    </row>
    <row r="285" spans="1:12" s="80" customFormat="1" ht="17.100000000000001" customHeight="1">
      <c r="A285" s="208">
        <v>321</v>
      </c>
      <c r="B285" s="208" t="s">
        <v>227</v>
      </c>
      <c r="C285" s="400" t="s">
        <v>394</v>
      </c>
      <c r="D285" s="401">
        <v>630.27301759080001</v>
      </c>
      <c r="E285" s="401">
        <v>630.27301759080001</v>
      </c>
      <c r="F285" s="401"/>
      <c r="G285" s="401">
        <v>630.27301759080001</v>
      </c>
      <c r="H285" s="402">
        <v>42658</v>
      </c>
      <c r="I285" s="402">
        <v>45215</v>
      </c>
      <c r="J285" s="402">
        <v>54389</v>
      </c>
      <c r="K285" s="208">
        <v>32</v>
      </c>
      <c r="L285" s="208">
        <v>0</v>
      </c>
    </row>
    <row r="286" spans="1:12" s="80" customFormat="1" ht="17.100000000000001" customHeight="1">
      <c r="A286" s="208">
        <v>322</v>
      </c>
      <c r="B286" s="208" t="s">
        <v>249</v>
      </c>
      <c r="C286" s="400" t="s">
        <v>842</v>
      </c>
      <c r="D286" s="401">
        <v>32200.355633606603</v>
      </c>
      <c r="E286" s="401">
        <v>32200.355633606603</v>
      </c>
      <c r="F286" s="401"/>
      <c r="G286" s="401">
        <v>32200.355633606603</v>
      </c>
      <c r="H286" s="402">
        <v>42392</v>
      </c>
      <c r="I286" s="402">
        <v>43287</v>
      </c>
      <c r="J286" s="402">
        <v>54128</v>
      </c>
      <c r="K286" s="208">
        <v>31</v>
      </c>
      <c r="L286" s="208">
        <v>11</v>
      </c>
    </row>
    <row r="287" spans="1:12" s="88" customFormat="1" ht="17.100000000000001" customHeight="1">
      <c r="A287" s="481" t="s">
        <v>843</v>
      </c>
      <c r="B287" s="481"/>
      <c r="C287" s="481"/>
      <c r="D287" s="403">
        <f>SUM(D288:D300)</f>
        <v>70153.430366584391</v>
      </c>
      <c r="E287" s="403">
        <f>SUM(E288:E300)</f>
        <v>70153.430366584391</v>
      </c>
      <c r="F287" s="403"/>
      <c r="G287" s="403">
        <f>SUM(G288:G300)</f>
        <v>70153.430366584391</v>
      </c>
      <c r="H287" s="402"/>
      <c r="I287" s="402"/>
      <c r="J287" s="402"/>
      <c r="K287" s="208"/>
      <c r="L287" s="208"/>
    </row>
    <row r="288" spans="1:12" s="80" customFormat="1" ht="17.100000000000001" customHeight="1">
      <c r="A288" s="208">
        <v>323</v>
      </c>
      <c r="B288" s="208" t="s">
        <v>125</v>
      </c>
      <c r="C288" s="400" t="s">
        <v>844</v>
      </c>
      <c r="D288" s="401">
        <v>4645.4940817248007</v>
      </c>
      <c r="E288" s="401">
        <v>4645.4940817248007</v>
      </c>
      <c r="F288" s="401"/>
      <c r="G288" s="401">
        <v>4645.4940817248007</v>
      </c>
      <c r="H288" s="402">
        <v>44837</v>
      </c>
      <c r="I288" s="402">
        <v>44836</v>
      </c>
      <c r="J288" s="402">
        <v>55519</v>
      </c>
      <c r="K288" s="208">
        <v>29</v>
      </c>
      <c r="L288" s="208">
        <v>0</v>
      </c>
    </row>
    <row r="289" spans="1:12" s="80" customFormat="1" ht="17.100000000000001" customHeight="1">
      <c r="A289" s="208">
        <v>325</v>
      </c>
      <c r="B289" s="208" t="s">
        <v>125</v>
      </c>
      <c r="C289" s="400" t="s">
        <v>845</v>
      </c>
      <c r="D289" s="401">
        <v>6600.8008659155003</v>
      </c>
      <c r="E289" s="401">
        <v>6600.8008659155003</v>
      </c>
      <c r="F289" s="401"/>
      <c r="G289" s="401">
        <v>6600.8008659155003</v>
      </c>
      <c r="H289" s="402">
        <v>45019</v>
      </c>
      <c r="I289" s="402">
        <v>45018</v>
      </c>
      <c r="J289" s="402">
        <v>56158</v>
      </c>
      <c r="K289" s="208">
        <v>30</v>
      </c>
      <c r="L289" s="208">
        <v>0</v>
      </c>
    </row>
    <row r="290" spans="1:12" s="80" customFormat="1" ht="17.100000000000001" customHeight="1">
      <c r="A290" s="208">
        <v>327</v>
      </c>
      <c r="B290" s="208" t="s">
        <v>123</v>
      </c>
      <c r="C290" s="400" t="s">
        <v>396</v>
      </c>
      <c r="D290" s="401">
        <v>955.20387354979994</v>
      </c>
      <c r="E290" s="401">
        <v>955.20387354979994</v>
      </c>
      <c r="F290" s="401"/>
      <c r="G290" s="401">
        <v>955.20387354979994</v>
      </c>
      <c r="H290" s="402">
        <v>43707</v>
      </c>
      <c r="I290" s="402">
        <v>43826</v>
      </c>
      <c r="J290" s="402">
        <v>51378</v>
      </c>
      <c r="K290" s="208">
        <v>20</v>
      </c>
      <c r="L290" s="208">
        <v>6</v>
      </c>
    </row>
    <row r="291" spans="1:12" s="80" customFormat="1" ht="17.100000000000001" customHeight="1">
      <c r="A291" s="208">
        <v>328</v>
      </c>
      <c r="B291" s="208" t="s">
        <v>135</v>
      </c>
      <c r="C291" s="400" t="s">
        <v>397</v>
      </c>
      <c r="D291" s="401">
        <v>95.16902942210001</v>
      </c>
      <c r="E291" s="401">
        <v>95.16902942210001</v>
      </c>
      <c r="F291" s="401"/>
      <c r="G291" s="401">
        <v>95.16902942210001</v>
      </c>
      <c r="H291" s="402">
        <v>43208</v>
      </c>
      <c r="I291" s="402">
        <v>43208</v>
      </c>
      <c r="J291" s="402">
        <v>54128</v>
      </c>
      <c r="K291" s="208">
        <v>29</v>
      </c>
      <c r="L291" s="208">
        <v>8</v>
      </c>
    </row>
    <row r="292" spans="1:12" s="80" customFormat="1" ht="17.100000000000001" customHeight="1">
      <c r="A292" s="208">
        <v>329</v>
      </c>
      <c r="B292" s="208" t="s">
        <v>123</v>
      </c>
      <c r="C292" s="400" t="s">
        <v>846</v>
      </c>
      <c r="D292" s="401">
        <v>676.63979643799996</v>
      </c>
      <c r="E292" s="401">
        <v>676.63979643799996</v>
      </c>
      <c r="F292" s="401"/>
      <c r="G292" s="401">
        <v>676.63979643799996</v>
      </c>
      <c r="H292" s="402">
        <v>44505</v>
      </c>
      <c r="I292" s="402">
        <v>45289</v>
      </c>
      <c r="J292" s="402">
        <v>49094</v>
      </c>
      <c r="K292" s="208">
        <v>10</v>
      </c>
      <c r="L292" s="208">
        <v>0</v>
      </c>
    </row>
    <row r="293" spans="1:12" s="80" customFormat="1" ht="17.100000000000001" customHeight="1">
      <c r="A293" s="208">
        <v>330</v>
      </c>
      <c r="B293" s="208" t="s">
        <v>154</v>
      </c>
      <c r="C293" s="400" t="s">
        <v>847</v>
      </c>
      <c r="D293" s="401">
        <v>4517.0446811407</v>
      </c>
      <c r="E293" s="401">
        <v>4517.0446811407</v>
      </c>
      <c r="F293" s="401"/>
      <c r="G293" s="401">
        <v>4517.0446811407</v>
      </c>
      <c r="H293" s="402">
        <v>44530</v>
      </c>
      <c r="I293" s="402">
        <v>44804</v>
      </c>
      <c r="J293" s="402">
        <v>55061</v>
      </c>
      <c r="K293" s="208">
        <v>27</v>
      </c>
      <c r="L293" s="208">
        <v>6</v>
      </c>
    </row>
    <row r="294" spans="1:12" s="80" customFormat="1" ht="17.100000000000001" customHeight="1">
      <c r="A294" s="208">
        <v>331</v>
      </c>
      <c r="B294" s="208" t="s">
        <v>135</v>
      </c>
      <c r="C294" s="400" t="s">
        <v>848</v>
      </c>
      <c r="D294" s="401">
        <v>383.8342877874</v>
      </c>
      <c r="E294" s="401">
        <v>383.8342877874</v>
      </c>
      <c r="F294" s="401"/>
      <c r="G294" s="401">
        <v>383.8342877874</v>
      </c>
      <c r="H294" s="402">
        <v>44502</v>
      </c>
      <c r="I294" s="402">
        <v>44567</v>
      </c>
      <c r="J294" s="402">
        <v>48337</v>
      </c>
      <c r="K294" s="208">
        <v>10</v>
      </c>
      <c r="L294" s="208">
        <v>3</v>
      </c>
    </row>
    <row r="295" spans="1:12" s="80" customFormat="1" ht="17.100000000000001" customHeight="1">
      <c r="A295" s="208">
        <v>332</v>
      </c>
      <c r="B295" s="208" t="s">
        <v>778</v>
      </c>
      <c r="C295" s="400" t="s">
        <v>849</v>
      </c>
      <c r="D295" s="401">
        <v>6801.4992632552003</v>
      </c>
      <c r="E295" s="401">
        <v>6801.4992632552003</v>
      </c>
      <c r="F295" s="401"/>
      <c r="G295" s="401">
        <v>6801.4992632552003</v>
      </c>
      <c r="H295" s="402">
        <v>44258</v>
      </c>
      <c r="I295" s="402">
        <v>45289</v>
      </c>
      <c r="J295" s="402">
        <v>48698</v>
      </c>
      <c r="K295" s="208">
        <v>10</v>
      </c>
      <c r="L295" s="208">
        <v>0</v>
      </c>
    </row>
    <row r="296" spans="1:12" s="80" customFormat="1" ht="17.100000000000001" customHeight="1">
      <c r="A296" s="208">
        <v>334</v>
      </c>
      <c r="B296" s="208" t="s">
        <v>135</v>
      </c>
      <c r="C296" s="400" t="s">
        <v>850</v>
      </c>
      <c r="D296" s="401">
        <v>380.05346658860003</v>
      </c>
      <c r="E296" s="401">
        <v>380.05346658860003</v>
      </c>
      <c r="F296" s="401"/>
      <c r="G296" s="401">
        <v>380.05346658860003</v>
      </c>
      <c r="H296" s="402">
        <v>44876</v>
      </c>
      <c r="I296" s="402">
        <v>44903</v>
      </c>
      <c r="J296" s="402">
        <v>48579</v>
      </c>
      <c r="K296" s="208">
        <v>10</v>
      </c>
      <c r="L296" s="208">
        <v>0</v>
      </c>
    </row>
    <row r="297" spans="1:12" s="80" customFormat="1" ht="17.100000000000001" customHeight="1">
      <c r="A297" s="208">
        <v>336</v>
      </c>
      <c r="B297" s="208" t="s">
        <v>227</v>
      </c>
      <c r="C297" s="400" t="s">
        <v>398</v>
      </c>
      <c r="D297" s="401">
        <v>12614.793066720798</v>
      </c>
      <c r="E297" s="401">
        <v>12614.793066720798</v>
      </c>
      <c r="F297" s="401"/>
      <c r="G297" s="401">
        <v>12614.793066720798</v>
      </c>
      <c r="H297" s="402">
        <v>43069</v>
      </c>
      <c r="I297" s="402">
        <v>43845</v>
      </c>
      <c r="J297" s="402">
        <v>54087</v>
      </c>
      <c r="K297" s="208">
        <v>30</v>
      </c>
      <c r="L297" s="208">
        <v>1</v>
      </c>
    </row>
    <row r="298" spans="1:12" s="80" customFormat="1" ht="17.100000000000001" customHeight="1">
      <c r="A298" s="208">
        <v>337</v>
      </c>
      <c r="B298" s="208" t="s">
        <v>227</v>
      </c>
      <c r="C298" s="400" t="s">
        <v>399</v>
      </c>
      <c r="D298" s="401">
        <v>12475.0990040818</v>
      </c>
      <c r="E298" s="401">
        <v>12475.0990040818</v>
      </c>
      <c r="F298" s="401"/>
      <c r="G298" s="401">
        <v>12475.0990040818</v>
      </c>
      <c r="H298" s="402">
        <v>43322</v>
      </c>
      <c r="I298" s="402">
        <v>44180</v>
      </c>
      <c r="J298" s="402">
        <v>54128</v>
      </c>
      <c r="K298" s="208">
        <v>29</v>
      </c>
      <c r="L298" s="208">
        <v>6</v>
      </c>
    </row>
    <row r="299" spans="1:12" s="80" customFormat="1" ht="17.100000000000001" customHeight="1">
      <c r="A299" s="208">
        <v>338</v>
      </c>
      <c r="B299" s="208" t="s">
        <v>227</v>
      </c>
      <c r="C299" s="400" t="s">
        <v>723</v>
      </c>
      <c r="D299" s="401">
        <v>2603.5837742768999</v>
      </c>
      <c r="E299" s="401">
        <v>2603.5837742768999</v>
      </c>
      <c r="F299" s="401"/>
      <c r="G299" s="401">
        <v>2603.5837742768999</v>
      </c>
      <c r="H299" s="402">
        <v>43416</v>
      </c>
      <c r="I299" s="402">
        <v>45180</v>
      </c>
      <c r="J299" s="402">
        <v>54401</v>
      </c>
      <c r="K299" s="208">
        <v>30</v>
      </c>
      <c r="L299" s="208">
        <v>0</v>
      </c>
    </row>
    <row r="300" spans="1:12" s="80" customFormat="1" ht="17.100000000000001" customHeight="1">
      <c r="A300" s="208">
        <v>339</v>
      </c>
      <c r="B300" s="208" t="s">
        <v>227</v>
      </c>
      <c r="C300" s="400" t="s">
        <v>401</v>
      </c>
      <c r="D300" s="401">
        <v>17404.215175682799</v>
      </c>
      <c r="E300" s="401">
        <v>17404.215175682799</v>
      </c>
      <c r="F300" s="401"/>
      <c r="G300" s="401">
        <v>17404.215175682799</v>
      </c>
      <c r="H300" s="402">
        <v>42636</v>
      </c>
      <c r="I300" s="402">
        <v>43191</v>
      </c>
      <c r="J300" s="402">
        <v>54128</v>
      </c>
      <c r="K300" s="208">
        <v>30</v>
      </c>
      <c r="L300" s="208">
        <v>10</v>
      </c>
    </row>
    <row r="301" spans="1:12" s="80" customFormat="1" ht="17.100000000000001" customHeight="1">
      <c r="A301" s="481" t="s">
        <v>851</v>
      </c>
      <c r="B301" s="481"/>
      <c r="C301" s="481"/>
      <c r="D301" s="403">
        <f>SUM(D302:D312)</f>
        <v>103139.8621283995</v>
      </c>
      <c r="E301" s="403">
        <f>SUM(E302:E312)</f>
        <v>103139.8621283995</v>
      </c>
      <c r="F301" s="403"/>
      <c r="G301" s="403">
        <f>SUM(G302:G312)</f>
        <v>103139.8621283995</v>
      </c>
      <c r="H301" s="402"/>
      <c r="I301" s="402"/>
      <c r="J301" s="402"/>
      <c r="K301" s="208"/>
      <c r="L301" s="208"/>
    </row>
    <row r="302" spans="1:12" s="80" customFormat="1" ht="17.100000000000001" customHeight="1">
      <c r="A302" s="208">
        <v>340</v>
      </c>
      <c r="B302" s="208" t="s">
        <v>125</v>
      </c>
      <c r="C302" s="400" t="s">
        <v>852</v>
      </c>
      <c r="D302" s="401">
        <v>3711.0264705321997</v>
      </c>
      <c r="E302" s="401">
        <v>3711.0264705321997</v>
      </c>
      <c r="F302" s="401"/>
      <c r="G302" s="401">
        <v>3711.0264705321997</v>
      </c>
      <c r="H302" s="402">
        <v>44929</v>
      </c>
      <c r="I302" s="402">
        <v>44928</v>
      </c>
      <c r="J302" s="402">
        <v>55701</v>
      </c>
      <c r="K302" s="208">
        <v>29</v>
      </c>
      <c r="L302" s="208">
        <v>0</v>
      </c>
    </row>
    <row r="303" spans="1:12" s="80" customFormat="1" ht="17.100000000000001" customHeight="1">
      <c r="A303" s="208">
        <v>341</v>
      </c>
      <c r="B303" s="208" t="s">
        <v>135</v>
      </c>
      <c r="C303" s="400" t="s">
        <v>853</v>
      </c>
      <c r="D303" s="401">
        <v>3564.3701508325998</v>
      </c>
      <c r="E303" s="401">
        <v>3564.3701508325998</v>
      </c>
      <c r="F303" s="401"/>
      <c r="G303" s="401">
        <v>3564.3701508325998</v>
      </c>
      <c r="H303" s="402">
        <v>44928</v>
      </c>
      <c r="I303" s="402">
        <v>44927</v>
      </c>
      <c r="J303" s="402">
        <v>55701</v>
      </c>
      <c r="K303" s="208">
        <v>29</v>
      </c>
      <c r="L303" s="208">
        <v>0</v>
      </c>
    </row>
    <row r="304" spans="1:12" s="80" customFormat="1" ht="17.100000000000001" customHeight="1">
      <c r="A304" s="208">
        <v>342</v>
      </c>
      <c r="B304" s="208" t="s">
        <v>125</v>
      </c>
      <c r="C304" s="400" t="s">
        <v>854</v>
      </c>
      <c r="D304" s="401">
        <v>25568.976683438097</v>
      </c>
      <c r="E304" s="401">
        <v>25568.976683438097</v>
      </c>
      <c r="F304" s="401"/>
      <c r="G304" s="401">
        <v>25568.976683438097</v>
      </c>
      <c r="H304" s="402">
        <v>44350</v>
      </c>
      <c r="I304" s="402">
        <v>44713</v>
      </c>
      <c r="J304" s="402">
        <v>48184</v>
      </c>
      <c r="K304" s="208">
        <v>10</v>
      </c>
      <c r="L304" s="208">
        <v>0</v>
      </c>
    </row>
    <row r="305" spans="1:12" s="80" customFormat="1" ht="17.100000000000001" customHeight="1">
      <c r="A305" s="208">
        <v>343</v>
      </c>
      <c r="B305" s="208" t="s">
        <v>135</v>
      </c>
      <c r="C305" s="400" t="s">
        <v>855</v>
      </c>
      <c r="D305" s="401">
        <v>5349.6733549820001</v>
      </c>
      <c r="E305" s="401">
        <v>5349.6733549820001</v>
      </c>
      <c r="F305" s="401"/>
      <c r="G305" s="401">
        <v>5349.6733549820001</v>
      </c>
      <c r="H305" s="402">
        <v>44840</v>
      </c>
      <c r="I305" s="402">
        <v>45218</v>
      </c>
      <c r="J305" s="402">
        <v>48579</v>
      </c>
      <c r="K305" s="208">
        <v>10</v>
      </c>
      <c r="L305" s="208">
        <v>0</v>
      </c>
    </row>
    <row r="306" spans="1:12" s="80" customFormat="1" ht="17.100000000000001" customHeight="1">
      <c r="A306" s="208">
        <v>344</v>
      </c>
      <c r="B306" s="208" t="s">
        <v>125</v>
      </c>
      <c r="C306" s="400" t="s">
        <v>856</v>
      </c>
      <c r="D306" s="401">
        <v>21785.333006259501</v>
      </c>
      <c r="E306" s="401">
        <v>21785.333006259501</v>
      </c>
      <c r="F306" s="401"/>
      <c r="G306" s="401">
        <v>21785.333006259501</v>
      </c>
      <c r="H306" s="402">
        <v>44662</v>
      </c>
      <c r="I306" s="402">
        <v>44931</v>
      </c>
      <c r="J306" s="402">
        <v>48425</v>
      </c>
      <c r="K306" s="208">
        <v>10</v>
      </c>
      <c r="L306" s="208">
        <v>2</v>
      </c>
    </row>
    <row r="307" spans="1:12" s="80" customFormat="1" ht="17.100000000000001" customHeight="1">
      <c r="A307" s="208">
        <v>345</v>
      </c>
      <c r="B307" s="208" t="s">
        <v>135</v>
      </c>
      <c r="C307" s="400" t="s">
        <v>857</v>
      </c>
      <c r="D307" s="401">
        <v>3010.2599208694996</v>
      </c>
      <c r="E307" s="401">
        <v>3010.2599208694996</v>
      </c>
      <c r="F307" s="401"/>
      <c r="G307" s="401">
        <v>3010.2599208694996</v>
      </c>
      <c r="H307" s="402">
        <v>44565</v>
      </c>
      <c r="I307" s="402">
        <v>44565</v>
      </c>
      <c r="J307" s="402">
        <v>48397</v>
      </c>
      <c r="K307" s="208">
        <v>10</v>
      </c>
      <c r="L307" s="208">
        <v>2</v>
      </c>
    </row>
    <row r="308" spans="1:12" s="80" customFormat="1" ht="17.100000000000001" customHeight="1">
      <c r="A308" s="208">
        <v>346</v>
      </c>
      <c r="B308" s="208" t="s">
        <v>125</v>
      </c>
      <c r="C308" s="400" t="s">
        <v>858</v>
      </c>
      <c r="D308" s="401">
        <v>10256.8510351276</v>
      </c>
      <c r="E308" s="401">
        <v>10256.8510351276</v>
      </c>
      <c r="F308" s="401"/>
      <c r="G308" s="401">
        <v>10256.8510351276</v>
      </c>
      <c r="H308" s="402">
        <v>45089</v>
      </c>
      <c r="I308" s="402">
        <v>45086</v>
      </c>
      <c r="J308" s="402">
        <v>48760</v>
      </c>
      <c r="K308" s="208">
        <v>10</v>
      </c>
      <c r="L308" s="208">
        <v>0</v>
      </c>
    </row>
    <row r="309" spans="1:12" s="80" customFormat="1" ht="17.100000000000001" customHeight="1">
      <c r="A309" s="208">
        <v>347</v>
      </c>
      <c r="B309" s="208" t="s">
        <v>125</v>
      </c>
      <c r="C309" s="400" t="s">
        <v>221</v>
      </c>
      <c r="D309" s="401">
        <v>21928.944273280202</v>
      </c>
      <c r="E309" s="401">
        <v>21928.944273280202</v>
      </c>
      <c r="F309" s="401"/>
      <c r="G309" s="401">
        <v>21928.944273280202</v>
      </c>
      <c r="H309" s="402">
        <v>44868</v>
      </c>
      <c r="I309" s="402">
        <v>44867</v>
      </c>
      <c r="J309" s="402">
        <v>55640</v>
      </c>
      <c r="K309" s="208">
        <v>29</v>
      </c>
      <c r="L309" s="208">
        <v>0</v>
      </c>
    </row>
    <row r="310" spans="1:12" s="80" customFormat="1" ht="17.100000000000001" customHeight="1">
      <c r="A310" s="208">
        <v>348</v>
      </c>
      <c r="B310" s="208" t="s">
        <v>139</v>
      </c>
      <c r="C310" s="400" t="s">
        <v>402</v>
      </c>
      <c r="D310" s="401">
        <v>1744.7792308724001</v>
      </c>
      <c r="E310" s="401">
        <v>1744.7792308724001</v>
      </c>
      <c r="F310" s="401"/>
      <c r="G310" s="401">
        <v>1744.7792308724001</v>
      </c>
      <c r="H310" s="402">
        <v>43994</v>
      </c>
      <c r="I310" s="402">
        <v>43994</v>
      </c>
      <c r="J310" s="402">
        <v>47646</v>
      </c>
      <c r="K310" s="208">
        <v>10</v>
      </c>
      <c r="L310" s="208">
        <v>0</v>
      </c>
    </row>
    <row r="311" spans="1:12" s="80" customFormat="1" ht="17.100000000000001" customHeight="1">
      <c r="A311" s="208">
        <v>349</v>
      </c>
      <c r="B311" s="208" t="s">
        <v>227</v>
      </c>
      <c r="C311" s="400" t="s">
        <v>403</v>
      </c>
      <c r="D311" s="401">
        <v>1259.1801597383001</v>
      </c>
      <c r="E311" s="401">
        <v>1259.1801597383001</v>
      </c>
      <c r="F311" s="401"/>
      <c r="G311" s="401">
        <v>1259.1801597383001</v>
      </c>
      <c r="H311" s="402">
        <v>43425</v>
      </c>
      <c r="I311" s="402">
        <v>45138</v>
      </c>
      <c r="J311" s="402">
        <v>53696</v>
      </c>
      <c r="K311" s="208">
        <v>28</v>
      </c>
      <c r="L311" s="208">
        <v>0</v>
      </c>
    </row>
    <row r="312" spans="1:12" s="80" customFormat="1" ht="17.100000000000001" customHeight="1">
      <c r="A312" s="208">
        <v>350</v>
      </c>
      <c r="B312" s="208" t="s">
        <v>227</v>
      </c>
      <c r="C312" s="400" t="s">
        <v>404</v>
      </c>
      <c r="D312" s="401">
        <v>4960.4678424671001</v>
      </c>
      <c r="E312" s="401">
        <v>4960.4678424671001</v>
      </c>
      <c r="F312" s="401"/>
      <c r="G312" s="401">
        <v>4960.4678424671001</v>
      </c>
      <c r="H312" s="402">
        <v>43261</v>
      </c>
      <c r="I312" s="402">
        <v>45089</v>
      </c>
      <c r="J312" s="402">
        <v>54254</v>
      </c>
      <c r="K312" s="208">
        <v>30</v>
      </c>
      <c r="L312" s="208">
        <v>0</v>
      </c>
    </row>
    <row r="313" spans="1:12" s="80" customFormat="1" ht="17.100000000000001" customHeight="1">
      <c r="A313" s="405" t="s">
        <v>859</v>
      </c>
      <c r="B313" s="208"/>
      <c r="C313" s="400"/>
      <c r="D313" s="403">
        <f>+D314</f>
        <v>3473.9652804043999</v>
      </c>
      <c r="E313" s="403">
        <f>+E314</f>
        <v>3473.9652804043999</v>
      </c>
      <c r="F313" s="403"/>
      <c r="G313" s="403">
        <f>+G314</f>
        <v>3473.9652804043999</v>
      </c>
      <c r="H313" s="402"/>
      <c r="I313" s="402"/>
      <c r="J313" s="402"/>
      <c r="K313" s="208"/>
      <c r="L313" s="208"/>
    </row>
    <row r="314" spans="1:12" s="80" customFormat="1" ht="17.100000000000001" customHeight="1" thickBot="1">
      <c r="A314" s="414">
        <v>351</v>
      </c>
      <c r="B314" s="382" t="s">
        <v>127</v>
      </c>
      <c r="C314" s="414" t="s">
        <v>79</v>
      </c>
      <c r="D314" s="415">
        <v>3473.9652804043999</v>
      </c>
      <c r="E314" s="415">
        <v>3473.9652804043999</v>
      </c>
      <c r="F314" s="415"/>
      <c r="G314" s="415">
        <v>3473.9652804043999</v>
      </c>
      <c r="H314" s="416">
        <v>44932</v>
      </c>
      <c r="I314" s="416">
        <v>44929</v>
      </c>
      <c r="J314" s="416">
        <v>52018</v>
      </c>
      <c r="K314" s="382">
        <v>19</v>
      </c>
      <c r="L314" s="382">
        <v>0</v>
      </c>
    </row>
    <row r="315" spans="1:12" ht="12.95" customHeight="1">
      <c r="A315" s="389" t="s">
        <v>891</v>
      </c>
      <c r="B315" s="390"/>
      <c r="C315" s="390"/>
      <c r="D315" s="390"/>
      <c r="E315" s="390"/>
      <c r="F315" s="390"/>
      <c r="G315" s="390"/>
      <c r="H315" s="390"/>
      <c r="I315" s="390"/>
      <c r="J315" s="390"/>
      <c r="K315" s="390"/>
      <c r="L315" s="390"/>
    </row>
    <row r="316" spans="1:12" ht="12.95" customHeight="1">
      <c r="A316" s="480" t="s">
        <v>860</v>
      </c>
      <c r="B316" s="480"/>
      <c r="C316" s="480"/>
      <c r="D316" s="480"/>
      <c r="E316" s="480"/>
      <c r="F316" s="480"/>
      <c r="G316" s="480"/>
      <c r="H316" s="480"/>
      <c r="I316" s="480"/>
      <c r="J316" s="480"/>
      <c r="K316" s="480"/>
      <c r="L316" s="480"/>
    </row>
    <row r="317" spans="1:12" ht="12.95" customHeight="1">
      <c r="A317" s="484" t="s">
        <v>909</v>
      </c>
      <c r="B317" s="484"/>
      <c r="C317" s="484"/>
      <c r="D317" s="484"/>
      <c r="E317" s="484"/>
      <c r="F317" s="484"/>
      <c r="G317" s="484"/>
      <c r="H317" s="484"/>
      <c r="I317" s="484"/>
      <c r="J317" s="484"/>
      <c r="K317" s="484"/>
    </row>
    <row r="318" spans="1:12" ht="12.95" customHeight="1">
      <c r="A318" s="390" t="s">
        <v>881</v>
      </c>
    </row>
    <row r="319" spans="1:12" ht="12.95" customHeight="1">
      <c r="A319" s="480" t="s">
        <v>908</v>
      </c>
      <c r="B319" s="480"/>
      <c r="C319" s="480"/>
      <c r="D319" s="480"/>
      <c r="E319" s="480"/>
      <c r="F319" s="480"/>
      <c r="G319" s="480"/>
      <c r="H319" s="480"/>
      <c r="I319" s="480"/>
      <c r="J319" s="480"/>
      <c r="K319" s="480"/>
      <c r="L319" s="480"/>
    </row>
    <row r="320" spans="1:12" ht="11.65" customHeight="1">
      <c r="A320" s="483" t="s">
        <v>406</v>
      </c>
      <c r="B320" s="483"/>
      <c r="C320" s="483"/>
      <c r="D320" s="483"/>
      <c r="E320" s="483"/>
      <c r="F320" s="483"/>
      <c r="G320" s="483"/>
      <c r="H320" s="483"/>
      <c r="I320" s="483"/>
      <c r="J320" s="483"/>
      <c r="K320" s="483"/>
    </row>
    <row r="321" spans="1:11" ht="11.65" customHeight="1">
      <c r="A321" s="391"/>
      <c r="B321" s="391"/>
      <c r="D321" s="392"/>
      <c r="E321" s="393"/>
      <c r="F321" s="393"/>
      <c r="G321" s="393"/>
      <c r="H321" s="393"/>
      <c r="I321" s="393"/>
      <c r="J321" s="387"/>
      <c r="K321" s="387"/>
    </row>
    <row r="322" spans="1:11" ht="11.65" customHeight="1">
      <c r="A322" s="391"/>
      <c r="B322" s="391"/>
      <c r="D322" s="392"/>
      <c r="E322" s="393"/>
      <c r="F322" s="393"/>
      <c r="G322" s="393"/>
      <c r="H322" s="393"/>
      <c r="I322" s="393"/>
      <c r="J322" s="387"/>
      <c r="K322" s="387"/>
    </row>
    <row r="323" spans="1:11" ht="11.65" customHeight="1">
      <c r="A323" s="391"/>
      <c r="B323" s="391"/>
      <c r="D323" s="392"/>
      <c r="E323" s="393"/>
      <c r="F323" s="393"/>
      <c r="G323" s="393"/>
      <c r="H323" s="393"/>
      <c r="I323" s="393"/>
      <c r="J323" s="387"/>
      <c r="K323" s="387"/>
    </row>
    <row r="324" spans="1:11" ht="11.65" customHeight="1">
      <c r="A324" s="391"/>
      <c r="B324" s="391"/>
      <c r="D324" s="392"/>
      <c r="E324" s="393"/>
      <c r="F324" s="393"/>
      <c r="G324" s="393"/>
      <c r="H324" s="393"/>
      <c r="I324" s="393"/>
      <c r="J324" s="387"/>
      <c r="K324" s="387"/>
    </row>
    <row r="325" spans="1:11" ht="11.65" customHeight="1">
      <c r="A325" s="391"/>
      <c r="B325" s="391"/>
      <c r="D325" s="392"/>
      <c r="E325" s="393"/>
      <c r="F325" s="393"/>
      <c r="G325" s="393"/>
      <c r="H325" s="393"/>
      <c r="I325" s="393"/>
      <c r="J325" s="387"/>
      <c r="K325" s="387"/>
    </row>
    <row r="326" spans="1:11" ht="11.65" customHeight="1"/>
    <row r="327" spans="1:11" ht="11.65" customHeight="1"/>
    <row r="328" spans="1:11" ht="11.65" customHeight="1"/>
    <row r="329" spans="1:11" ht="11.65" customHeight="1"/>
    <row r="330" spans="1:11" ht="11.65" customHeight="1"/>
    <row r="331" spans="1:11" ht="11.65" customHeight="1"/>
    <row r="332" spans="1:11" ht="11.65" customHeight="1"/>
    <row r="333" spans="1:11" ht="11.65" customHeight="1">
      <c r="A333" s="391"/>
      <c r="B333" s="391"/>
      <c r="D333" s="392"/>
      <c r="E333" s="393"/>
      <c r="F333" s="393"/>
      <c r="G333" s="393"/>
      <c r="H333" s="393"/>
      <c r="I333" s="393"/>
      <c r="J333" s="387"/>
      <c r="K333" s="387"/>
    </row>
    <row r="334" spans="1:11" ht="11.65" customHeight="1">
      <c r="A334" s="391"/>
      <c r="B334" s="391"/>
      <c r="D334" s="392"/>
      <c r="E334" s="393"/>
      <c r="F334" s="393"/>
      <c r="G334" s="393"/>
      <c r="H334" s="393"/>
      <c r="I334" s="393"/>
      <c r="J334" s="387"/>
      <c r="K334" s="387"/>
    </row>
    <row r="335" spans="1:11" ht="11.65" customHeight="1">
      <c r="A335" s="391"/>
      <c r="B335" s="391"/>
      <c r="D335" s="392"/>
      <c r="E335" s="393"/>
      <c r="F335" s="393"/>
      <c r="G335" s="393"/>
      <c r="H335" s="393"/>
      <c r="I335" s="393"/>
      <c r="J335" s="387"/>
      <c r="K335" s="387"/>
    </row>
    <row r="336" spans="1:11" ht="11.65" customHeight="1">
      <c r="A336" s="391"/>
      <c r="B336" s="391"/>
      <c r="D336" s="392"/>
      <c r="E336" s="393"/>
      <c r="F336" s="393"/>
      <c r="G336" s="393"/>
      <c r="H336" s="393"/>
      <c r="I336" s="393"/>
      <c r="J336" s="387"/>
      <c r="K336" s="387"/>
    </row>
    <row r="337" spans="1:12" ht="11.65" customHeight="1">
      <c r="A337" s="391"/>
      <c r="B337" s="391"/>
      <c r="D337" s="392"/>
      <c r="E337" s="393"/>
      <c r="F337" s="393"/>
      <c r="G337" s="393"/>
      <c r="H337" s="393"/>
      <c r="I337" s="393"/>
      <c r="J337" s="387"/>
      <c r="K337" s="387"/>
    </row>
    <row r="338" spans="1:12" ht="11.65" customHeight="1">
      <c r="A338" s="391"/>
      <c r="B338" s="391"/>
      <c r="D338" s="392"/>
      <c r="E338" s="393"/>
      <c r="F338" s="393"/>
      <c r="G338" s="393"/>
      <c r="H338" s="393"/>
      <c r="I338" s="393"/>
      <c r="J338" s="387"/>
      <c r="K338" s="387"/>
    </row>
    <row r="339" spans="1:12" ht="11.65" customHeight="1">
      <c r="A339" s="391"/>
      <c r="B339" s="391"/>
      <c r="D339" s="392"/>
      <c r="E339" s="393"/>
      <c r="F339" s="393"/>
      <c r="G339" s="393"/>
      <c r="H339" s="393"/>
      <c r="I339" s="393"/>
      <c r="J339" s="387"/>
      <c r="K339" s="387"/>
    </row>
    <row r="340" spans="1:12" ht="11.65" customHeight="1">
      <c r="A340" s="391"/>
      <c r="B340" s="391"/>
      <c r="D340" s="392"/>
      <c r="E340" s="393"/>
      <c r="F340" s="393"/>
      <c r="G340" s="393"/>
      <c r="H340" s="393"/>
      <c r="I340" s="393"/>
      <c r="J340" s="387"/>
      <c r="K340" s="387"/>
    </row>
    <row r="341" spans="1:12" ht="11.65" customHeight="1">
      <c r="A341" s="391"/>
      <c r="B341" s="391"/>
      <c r="D341" s="392"/>
      <c r="E341" s="393"/>
      <c r="F341" s="393"/>
      <c r="G341" s="393"/>
      <c r="H341" s="393"/>
      <c r="I341" s="393"/>
      <c r="J341" s="387"/>
      <c r="K341" s="387"/>
    </row>
    <row r="342" spans="1:12" ht="11.65" customHeight="1">
      <c r="A342" s="391"/>
      <c r="B342" s="391"/>
      <c r="D342" s="392"/>
      <c r="E342" s="393"/>
      <c r="F342" s="393"/>
      <c r="G342" s="393"/>
      <c r="H342" s="393"/>
      <c r="I342" s="393"/>
      <c r="J342" s="387"/>
      <c r="K342" s="387"/>
    </row>
    <row r="343" spans="1:12" ht="11.65" customHeight="1">
      <c r="A343" s="391"/>
      <c r="B343" s="391"/>
      <c r="D343" s="392"/>
      <c r="E343" s="393"/>
      <c r="F343" s="393"/>
      <c r="G343" s="393"/>
      <c r="H343" s="393"/>
      <c r="I343" s="393"/>
      <c r="J343" s="387"/>
      <c r="K343" s="387"/>
    </row>
    <row r="344" spans="1:12" ht="11.65" customHeight="1">
      <c r="A344" s="391"/>
      <c r="B344" s="391"/>
      <c r="D344" s="392"/>
      <c r="E344" s="393"/>
      <c r="F344" s="393"/>
      <c r="G344" s="393"/>
      <c r="H344" s="393"/>
      <c r="I344" s="393"/>
      <c r="J344" s="387"/>
      <c r="K344" s="387"/>
    </row>
    <row r="345" spans="1:12" ht="11.65" customHeight="1">
      <c r="A345" s="391"/>
      <c r="B345" s="391"/>
      <c r="D345" s="392"/>
      <c r="E345" s="393"/>
      <c r="F345" s="393"/>
      <c r="G345" s="393"/>
      <c r="H345" s="393"/>
      <c r="I345" s="393"/>
      <c r="J345" s="387"/>
      <c r="K345" s="387"/>
    </row>
    <row r="346" spans="1:12" ht="14.25" customHeight="1">
      <c r="A346" s="484"/>
      <c r="B346" s="484"/>
      <c r="C346" s="484"/>
      <c r="D346" s="484"/>
      <c r="E346" s="484"/>
      <c r="F346" s="484"/>
      <c r="G346" s="484"/>
      <c r="H346" s="484"/>
      <c r="I346" s="484"/>
      <c r="J346" s="484"/>
      <c r="K346" s="484"/>
    </row>
    <row r="347" spans="1:12" ht="14.25" customHeight="1">
      <c r="A347" s="483"/>
      <c r="B347" s="483"/>
      <c r="C347" s="483"/>
      <c r="D347" s="483"/>
      <c r="E347" s="483"/>
      <c r="F347" s="483"/>
      <c r="G347" s="483"/>
      <c r="H347" s="483"/>
      <c r="I347" s="483"/>
      <c r="J347" s="483"/>
      <c r="K347" s="483"/>
    </row>
    <row r="348" spans="1:12" ht="14.25" customHeight="1">
      <c r="A348" s="390"/>
      <c r="B348" s="390"/>
      <c r="C348" s="390"/>
      <c r="D348" s="390"/>
      <c r="E348" s="390"/>
      <c r="F348" s="390"/>
      <c r="G348" s="390"/>
      <c r="H348" s="390"/>
      <c r="I348" s="390"/>
      <c r="J348" s="390"/>
      <c r="K348" s="390"/>
    </row>
    <row r="349" spans="1:12" ht="12.75" customHeight="1">
      <c r="A349" s="480"/>
      <c r="B349" s="480"/>
      <c r="C349" s="480"/>
      <c r="D349" s="480"/>
      <c r="E349" s="480"/>
      <c r="F349" s="480"/>
      <c r="G349" s="480"/>
      <c r="H349" s="480"/>
      <c r="I349" s="480"/>
      <c r="J349" s="480"/>
      <c r="K349" s="480"/>
      <c r="L349" s="480"/>
    </row>
    <row r="350" spans="1:12">
      <c r="A350" s="483"/>
      <c r="B350" s="483"/>
      <c r="C350" s="483"/>
      <c r="D350" s="483"/>
      <c r="E350" s="483"/>
      <c r="F350" s="483"/>
      <c r="G350" s="483"/>
      <c r="H350" s="483"/>
      <c r="I350" s="483"/>
      <c r="J350" s="483"/>
      <c r="K350" s="483"/>
    </row>
  </sheetData>
  <mergeCells count="45">
    <mergeCell ref="A350:K350"/>
    <mergeCell ref="A317:K317"/>
    <mergeCell ref="A319:L319"/>
    <mergeCell ref="A320:K320"/>
    <mergeCell ref="A346:K346"/>
    <mergeCell ref="A347:K347"/>
    <mergeCell ref="A349:L349"/>
    <mergeCell ref="A316:L316"/>
    <mergeCell ref="A166:C166"/>
    <mergeCell ref="A191:C191"/>
    <mergeCell ref="A213:C213"/>
    <mergeCell ref="A224:C224"/>
    <mergeCell ref="A234:C234"/>
    <mergeCell ref="A238:C238"/>
    <mergeCell ref="A248:C248"/>
    <mergeCell ref="A263:C263"/>
    <mergeCell ref="A277:C277"/>
    <mergeCell ref="A287:C287"/>
    <mergeCell ref="A301:C301"/>
    <mergeCell ref="A144:C144"/>
    <mergeCell ref="D10:D11"/>
    <mergeCell ref="E10:E11"/>
    <mergeCell ref="G10:G11"/>
    <mergeCell ref="A14:C14"/>
    <mergeCell ref="A30:C30"/>
    <mergeCell ref="A39:C39"/>
    <mergeCell ref="A53:C53"/>
    <mergeCell ref="A64:C64"/>
    <mergeCell ref="A77:C77"/>
    <mergeCell ref="A116:C116"/>
    <mergeCell ref="A134:C134"/>
    <mergeCell ref="M6:P6"/>
    <mergeCell ref="M7:P7"/>
    <mergeCell ref="A9:A11"/>
    <mergeCell ref="B9:C11"/>
    <mergeCell ref="D9:E9"/>
    <mergeCell ref="H9:H11"/>
    <mergeCell ref="I9:I11"/>
    <mergeCell ref="J9:J11"/>
    <mergeCell ref="K9:L10"/>
    <mergeCell ref="A1:C1"/>
    <mergeCell ref="A2:L2"/>
    <mergeCell ref="A3:G3"/>
    <mergeCell ref="H3:L3"/>
    <mergeCell ref="M3:O3"/>
  </mergeCells>
  <printOptions horizontalCentered="1"/>
  <pageMargins left="0.39370078740157483" right="0.59055118110236227" top="0.59055118110236227" bottom="0.59055118110236227" header="0.19685039370078741" footer="0.19685039370078741"/>
  <pageSetup scale="70"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74"/>
  <sheetViews>
    <sheetView showGridLines="0" zoomScale="90" zoomScaleNormal="90" zoomScaleSheetLayoutView="80" workbookViewId="0">
      <selection activeCell="M11" sqref="M11"/>
    </sheetView>
  </sheetViews>
  <sheetFormatPr baseColWidth="10" defaultColWidth="11.42578125" defaultRowHeight="12.75"/>
  <cols>
    <col min="1" max="2" width="5" style="60" customWidth="1"/>
    <col min="3" max="3" width="51.7109375" style="60" bestFit="1" customWidth="1"/>
    <col min="4" max="4" width="18.7109375" style="106" customWidth="1"/>
    <col min="5" max="6" width="18.7109375" style="60" customWidth="1"/>
    <col min="7" max="9" width="13.7109375" style="60" customWidth="1"/>
    <col min="10" max="10" width="9.7109375" style="107" customWidth="1"/>
    <col min="11" max="11" width="9.7109375" style="83" customWidth="1"/>
    <col min="12" max="12" width="11.28515625" style="79" bestFit="1" customWidth="1"/>
    <col min="13" max="13" width="12" style="79" bestFit="1" customWidth="1"/>
    <col min="14" max="14" width="11.42578125" style="79"/>
    <col min="15" max="16" width="9.140625" style="79" customWidth="1"/>
    <col min="17" max="17" width="9" style="79" customWidth="1"/>
    <col min="18" max="18" width="9.140625" style="79" customWidth="1"/>
    <col min="19" max="19" width="9.28515625" style="79" customWidth="1"/>
    <col min="20" max="22" width="9.140625" style="79" customWidth="1"/>
    <col min="23" max="25" width="11.42578125" style="79"/>
    <col min="26" max="16384" width="11.42578125" style="60"/>
  </cols>
  <sheetData>
    <row r="1" spans="1:25" s="238" customFormat="1" ht="43.5" customHeight="1">
      <c r="A1" s="435" t="s">
        <v>883</v>
      </c>
      <c r="B1" s="435"/>
      <c r="C1" s="435"/>
      <c r="D1" s="108" t="s">
        <v>885</v>
      </c>
      <c r="E1" s="108"/>
      <c r="F1" s="334"/>
      <c r="G1" s="334"/>
      <c r="H1" s="334"/>
      <c r="I1" s="334"/>
      <c r="J1" s="334"/>
      <c r="K1" s="334"/>
      <c r="L1" s="334"/>
      <c r="M1" s="335"/>
    </row>
    <row r="2" spans="1:25" s="1" customFormat="1" ht="36" customHeight="1" thickBot="1">
      <c r="A2" s="449" t="s">
        <v>884</v>
      </c>
      <c r="B2" s="449"/>
      <c r="C2" s="449"/>
      <c r="D2" s="449"/>
      <c r="E2" s="449"/>
      <c r="F2" s="449"/>
      <c r="G2" s="449"/>
      <c r="H2" s="449"/>
      <c r="I2" s="449"/>
      <c r="J2" s="449"/>
      <c r="K2" s="449"/>
      <c r="L2" s="9"/>
      <c r="M2" s="337"/>
      <c r="N2" s="337"/>
    </row>
    <row r="3" spans="1:25" customFormat="1" ht="6" customHeight="1">
      <c r="A3" s="433"/>
      <c r="B3" s="433"/>
      <c r="C3" s="433"/>
      <c r="D3" s="433"/>
      <c r="E3" s="433"/>
      <c r="F3" s="433"/>
      <c r="G3" s="433"/>
      <c r="H3" s="433"/>
      <c r="I3" s="433"/>
      <c r="J3" s="433"/>
      <c r="K3" s="433"/>
      <c r="L3" s="434"/>
      <c r="M3" s="434"/>
      <c r="N3" s="434"/>
    </row>
    <row r="4" spans="1:25" s="91" customFormat="1" ht="17.100000000000001" customHeight="1">
      <c r="A4" s="285" t="s">
        <v>912</v>
      </c>
      <c r="B4" s="285"/>
      <c r="C4" s="285"/>
      <c r="D4" s="285"/>
      <c r="E4" s="285"/>
      <c r="F4" s="285"/>
      <c r="G4" s="285"/>
      <c r="H4" s="285"/>
      <c r="I4" s="285"/>
      <c r="J4" s="285"/>
      <c r="K4" s="285"/>
      <c r="L4" s="90"/>
      <c r="M4" s="90"/>
      <c r="N4" s="90"/>
      <c r="O4" s="90"/>
      <c r="P4" s="90"/>
      <c r="Q4" s="90"/>
      <c r="R4" s="90"/>
      <c r="S4" s="90"/>
      <c r="T4" s="90"/>
      <c r="U4" s="90"/>
      <c r="V4" s="90"/>
      <c r="W4" s="90"/>
      <c r="X4" s="90"/>
      <c r="Y4" s="90"/>
    </row>
    <row r="5" spans="1:25" s="91" customFormat="1" ht="17.100000000000001" customHeight="1">
      <c r="A5" s="285" t="s">
        <v>910</v>
      </c>
      <c r="B5" s="285"/>
      <c r="C5" s="285"/>
      <c r="D5" s="285"/>
      <c r="E5" s="285"/>
      <c r="F5" s="285"/>
      <c r="G5" s="285"/>
      <c r="H5" s="285"/>
      <c r="I5" s="285"/>
      <c r="J5" s="285"/>
      <c r="K5" s="285"/>
      <c r="L5" s="92">
        <v>22.4573</v>
      </c>
      <c r="M5" s="90"/>
      <c r="N5" s="90"/>
      <c r="O5" s="90"/>
      <c r="P5" s="90"/>
      <c r="Q5" s="90"/>
      <c r="R5" s="90"/>
      <c r="S5" s="90"/>
      <c r="T5" s="90"/>
      <c r="U5" s="90"/>
      <c r="V5" s="90"/>
      <c r="W5" s="90"/>
      <c r="X5" s="90"/>
      <c r="Y5" s="90"/>
    </row>
    <row r="6" spans="1:25" s="91" customFormat="1" ht="17.100000000000001" customHeight="1">
      <c r="A6" s="284" t="s">
        <v>1</v>
      </c>
      <c r="B6" s="284"/>
      <c r="C6" s="284"/>
      <c r="D6" s="284"/>
      <c r="E6" s="284"/>
      <c r="F6" s="284"/>
      <c r="G6" s="284"/>
      <c r="H6" s="284"/>
      <c r="I6" s="284"/>
      <c r="J6" s="284"/>
      <c r="K6" s="284"/>
      <c r="L6" s="90"/>
      <c r="M6" s="90"/>
      <c r="N6" s="90"/>
      <c r="O6" s="90"/>
      <c r="P6" s="90"/>
      <c r="Q6" s="90"/>
      <c r="R6" s="90"/>
      <c r="S6" s="90"/>
      <c r="T6" s="90"/>
      <c r="U6" s="90"/>
      <c r="V6" s="90"/>
      <c r="W6" s="90"/>
      <c r="X6" s="90"/>
      <c r="Y6" s="90"/>
    </row>
    <row r="7" spans="1:25" s="91" customFormat="1" ht="17.100000000000001" customHeight="1">
      <c r="A7" s="284" t="s">
        <v>2</v>
      </c>
      <c r="B7" s="284"/>
      <c r="C7" s="284"/>
      <c r="D7" s="284"/>
      <c r="E7" s="284"/>
      <c r="F7" s="284"/>
      <c r="G7" s="284"/>
      <c r="H7" s="284"/>
      <c r="I7" s="284"/>
      <c r="J7" s="284"/>
      <c r="K7" s="284"/>
      <c r="L7" s="90"/>
      <c r="M7" s="90"/>
      <c r="N7" s="90"/>
      <c r="O7" s="90"/>
      <c r="P7" s="90"/>
      <c r="Q7" s="90"/>
      <c r="R7" s="90"/>
      <c r="S7" s="90"/>
      <c r="T7" s="90"/>
      <c r="U7" s="90"/>
      <c r="V7" s="90"/>
      <c r="W7" s="90"/>
      <c r="X7" s="90"/>
      <c r="Y7" s="90"/>
    </row>
    <row r="8" spans="1:25" s="91" customFormat="1" ht="24" customHeight="1">
      <c r="A8" s="285" t="s">
        <v>911</v>
      </c>
      <c r="B8" s="285"/>
      <c r="C8" s="285"/>
      <c r="D8" s="285"/>
      <c r="E8" s="285"/>
      <c r="F8" s="285"/>
      <c r="G8" s="285"/>
      <c r="H8" s="285"/>
      <c r="I8" s="285"/>
      <c r="J8" s="285"/>
      <c r="K8" s="285"/>
      <c r="L8" s="90"/>
      <c r="M8" s="90"/>
      <c r="N8" s="90"/>
      <c r="O8" s="90"/>
      <c r="P8" s="90"/>
      <c r="Q8" s="90"/>
      <c r="R8" s="90"/>
      <c r="S8" s="90"/>
      <c r="T8" s="90"/>
      <c r="U8" s="90"/>
      <c r="V8" s="90"/>
      <c r="W8" s="90"/>
      <c r="X8" s="90"/>
      <c r="Y8" s="90"/>
    </row>
    <row r="9" spans="1:25" ht="24" customHeight="1">
      <c r="A9" s="478"/>
      <c r="B9" s="444" t="s">
        <v>905</v>
      </c>
      <c r="C9" s="444"/>
      <c r="D9" s="479" t="s">
        <v>788</v>
      </c>
      <c r="E9" s="479"/>
      <c r="F9" s="386" t="s">
        <v>789</v>
      </c>
      <c r="G9" s="478" t="s">
        <v>906</v>
      </c>
      <c r="H9" s="478" t="s">
        <v>790</v>
      </c>
      <c r="I9" s="478" t="s">
        <v>907</v>
      </c>
      <c r="J9" s="478" t="s">
        <v>791</v>
      </c>
      <c r="K9" s="478"/>
      <c r="L9" s="93"/>
      <c r="M9" s="93"/>
      <c r="N9" s="93"/>
      <c r="O9" s="93"/>
      <c r="P9" s="93"/>
      <c r="Q9" s="93"/>
      <c r="R9" s="93"/>
      <c r="S9" s="93"/>
      <c r="T9" s="93"/>
      <c r="U9" s="93"/>
      <c r="V9" s="93"/>
    </row>
    <row r="10" spans="1:25" s="52" customFormat="1" ht="4.9000000000000004" customHeight="1">
      <c r="A10" s="478"/>
      <c r="B10" s="444"/>
      <c r="C10" s="444"/>
      <c r="D10" s="478" t="s">
        <v>792</v>
      </c>
      <c r="E10" s="478" t="s">
        <v>793</v>
      </c>
      <c r="F10" s="478" t="s">
        <v>793</v>
      </c>
      <c r="G10" s="478"/>
      <c r="H10" s="478"/>
      <c r="I10" s="478"/>
      <c r="J10" s="479"/>
      <c r="K10" s="479"/>
      <c r="L10" s="57"/>
      <c r="M10" s="57"/>
      <c r="N10" s="57"/>
      <c r="O10" s="57"/>
      <c r="P10" s="57"/>
      <c r="Q10" s="57"/>
      <c r="R10" s="57"/>
      <c r="S10" s="57"/>
      <c r="T10" s="57"/>
      <c r="U10" s="57"/>
      <c r="V10" s="57"/>
      <c r="W10" s="57"/>
      <c r="X10" s="57"/>
      <c r="Y10" s="57"/>
    </row>
    <row r="11" spans="1:25" s="52" customFormat="1" ht="52.5" customHeight="1" thickBot="1">
      <c r="A11" s="479"/>
      <c r="B11" s="475"/>
      <c r="C11" s="475"/>
      <c r="D11" s="479"/>
      <c r="E11" s="479"/>
      <c r="F11" s="479"/>
      <c r="G11" s="479"/>
      <c r="H11" s="479"/>
      <c r="I11" s="479"/>
      <c r="J11" s="326" t="s">
        <v>794</v>
      </c>
      <c r="K11" s="326" t="s">
        <v>795</v>
      </c>
      <c r="L11" s="57"/>
      <c r="M11" s="57"/>
      <c r="N11" s="57"/>
      <c r="O11" s="57"/>
      <c r="P11" s="57"/>
      <c r="Q11" s="57"/>
      <c r="R11" s="57"/>
      <c r="S11" s="57"/>
      <c r="T11" s="57"/>
      <c r="U11" s="57"/>
      <c r="V11" s="57"/>
      <c r="W11" s="57"/>
      <c r="X11" s="57"/>
      <c r="Y11" s="57"/>
    </row>
    <row r="12" spans="1:25" ht="4.5" customHeight="1" thickBot="1">
      <c r="A12" s="394"/>
      <c r="B12" s="395"/>
      <c r="C12" s="395"/>
      <c r="D12" s="394"/>
      <c r="E12" s="394"/>
      <c r="F12" s="394"/>
      <c r="G12" s="394"/>
      <c r="H12" s="394"/>
      <c r="I12" s="394"/>
      <c r="J12" s="395"/>
      <c r="K12" s="395"/>
      <c r="L12" s="60"/>
      <c r="M12" s="60"/>
      <c r="N12" s="60"/>
      <c r="O12" s="60"/>
      <c r="P12" s="60"/>
      <c r="Q12" s="60"/>
      <c r="R12" s="60"/>
      <c r="S12" s="60"/>
      <c r="T12" s="60"/>
      <c r="U12" s="60"/>
      <c r="V12" s="60"/>
      <c r="W12" s="60"/>
      <c r="X12" s="60"/>
      <c r="Y12" s="60"/>
    </row>
    <row r="13" spans="1:25" s="57" customFormat="1" ht="17.100000000000001" customHeight="1">
      <c r="A13" s="413"/>
      <c r="B13" s="413"/>
      <c r="C13" s="408" t="s">
        <v>471</v>
      </c>
      <c r="D13" s="423">
        <f>D14+D16+D29+D35+D38+D41+D43+D46+D48+D50+D53+D56+D59+D62</f>
        <v>667196.32289314829</v>
      </c>
      <c r="E13" s="423">
        <f>E14+E16+E29+E35+E38+E41+E43+E46+E48+E50+E53+E56+E59+E62</f>
        <v>667196.32289314829</v>
      </c>
      <c r="F13" s="423">
        <f>F14+F16+F29+F35+F38+F41+F43+F46+F48+F50+F53+F56+F59+F62</f>
        <v>667196.32289314829</v>
      </c>
      <c r="G13" s="424"/>
      <c r="H13" s="224"/>
      <c r="I13" s="224"/>
      <c r="J13" s="224"/>
      <c r="K13" s="224"/>
      <c r="M13" s="94"/>
    </row>
    <row r="14" spans="1:25" s="57" customFormat="1" ht="17.100000000000001" customHeight="1">
      <c r="A14" s="405" t="s">
        <v>913</v>
      </c>
      <c r="B14" s="400"/>
      <c r="C14" s="397"/>
      <c r="D14" s="403">
        <f>SUM(D15)</f>
        <v>2885.9805489504997</v>
      </c>
      <c r="E14" s="403">
        <f>SUM(E15)</f>
        <v>2885.9805489504997</v>
      </c>
      <c r="F14" s="403">
        <f>SUM(F15)</f>
        <v>2885.9805489504997</v>
      </c>
      <c r="G14" s="208"/>
      <c r="H14" s="208"/>
      <c r="I14" s="208"/>
      <c r="J14" s="208"/>
      <c r="K14" s="208"/>
    </row>
    <row r="15" spans="1:25" s="57" customFormat="1" ht="17.100000000000001" customHeight="1">
      <c r="A15" s="420">
        <v>1</v>
      </c>
      <c r="B15" s="208" t="s">
        <v>753</v>
      </c>
      <c r="C15" s="397" t="s">
        <v>754</v>
      </c>
      <c r="D15" s="401">
        <v>2885.9805489504997</v>
      </c>
      <c r="E15" s="401">
        <v>2885.9805489504997</v>
      </c>
      <c r="F15" s="401">
        <v>2885.9805489504997</v>
      </c>
      <c r="G15" s="402">
        <v>36274</v>
      </c>
      <c r="H15" s="402">
        <v>36274</v>
      </c>
      <c r="I15" s="402">
        <v>47446</v>
      </c>
      <c r="J15" s="421">
        <v>30</v>
      </c>
      <c r="K15" s="421">
        <v>6</v>
      </c>
    </row>
    <row r="16" spans="1:25" s="57" customFormat="1" ht="17.100000000000001" customHeight="1">
      <c r="A16" s="405" t="s">
        <v>797</v>
      </c>
      <c r="B16" s="400"/>
      <c r="C16" s="397"/>
      <c r="D16" s="403">
        <f>SUM(D17:D28)</f>
        <v>168564.3796046295</v>
      </c>
      <c r="E16" s="403">
        <f>SUM(E17:E28)</f>
        <v>168564.3796046295</v>
      </c>
      <c r="F16" s="403">
        <f>SUM(F17:F28)</f>
        <v>168564.3796046295</v>
      </c>
      <c r="G16" s="208"/>
      <c r="H16" s="208"/>
      <c r="I16" s="208"/>
      <c r="J16" s="208"/>
      <c r="K16" s="208"/>
    </row>
    <row r="17" spans="1:12" s="57" customFormat="1" ht="17.100000000000001" customHeight="1">
      <c r="A17" s="420">
        <v>2</v>
      </c>
      <c r="B17" s="208" t="s">
        <v>125</v>
      </c>
      <c r="C17" s="400" t="s">
        <v>755</v>
      </c>
      <c r="D17" s="401">
        <v>20347.310140571801</v>
      </c>
      <c r="E17" s="401">
        <v>20347.310140571801</v>
      </c>
      <c r="F17" s="401">
        <v>20347.310140571801</v>
      </c>
      <c r="G17" s="402">
        <v>37390</v>
      </c>
      <c r="H17" s="402">
        <v>37390</v>
      </c>
      <c r="I17" s="402">
        <v>46552</v>
      </c>
      <c r="J17" s="421">
        <v>25</v>
      </c>
      <c r="K17" s="421">
        <v>0</v>
      </c>
    </row>
    <row r="18" spans="1:12" s="57" customFormat="1" ht="17.100000000000001" customHeight="1">
      <c r="A18" s="420">
        <v>3</v>
      </c>
      <c r="B18" s="208" t="s">
        <v>125</v>
      </c>
      <c r="C18" s="400" t="s">
        <v>756</v>
      </c>
      <c r="D18" s="401">
        <v>24432.8113025985</v>
      </c>
      <c r="E18" s="401">
        <v>24432.8113025985</v>
      </c>
      <c r="F18" s="401">
        <v>24432.8113025985</v>
      </c>
      <c r="G18" s="402">
        <v>37324</v>
      </c>
      <c r="H18" s="402">
        <v>37324</v>
      </c>
      <c r="I18" s="402">
        <v>46486</v>
      </c>
      <c r="J18" s="421">
        <v>25</v>
      </c>
      <c r="K18" s="421">
        <v>0</v>
      </c>
    </row>
    <row r="19" spans="1:12" s="57" customFormat="1" ht="17.100000000000001" customHeight="1">
      <c r="A19" s="420">
        <v>4</v>
      </c>
      <c r="B19" s="208" t="s">
        <v>125</v>
      </c>
      <c r="C19" s="400" t="s">
        <v>757</v>
      </c>
      <c r="D19" s="401">
        <v>7485.2523645536003</v>
      </c>
      <c r="E19" s="401">
        <v>7485.2523645536003</v>
      </c>
      <c r="F19" s="401">
        <v>7485.2523645536003</v>
      </c>
      <c r="G19" s="402">
        <v>37799</v>
      </c>
      <c r="H19" s="402">
        <v>37769</v>
      </c>
      <c r="I19" s="402">
        <v>46932</v>
      </c>
      <c r="J19" s="421">
        <v>25</v>
      </c>
      <c r="K19" s="421">
        <v>0</v>
      </c>
    </row>
    <row r="20" spans="1:12" s="57" customFormat="1" ht="17.100000000000001" customHeight="1">
      <c r="A20" s="420">
        <v>5</v>
      </c>
      <c r="B20" s="208" t="s">
        <v>125</v>
      </c>
      <c r="C20" s="400" t="s">
        <v>861</v>
      </c>
      <c r="D20" s="401">
        <v>8753.7450500840005</v>
      </c>
      <c r="E20" s="401">
        <v>8753.7450500840005</v>
      </c>
      <c r="F20" s="401">
        <v>8753.7450500840005</v>
      </c>
      <c r="G20" s="402">
        <v>37165</v>
      </c>
      <c r="H20" s="402">
        <v>37165</v>
      </c>
      <c r="I20" s="402">
        <v>46328</v>
      </c>
      <c r="J20" s="421">
        <v>25</v>
      </c>
      <c r="K20" s="421">
        <v>0</v>
      </c>
      <c r="L20" s="94"/>
    </row>
    <row r="21" spans="1:12" s="57" customFormat="1" ht="17.100000000000001" customHeight="1">
      <c r="A21" s="420">
        <v>6</v>
      </c>
      <c r="B21" s="208" t="s">
        <v>133</v>
      </c>
      <c r="C21" s="400" t="s">
        <v>759</v>
      </c>
      <c r="D21" s="401">
        <v>12750.445017475498</v>
      </c>
      <c r="E21" s="401">
        <v>12750.445017475498</v>
      </c>
      <c r="F21" s="401">
        <v>12750.445017475498</v>
      </c>
      <c r="G21" s="402">
        <v>36686</v>
      </c>
      <c r="H21" s="402">
        <v>36686</v>
      </c>
      <c r="I21" s="402">
        <v>45992</v>
      </c>
      <c r="J21" s="421">
        <v>25</v>
      </c>
      <c r="K21" s="421">
        <v>0</v>
      </c>
    </row>
    <row r="22" spans="1:12" s="57" customFormat="1" ht="17.100000000000001" customHeight="1">
      <c r="A22" s="420">
        <v>7</v>
      </c>
      <c r="B22" s="208" t="s">
        <v>125</v>
      </c>
      <c r="C22" s="400" t="s">
        <v>862</v>
      </c>
      <c r="D22" s="401">
        <v>21401.565057336302</v>
      </c>
      <c r="E22" s="401">
        <v>21401.565057336302</v>
      </c>
      <c r="F22" s="401">
        <v>21401.565057336302</v>
      </c>
      <c r="G22" s="402">
        <v>37342</v>
      </c>
      <c r="H22" s="402">
        <v>37342</v>
      </c>
      <c r="I22" s="402">
        <v>46504</v>
      </c>
      <c r="J22" s="421">
        <v>25</v>
      </c>
      <c r="K22" s="421">
        <v>0</v>
      </c>
    </row>
    <row r="23" spans="1:12" s="57" customFormat="1" ht="17.100000000000001" customHeight="1">
      <c r="A23" s="420">
        <v>8</v>
      </c>
      <c r="B23" s="208" t="s">
        <v>125</v>
      </c>
      <c r="C23" s="400" t="s">
        <v>863</v>
      </c>
      <c r="D23" s="401">
        <v>12408.556339884301</v>
      </c>
      <c r="E23" s="401">
        <v>12408.556339884301</v>
      </c>
      <c r="F23" s="401">
        <v>12408.556339884301</v>
      </c>
      <c r="G23" s="402">
        <v>37898</v>
      </c>
      <c r="H23" s="402">
        <v>37898</v>
      </c>
      <c r="I23" s="402">
        <v>47063</v>
      </c>
      <c r="J23" s="421">
        <v>25</v>
      </c>
      <c r="K23" s="421">
        <v>0</v>
      </c>
    </row>
    <row r="24" spans="1:12" s="57" customFormat="1" ht="17.100000000000001" customHeight="1">
      <c r="A24" s="420">
        <v>9</v>
      </c>
      <c r="B24" s="208" t="s">
        <v>125</v>
      </c>
      <c r="C24" s="400" t="s">
        <v>864</v>
      </c>
      <c r="D24" s="401">
        <v>16131.510421421699</v>
      </c>
      <c r="E24" s="401">
        <v>16131.510421421699</v>
      </c>
      <c r="F24" s="401">
        <v>16131.510421421699</v>
      </c>
      <c r="G24" s="402">
        <v>37274</v>
      </c>
      <c r="H24" s="402">
        <v>37274</v>
      </c>
      <c r="I24" s="402">
        <v>46405</v>
      </c>
      <c r="J24" s="421">
        <v>24</v>
      </c>
      <c r="K24" s="421">
        <v>11</v>
      </c>
    </row>
    <row r="25" spans="1:12" s="57" customFormat="1" ht="17.100000000000001" customHeight="1">
      <c r="A25" s="420">
        <v>10</v>
      </c>
      <c r="B25" s="208" t="s">
        <v>125</v>
      </c>
      <c r="C25" s="400" t="s">
        <v>865</v>
      </c>
      <c r="D25" s="401">
        <v>9011.6795370136006</v>
      </c>
      <c r="E25" s="401">
        <v>9011.6795370136006</v>
      </c>
      <c r="F25" s="401">
        <v>9011.6795370136006</v>
      </c>
      <c r="G25" s="402">
        <v>37822</v>
      </c>
      <c r="H25" s="402">
        <v>37822</v>
      </c>
      <c r="I25" s="402">
        <v>46954</v>
      </c>
      <c r="J25" s="421">
        <v>24</v>
      </c>
      <c r="K25" s="421">
        <v>11</v>
      </c>
    </row>
    <row r="26" spans="1:12" s="57" customFormat="1" ht="17.100000000000001" customHeight="1">
      <c r="A26" s="420">
        <v>11</v>
      </c>
      <c r="B26" s="208" t="s">
        <v>125</v>
      </c>
      <c r="C26" s="400" t="s">
        <v>764</v>
      </c>
      <c r="D26" s="401">
        <v>9246.7601280252002</v>
      </c>
      <c r="E26" s="401">
        <v>9246.7601280252002</v>
      </c>
      <c r="F26" s="401">
        <v>9246.7601280252002</v>
      </c>
      <c r="G26" s="402">
        <v>37214</v>
      </c>
      <c r="H26" s="402">
        <v>37214</v>
      </c>
      <c r="I26" s="402">
        <v>46345</v>
      </c>
      <c r="J26" s="421">
        <v>24</v>
      </c>
      <c r="K26" s="421">
        <v>11</v>
      </c>
    </row>
    <row r="27" spans="1:12" s="57" customFormat="1" ht="17.100000000000001" customHeight="1">
      <c r="A27" s="420">
        <v>12</v>
      </c>
      <c r="B27" s="208" t="s">
        <v>125</v>
      </c>
      <c r="C27" s="400" t="s">
        <v>765</v>
      </c>
      <c r="D27" s="401">
        <v>24133.955752413302</v>
      </c>
      <c r="E27" s="401">
        <v>24133.955752413302</v>
      </c>
      <c r="F27" s="401">
        <v>24133.955752413302</v>
      </c>
      <c r="G27" s="402">
        <v>37240</v>
      </c>
      <c r="H27" s="402">
        <v>37240</v>
      </c>
      <c r="I27" s="402">
        <v>46371</v>
      </c>
      <c r="J27" s="421">
        <v>25</v>
      </c>
      <c r="K27" s="421">
        <v>0</v>
      </c>
    </row>
    <row r="28" spans="1:12" s="57" customFormat="1" ht="17.100000000000001" customHeight="1">
      <c r="A28" s="420">
        <v>13</v>
      </c>
      <c r="B28" s="208" t="s">
        <v>753</v>
      </c>
      <c r="C28" s="400" t="s">
        <v>866</v>
      </c>
      <c r="D28" s="401">
        <v>2460.7884932516999</v>
      </c>
      <c r="E28" s="401">
        <v>2460.7884932516999</v>
      </c>
      <c r="F28" s="401">
        <v>2460.7884932516999</v>
      </c>
      <c r="G28" s="402">
        <v>36433</v>
      </c>
      <c r="H28" s="402">
        <v>36433</v>
      </c>
      <c r="I28" s="402">
        <v>45756</v>
      </c>
      <c r="J28" s="421">
        <v>25</v>
      </c>
      <c r="K28" s="421">
        <v>7</v>
      </c>
    </row>
    <row r="29" spans="1:12" s="57" customFormat="1" ht="17.100000000000001" customHeight="1">
      <c r="A29" s="405" t="s">
        <v>798</v>
      </c>
      <c r="B29" s="400"/>
      <c r="C29" s="397"/>
      <c r="D29" s="403">
        <f>SUM(D30:D34)</f>
        <v>126389.590977632</v>
      </c>
      <c r="E29" s="403">
        <f>SUM(E30:E34)</f>
        <v>126389.590977632</v>
      </c>
      <c r="F29" s="403">
        <f>SUM(F30:F34)</f>
        <v>126389.590977632</v>
      </c>
      <c r="G29" s="208"/>
      <c r="H29" s="208"/>
      <c r="I29" s="208"/>
      <c r="J29" s="208"/>
      <c r="K29" s="208"/>
    </row>
    <row r="30" spans="1:12" s="57" customFormat="1" ht="17.100000000000001" customHeight="1">
      <c r="A30" s="420">
        <v>15</v>
      </c>
      <c r="B30" s="208" t="s">
        <v>125</v>
      </c>
      <c r="C30" s="397" t="s">
        <v>767</v>
      </c>
      <c r="D30" s="401">
        <v>43152.354222278504</v>
      </c>
      <c r="E30" s="401">
        <v>43152.354222278504</v>
      </c>
      <c r="F30" s="401">
        <v>43152.354222278504</v>
      </c>
      <c r="G30" s="402">
        <v>37979</v>
      </c>
      <c r="H30" s="402">
        <v>37979</v>
      </c>
      <c r="I30" s="402">
        <v>47116</v>
      </c>
      <c r="J30" s="421">
        <v>24</v>
      </c>
      <c r="K30" s="421">
        <v>11</v>
      </c>
    </row>
    <row r="31" spans="1:12" s="57" customFormat="1" ht="17.100000000000001" customHeight="1">
      <c r="A31" s="420">
        <v>16</v>
      </c>
      <c r="B31" s="208" t="s">
        <v>125</v>
      </c>
      <c r="C31" s="397" t="s">
        <v>867</v>
      </c>
      <c r="D31" s="401">
        <v>9892.6842667904002</v>
      </c>
      <c r="E31" s="401">
        <v>9892.6842667904002</v>
      </c>
      <c r="F31" s="401">
        <v>9892.6842667904002</v>
      </c>
      <c r="G31" s="402">
        <v>37873</v>
      </c>
      <c r="H31" s="402">
        <v>37873</v>
      </c>
      <c r="I31" s="402">
        <v>47035</v>
      </c>
      <c r="J31" s="421">
        <v>25</v>
      </c>
      <c r="K31" s="421">
        <v>0</v>
      </c>
    </row>
    <row r="32" spans="1:12" s="57" customFormat="1" ht="17.100000000000001" customHeight="1">
      <c r="A32" s="420">
        <v>17</v>
      </c>
      <c r="B32" s="208" t="s">
        <v>125</v>
      </c>
      <c r="C32" s="397" t="s">
        <v>769</v>
      </c>
      <c r="D32" s="401">
        <v>20496.783773471001</v>
      </c>
      <c r="E32" s="401">
        <v>20496.783773471001</v>
      </c>
      <c r="F32" s="401">
        <v>20496.783773471001</v>
      </c>
      <c r="G32" s="402">
        <v>38464</v>
      </c>
      <c r="H32" s="402">
        <v>38464</v>
      </c>
      <c r="I32" s="402">
        <v>47625</v>
      </c>
      <c r="J32" s="421">
        <v>25</v>
      </c>
      <c r="K32" s="421">
        <v>0</v>
      </c>
    </row>
    <row r="33" spans="1:15" s="57" customFormat="1" ht="17.100000000000001" customHeight="1">
      <c r="A33" s="420">
        <v>18</v>
      </c>
      <c r="B33" s="208" t="s">
        <v>125</v>
      </c>
      <c r="C33" s="397" t="s">
        <v>770</v>
      </c>
      <c r="D33" s="401">
        <v>15572.5357606202</v>
      </c>
      <c r="E33" s="401">
        <v>15572.5357606202</v>
      </c>
      <c r="F33" s="401">
        <v>15572.5357606202</v>
      </c>
      <c r="G33" s="402">
        <v>38078</v>
      </c>
      <c r="H33" s="402">
        <v>38078</v>
      </c>
      <c r="I33" s="402">
        <v>47239</v>
      </c>
      <c r="J33" s="421">
        <v>25</v>
      </c>
      <c r="K33" s="421">
        <v>0</v>
      </c>
      <c r="L33" s="79"/>
      <c r="M33" s="79"/>
      <c r="N33" s="79"/>
      <c r="O33" s="79"/>
    </row>
    <row r="34" spans="1:15" s="57" customFormat="1" ht="17.100000000000001" customHeight="1">
      <c r="A34" s="420">
        <v>19</v>
      </c>
      <c r="B34" s="208" t="s">
        <v>125</v>
      </c>
      <c r="C34" s="397" t="s">
        <v>868</v>
      </c>
      <c r="D34" s="401">
        <v>37275.232954471903</v>
      </c>
      <c r="E34" s="401">
        <v>37275.232954471903</v>
      </c>
      <c r="F34" s="401">
        <v>37275.232954471903</v>
      </c>
      <c r="G34" s="402">
        <v>37764</v>
      </c>
      <c r="H34" s="402">
        <v>37764</v>
      </c>
      <c r="I34" s="402">
        <v>46927</v>
      </c>
      <c r="J34" s="421">
        <v>25</v>
      </c>
      <c r="K34" s="421">
        <v>0</v>
      </c>
    </row>
    <row r="35" spans="1:15" s="57" customFormat="1" ht="17.100000000000001" customHeight="1">
      <c r="A35" s="405" t="s">
        <v>799</v>
      </c>
      <c r="B35" s="400"/>
      <c r="C35" s="397"/>
      <c r="D35" s="403">
        <f>SUM(D36:D37)</f>
        <v>95301.519542215799</v>
      </c>
      <c r="E35" s="403">
        <f>SUM(E36:E37)</f>
        <v>95301.519542215799</v>
      </c>
      <c r="F35" s="403">
        <f>SUM(F36:F37)</f>
        <v>95301.519542215799</v>
      </c>
      <c r="G35" s="208"/>
      <c r="H35" s="208"/>
      <c r="I35" s="208"/>
      <c r="J35" s="208"/>
      <c r="K35" s="208"/>
      <c r="L35" s="79"/>
      <c r="M35" s="79"/>
      <c r="N35" s="79"/>
      <c r="O35" s="79"/>
    </row>
    <row r="36" spans="1:15" s="57" customFormat="1" ht="17.100000000000001" customHeight="1">
      <c r="A36" s="420">
        <v>20</v>
      </c>
      <c r="B36" s="208" t="s">
        <v>125</v>
      </c>
      <c r="C36" s="397" t="s">
        <v>772</v>
      </c>
      <c r="D36" s="401">
        <v>35983.980985628397</v>
      </c>
      <c r="E36" s="401">
        <v>35983.980985628397</v>
      </c>
      <c r="F36" s="401">
        <v>35983.980985628397</v>
      </c>
      <c r="G36" s="402">
        <v>39022</v>
      </c>
      <c r="H36" s="402">
        <v>39022</v>
      </c>
      <c r="I36" s="402">
        <v>48182</v>
      </c>
      <c r="J36" s="421">
        <v>25</v>
      </c>
      <c r="K36" s="421">
        <v>0</v>
      </c>
    </row>
    <row r="37" spans="1:15" s="57" customFormat="1" ht="17.100000000000001" customHeight="1">
      <c r="A37" s="420">
        <v>21</v>
      </c>
      <c r="B37" s="208" t="s">
        <v>125</v>
      </c>
      <c r="C37" s="397" t="s">
        <v>773</v>
      </c>
      <c r="D37" s="401">
        <v>59317.538556587402</v>
      </c>
      <c r="E37" s="401">
        <v>59317.538556587402</v>
      </c>
      <c r="F37" s="401">
        <v>59317.538556587402</v>
      </c>
      <c r="G37" s="402">
        <v>39234</v>
      </c>
      <c r="H37" s="402">
        <v>39234</v>
      </c>
      <c r="I37" s="402">
        <v>48396</v>
      </c>
      <c r="J37" s="421">
        <v>25</v>
      </c>
      <c r="K37" s="421">
        <v>0</v>
      </c>
    </row>
    <row r="38" spans="1:15" s="57" customFormat="1" ht="17.100000000000001" customHeight="1">
      <c r="A38" s="405" t="s">
        <v>800</v>
      </c>
      <c r="B38" s="400"/>
      <c r="C38" s="397"/>
      <c r="D38" s="403">
        <f>SUM(D39:D40)</f>
        <v>45574.407982716104</v>
      </c>
      <c r="E38" s="403">
        <f>SUM(E39:E40)</f>
        <v>45574.407982716104</v>
      </c>
      <c r="F38" s="403">
        <f>SUM(F39:F40)</f>
        <v>45574.407982716104</v>
      </c>
      <c r="G38" s="208"/>
      <c r="H38" s="208"/>
      <c r="I38" s="208"/>
      <c r="J38" s="208"/>
      <c r="K38" s="208"/>
    </row>
    <row r="39" spans="1:15" s="57" customFormat="1" ht="17.100000000000001" customHeight="1">
      <c r="A39" s="420">
        <v>24</v>
      </c>
      <c r="B39" s="208" t="s">
        <v>125</v>
      </c>
      <c r="C39" s="397" t="s">
        <v>774</v>
      </c>
      <c r="D39" s="401">
        <v>18211.209447921203</v>
      </c>
      <c r="E39" s="401">
        <v>18211.209447921203</v>
      </c>
      <c r="F39" s="401">
        <v>18211.209447921203</v>
      </c>
      <c r="G39" s="402">
        <v>38443</v>
      </c>
      <c r="H39" s="402">
        <v>38443</v>
      </c>
      <c r="I39" s="402">
        <v>47604</v>
      </c>
      <c r="J39" s="421">
        <v>25</v>
      </c>
      <c r="K39" s="421">
        <v>0</v>
      </c>
      <c r="L39" s="79"/>
      <c r="M39" s="79"/>
      <c r="N39" s="79"/>
      <c r="O39" s="79"/>
    </row>
    <row r="40" spans="1:15" s="57" customFormat="1" ht="17.100000000000001" customHeight="1">
      <c r="A40" s="420">
        <v>25</v>
      </c>
      <c r="B40" s="208" t="s">
        <v>125</v>
      </c>
      <c r="C40" s="397" t="s">
        <v>869</v>
      </c>
      <c r="D40" s="401">
        <v>27363.198534794898</v>
      </c>
      <c r="E40" s="401">
        <v>27363.198534794898</v>
      </c>
      <c r="F40" s="401">
        <v>27363.198534794898</v>
      </c>
      <c r="G40" s="402">
        <v>38961</v>
      </c>
      <c r="H40" s="402">
        <v>38961</v>
      </c>
      <c r="I40" s="402">
        <v>48122</v>
      </c>
      <c r="J40" s="421">
        <v>25</v>
      </c>
      <c r="K40" s="421">
        <v>0</v>
      </c>
    </row>
    <row r="41" spans="1:15" s="57" customFormat="1" ht="17.100000000000001" customHeight="1">
      <c r="A41" s="405" t="s">
        <v>802</v>
      </c>
      <c r="B41" s="400"/>
      <c r="C41" s="397"/>
      <c r="D41" s="403">
        <f>SUM(D42)</f>
        <v>24732.022239556198</v>
      </c>
      <c r="E41" s="403">
        <f>SUM(E42)</f>
        <v>24732.022239556198</v>
      </c>
      <c r="F41" s="403">
        <f>SUM(F42)</f>
        <v>24732.022239556198</v>
      </c>
      <c r="G41" s="208"/>
      <c r="H41" s="208"/>
      <c r="I41" s="208"/>
      <c r="J41" s="208"/>
      <c r="K41" s="208"/>
      <c r="L41" s="79"/>
      <c r="M41" s="79"/>
      <c r="N41" s="79"/>
      <c r="O41" s="79"/>
    </row>
    <row r="42" spans="1:15" s="57" customFormat="1" ht="17.100000000000001" customHeight="1">
      <c r="A42" s="420">
        <v>26</v>
      </c>
      <c r="B42" s="208" t="s">
        <v>125</v>
      </c>
      <c r="C42" s="397" t="s">
        <v>870</v>
      </c>
      <c r="D42" s="401">
        <v>24732.022239556198</v>
      </c>
      <c r="E42" s="401">
        <v>24732.022239556198</v>
      </c>
      <c r="F42" s="401">
        <v>24732.022239556198</v>
      </c>
      <c r="G42" s="402">
        <v>38869</v>
      </c>
      <c r="H42" s="402">
        <v>38869</v>
      </c>
      <c r="I42" s="402">
        <v>48030</v>
      </c>
      <c r="J42" s="421">
        <v>25</v>
      </c>
      <c r="K42" s="421">
        <v>0</v>
      </c>
    </row>
    <row r="43" spans="1:15" s="57" customFormat="1" ht="17.100000000000001" customHeight="1">
      <c r="A43" s="405" t="s">
        <v>807</v>
      </c>
      <c r="B43" s="397"/>
      <c r="C43" s="397"/>
      <c r="D43" s="398">
        <f>SUM(D44:D45)</f>
        <v>40132.572001977598</v>
      </c>
      <c r="E43" s="398">
        <f>SUM(E44:E45)</f>
        <v>40132.572001977598</v>
      </c>
      <c r="F43" s="398">
        <f>SUM(F44:F45)</f>
        <v>40132.572001977598</v>
      </c>
      <c r="G43" s="208"/>
      <c r="H43" s="208"/>
      <c r="I43" s="208"/>
      <c r="J43" s="208"/>
      <c r="K43" s="208"/>
    </row>
    <row r="44" spans="1:15" s="57" customFormat="1" ht="17.100000000000001" customHeight="1">
      <c r="A44" s="420">
        <v>28</v>
      </c>
      <c r="B44" s="208" t="s">
        <v>191</v>
      </c>
      <c r="C44" s="397" t="s">
        <v>871</v>
      </c>
      <c r="D44" s="401">
        <v>11736.8244740748</v>
      </c>
      <c r="E44" s="401">
        <v>11736.8244740748</v>
      </c>
      <c r="F44" s="401">
        <v>11736.8244740748</v>
      </c>
      <c r="G44" s="402">
        <v>41487</v>
      </c>
      <c r="H44" s="402">
        <v>41486</v>
      </c>
      <c r="I44" s="402">
        <v>50587</v>
      </c>
      <c r="J44" s="421">
        <v>24</v>
      </c>
      <c r="K44" s="421">
        <v>11</v>
      </c>
      <c r="L44" s="79"/>
      <c r="M44" s="79"/>
      <c r="N44" s="79"/>
      <c r="O44" s="79"/>
    </row>
    <row r="45" spans="1:15" s="57" customFormat="1" ht="17.100000000000001" customHeight="1">
      <c r="A45" s="420">
        <v>29</v>
      </c>
      <c r="B45" s="208" t="s">
        <v>191</v>
      </c>
      <c r="C45" s="397" t="s">
        <v>224</v>
      </c>
      <c r="D45" s="401">
        <v>28395.7475279028</v>
      </c>
      <c r="E45" s="401">
        <v>28395.7475279028</v>
      </c>
      <c r="F45" s="401">
        <v>28395.7475279028</v>
      </c>
      <c r="G45" s="402">
        <v>40392</v>
      </c>
      <c r="H45" s="402">
        <v>40389</v>
      </c>
      <c r="I45" s="402">
        <v>49151</v>
      </c>
      <c r="J45" s="421">
        <v>23</v>
      </c>
      <c r="K45" s="421">
        <v>10</v>
      </c>
    </row>
    <row r="46" spans="1:15" s="57" customFormat="1" ht="17.100000000000001" customHeight="1">
      <c r="A46" s="405" t="s">
        <v>813</v>
      </c>
      <c r="B46" s="397"/>
      <c r="C46" s="397"/>
      <c r="D46" s="422">
        <f>SUM(D47)</f>
        <v>819.27839288109988</v>
      </c>
      <c r="E46" s="422">
        <f>SUM(E47)</f>
        <v>819.27839288109988</v>
      </c>
      <c r="F46" s="422">
        <f>SUM(F47)</f>
        <v>819.27839288109988</v>
      </c>
      <c r="G46" s="208"/>
      <c r="H46" s="208"/>
      <c r="I46" s="208"/>
      <c r="J46" s="208"/>
      <c r="K46" s="208"/>
    </row>
    <row r="47" spans="1:15" s="57" customFormat="1" ht="17.100000000000001" customHeight="1">
      <c r="A47" s="420">
        <v>31</v>
      </c>
      <c r="B47" s="208" t="s">
        <v>778</v>
      </c>
      <c r="C47" s="397" t="s">
        <v>872</v>
      </c>
      <c r="D47" s="401">
        <v>819.27839288109988</v>
      </c>
      <c r="E47" s="401">
        <v>819.27839288109988</v>
      </c>
      <c r="F47" s="401">
        <v>819.27839288109988</v>
      </c>
      <c r="G47" s="402">
        <v>41186</v>
      </c>
      <c r="H47" s="402">
        <v>41185</v>
      </c>
      <c r="I47" s="402">
        <v>50041</v>
      </c>
      <c r="J47" s="421">
        <v>24</v>
      </c>
      <c r="K47" s="421">
        <v>2</v>
      </c>
    </row>
    <row r="48" spans="1:15" s="57" customFormat="1" ht="17.100000000000001" customHeight="1">
      <c r="A48" s="405" t="s">
        <v>814</v>
      </c>
      <c r="B48" s="397"/>
      <c r="C48" s="397"/>
      <c r="D48" s="422">
        <f>SUM(D49)</f>
        <v>1765.8574056221</v>
      </c>
      <c r="E48" s="422">
        <f>SUM(E49)</f>
        <v>1765.8574056221</v>
      </c>
      <c r="F48" s="422">
        <f>SUM(F49)</f>
        <v>1765.8574056221</v>
      </c>
      <c r="G48" s="208"/>
      <c r="H48" s="208"/>
      <c r="I48" s="208"/>
      <c r="J48" s="208"/>
      <c r="K48" s="208"/>
    </row>
    <row r="49" spans="1:11" s="57" customFormat="1" ht="17.100000000000001" customHeight="1">
      <c r="A49" s="420">
        <v>33</v>
      </c>
      <c r="B49" s="208" t="s">
        <v>778</v>
      </c>
      <c r="C49" s="400" t="s">
        <v>873</v>
      </c>
      <c r="D49" s="401">
        <v>1765.8574056221</v>
      </c>
      <c r="E49" s="401">
        <v>1765.8574056221</v>
      </c>
      <c r="F49" s="401">
        <v>1765.8574056221</v>
      </c>
      <c r="G49" s="402">
        <v>41179</v>
      </c>
      <c r="H49" s="402">
        <v>41178</v>
      </c>
      <c r="I49" s="402">
        <v>47774</v>
      </c>
      <c r="J49" s="421">
        <v>18</v>
      </c>
      <c r="K49" s="421">
        <v>0</v>
      </c>
    </row>
    <row r="50" spans="1:11" s="57" customFormat="1" ht="17.100000000000001" customHeight="1">
      <c r="A50" s="405" t="s">
        <v>817</v>
      </c>
      <c r="B50" s="397"/>
      <c r="C50" s="397"/>
      <c r="D50" s="398">
        <f>SUM(D51:D52)</f>
        <v>8599.9044829132999</v>
      </c>
      <c r="E50" s="398">
        <f>SUM(E51:E52)</f>
        <v>8599.9044829132999</v>
      </c>
      <c r="F50" s="398">
        <f>SUM(F51:F52)</f>
        <v>8599.9044829132999</v>
      </c>
      <c r="G50" s="208"/>
      <c r="H50" s="208"/>
      <c r="I50" s="208"/>
      <c r="J50" s="208"/>
      <c r="K50" s="208"/>
    </row>
    <row r="51" spans="1:11" s="57" customFormat="1" ht="17.100000000000001" customHeight="1">
      <c r="A51" s="420">
        <v>34</v>
      </c>
      <c r="B51" s="208" t="s">
        <v>778</v>
      </c>
      <c r="C51" s="397" t="s">
        <v>874</v>
      </c>
      <c r="D51" s="401">
        <v>4650.2917245529998</v>
      </c>
      <c r="E51" s="401">
        <v>4650.2917245529998</v>
      </c>
      <c r="F51" s="401">
        <v>4650.2917245529998</v>
      </c>
      <c r="G51" s="402">
        <v>40939</v>
      </c>
      <c r="H51" s="402">
        <v>40938</v>
      </c>
      <c r="I51" s="402">
        <v>48579</v>
      </c>
      <c r="J51" s="421">
        <v>20</v>
      </c>
      <c r="K51" s="421">
        <v>10</v>
      </c>
    </row>
    <row r="52" spans="1:11" s="57" customFormat="1" ht="17.100000000000001" customHeight="1">
      <c r="A52" s="420">
        <v>36</v>
      </c>
      <c r="B52" s="208" t="s">
        <v>125</v>
      </c>
      <c r="C52" s="397" t="s">
        <v>875</v>
      </c>
      <c r="D52" s="401">
        <v>3949.6127583602997</v>
      </c>
      <c r="E52" s="401">
        <v>3949.6127583602997</v>
      </c>
      <c r="F52" s="401">
        <v>3949.6127583602997</v>
      </c>
      <c r="G52" s="402">
        <v>42751</v>
      </c>
      <c r="H52" s="402">
        <v>42749</v>
      </c>
      <c r="I52" s="402">
        <v>51517</v>
      </c>
      <c r="J52" s="421">
        <v>24</v>
      </c>
      <c r="K52" s="421">
        <v>0</v>
      </c>
    </row>
    <row r="53" spans="1:11" s="57" customFormat="1" ht="17.100000000000001" customHeight="1">
      <c r="A53" s="405" t="s">
        <v>829</v>
      </c>
      <c r="B53" s="397"/>
      <c r="C53" s="397"/>
      <c r="D53" s="398">
        <f>SUM(D54:D55)</f>
        <v>21222.488189119798</v>
      </c>
      <c r="E53" s="398">
        <f>SUM(E54:E55)</f>
        <v>21222.488189119798</v>
      </c>
      <c r="F53" s="398">
        <f>SUM(F54:F55)</f>
        <v>21222.488189119798</v>
      </c>
      <c r="G53" s="208"/>
      <c r="H53" s="208"/>
      <c r="I53" s="208"/>
      <c r="J53" s="208"/>
      <c r="K53" s="208"/>
    </row>
    <row r="54" spans="1:11" s="57" customFormat="1" ht="17.100000000000001" customHeight="1">
      <c r="A54" s="420">
        <v>38</v>
      </c>
      <c r="B54" s="208" t="s">
        <v>125</v>
      </c>
      <c r="C54" s="397" t="s">
        <v>876</v>
      </c>
      <c r="D54" s="401">
        <v>19381.0114400727</v>
      </c>
      <c r="E54" s="401">
        <v>19381.0114400727</v>
      </c>
      <c r="F54" s="401">
        <v>19381.0114400727</v>
      </c>
      <c r="G54" s="402">
        <v>44166</v>
      </c>
      <c r="H54" s="402">
        <v>44165</v>
      </c>
      <c r="I54" s="402">
        <v>54056</v>
      </c>
      <c r="J54" s="421">
        <v>27</v>
      </c>
      <c r="K54" s="421">
        <v>0</v>
      </c>
    </row>
    <row r="55" spans="1:11" s="57" customFormat="1" ht="17.100000000000001" customHeight="1">
      <c r="A55" s="420">
        <v>40</v>
      </c>
      <c r="B55" s="208" t="s">
        <v>778</v>
      </c>
      <c r="C55" s="397" t="s">
        <v>877</v>
      </c>
      <c r="D55" s="401">
        <v>1841.4767490470999</v>
      </c>
      <c r="E55" s="401">
        <v>1841.4767490470999</v>
      </c>
      <c r="F55" s="401">
        <v>1841.4767490470999</v>
      </c>
      <c r="G55" s="402">
        <v>43099</v>
      </c>
      <c r="H55" s="402">
        <v>43069</v>
      </c>
      <c r="I55" s="402">
        <v>50769</v>
      </c>
      <c r="J55" s="421">
        <v>21</v>
      </c>
      <c r="K55" s="421">
        <v>0</v>
      </c>
    </row>
    <row r="56" spans="1:11" s="57" customFormat="1" ht="17.100000000000001" customHeight="1">
      <c r="A56" s="405" t="s">
        <v>830</v>
      </c>
      <c r="B56" s="397"/>
      <c r="C56" s="397"/>
      <c r="D56" s="398">
        <f>SUM(D57:D58)</f>
        <v>37874.827166819203</v>
      </c>
      <c r="E56" s="398">
        <f>SUM(E57:E58)</f>
        <v>37874.827166819203</v>
      </c>
      <c r="F56" s="398">
        <f>SUM(F57:F58)</f>
        <v>37874.827166819203</v>
      </c>
      <c r="G56" s="208"/>
      <c r="H56" s="208"/>
      <c r="I56" s="208"/>
      <c r="J56" s="208"/>
      <c r="K56" s="208"/>
    </row>
    <row r="57" spans="1:11" s="57" customFormat="1" ht="17.100000000000001" customHeight="1">
      <c r="A57" s="420">
        <v>42</v>
      </c>
      <c r="B57" s="208" t="s">
        <v>125</v>
      </c>
      <c r="C57" s="397" t="s">
        <v>785</v>
      </c>
      <c r="D57" s="401">
        <v>23088.459968654301</v>
      </c>
      <c r="E57" s="401">
        <v>23088.459968654301</v>
      </c>
      <c r="F57" s="401">
        <v>23088.459968654301</v>
      </c>
      <c r="G57" s="402">
        <v>43861</v>
      </c>
      <c r="H57" s="402">
        <v>43832</v>
      </c>
      <c r="I57" s="402">
        <v>53695</v>
      </c>
      <c r="J57" s="421">
        <v>27</v>
      </c>
      <c r="K57" s="421">
        <v>0</v>
      </c>
    </row>
    <row r="58" spans="1:11" s="57" customFormat="1" ht="17.100000000000001" customHeight="1">
      <c r="A58" s="420">
        <v>43</v>
      </c>
      <c r="B58" s="208" t="s">
        <v>125</v>
      </c>
      <c r="C58" s="397" t="s">
        <v>786</v>
      </c>
      <c r="D58" s="401">
        <v>14786.3671981649</v>
      </c>
      <c r="E58" s="401">
        <v>14786.3671981649</v>
      </c>
      <c r="F58" s="401">
        <v>14786.3671981649</v>
      </c>
      <c r="G58" s="402">
        <v>43922</v>
      </c>
      <c r="H58" s="402">
        <v>43920</v>
      </c>
      <c r="I58" s="402">
        <v>53812</v>
      </c>
      <c r="J58" s="421">
        <v>27</v>
      </c>
      <c r="K58" s="421">
        <v>0</v>
      </c>
    </row>
    <row r="59" spans="1:11" s="57" customFormat="1" ht="17.100000000000001" customHeight="1">
      <c r="A59" s="405" t="s">
        <v>831</v>
      </c>
      <c r="B59" s="400"/>
      <c r="C59" s="397"/>
      <c r="D59" s="403">
        <f>SUM(D60:D61)</f>
        <v>88635.0983334138</v>
      </c>
      <c r="E59" s="403">
        <f>SUM(E60:E61)</f>
        <v>88635.0983334138</v>
      </c>
      <c r="F59" s="403">
        <f>SUM(F60:F61)</f>
        <v>88635.0983334138</v>
      </c>
      <c r="G59" s="208"/>
      <c r="H59" s="208"/>
      <c r="I59" s="208"/>
      <c r="J59" s="208"/>
      <c r="K59" s="208"/>
    </row>
    <row r="60" spans="1:11" s="57" customFormat="1" ht="17.100000000000001" customHeight="1">
      <c r="A60" s="420">
        <v>45</v>
      </c>
      <c r="B60" s="208" t="s">
        <v>125</v>
      </c>
      <c r="C60" s="400" t="s">
        <v>787</v>
      </c>
      <c r="D60" s="401">
        <v>13933.568814730799</v>
      </c>
      <c r="E60" s="401">
        <v>13933.568814730799</v>
      </c>
      <c r="F60" s="401">
        <v>13933.568814730799</v>
      </c>
      <c r="G60" s="402">
        <v>43860</v>
      </c>
      <c r="H60" s="402">
        <v>43831</v>
      </c>
      <c r="I60" s="402">
        <v>53509</v>
      </c>
      <c r="J60" s="421">
        <v>26</v>
      </c>
      <c r="K60" s="421">
        <v>6</v>
      </c>
    </row>
    <row r="61" spans="1:11" s="57" customFormat="1" ht="17.100000000000001" customHeight="1">
      <c r="A61" s="208">
        <v>303</v>
      </c>
      <c r="B61" s="208" t="s">
        <v>834</v>
      </c>
      <c r="C61" s="425" t="s">
        <v>878</v>
      </c>
      <c r="D61" s="401">
        <v>74701.529518683004</v>
      </c>
      <c r="E61" s="401">
        <v>74701.529518683004</v>
      </c>
      <c r="F61" s="401">
        <v>74701.529518683004</v>
      </c>
      <c r="G61" s="402">
        <v>44710</v>
      </c>
      <c r="H61" s="402">
        <v>44709</v>
      </c>
      <c r="I61" s="402">
        <v>53841</v>
      </c>
      <c r="J61" s="421">
        <v>25</v>
      </c>
      <c r="K61" s="421">
        <v>0</v>
      </c>
    </row>
    <row r="62" spans="1:11" s="57" customFormat="1" ht="17.100000000000001" customHeight="1">
      <c r="A62" s="405" t="s">
        <v>843</v>
      </c>
      <c r="B62" s="400"/>
      <c r="C62" s="397"/>
      <c r="D62" s="403">
        <f>SUM(D63:D63)</f>
        <v>4698.3960247012001</v>
      </c>
      <c r="E62" s="403">
        <f>SUM(E63:E63)</f>
        <v>4698.3960247012001</v>
      </c>
      <c r="F62" s="403">
        <f>SUM(F63:F63)</f>
        <v>4698.3960247012001</v>
      </c>
      <c r="G62" s="208"/>
      <c r="H62" s="208"/>
      <c r="I62" s="208"/>
      <c r="J62" s="208"/>
      <c r="K62" s="208"/>
    </row>
    <row r="63" spans="1:11" s="57" customFormat="1" ht="17.100000000000001" customHeight="1" thickBot="1">
      <c r="A63" s="426">
        <v>49</v>
      </c>
      <c r="B63" s="426" t="s">
        <v>778</v>
      </c>
      <c r="C63" s="427" t="s">
        <v>879</v>
      </c>
      <c r="D63" s="415">
        <v>4698.3960247012001</v>
      </c>
      <c r="E63" s="415">
        <v>4698.3960247012001</v>
      </c>
      <c r="F63" s="415">
        <v>4698.3960247012001</v>
      </c>
      <c r="G63" s="416">
        <v>44287</v>
      </c>
      <c r="H63" s="416">
        <v>44285</v>
      </c>
      <c r="I63" s="416">
        <v>51622</v>
      </c>
      <c r="J63" s="428">
        <v>20</v>
      </c>
      <c r="K63" s="428">
        <v>0</v>
      </c>
    </row>
    <row r="64" spans="1:11" s="57" customFormat="1" ht="13.5" customHeight="1">
      <c r="A64" s="389" t="s">
        <v>891</v>
      </c>
      <c r="B64" s="390"/>
      <c r="C64" s="390"/>
      <c r="D64" s="417"/>
      <c r="E64" s="417"/>
      <c r="F64" s="417"/>
      <c r="G64" s="388"/>
      <c r="H64" s="388"/>
      <c r="I64" s="418"/>
      <c r="J64" s="419"/>
      <c r="K64" s="419"/>
    </row>
    <row r="65" spans="1:25" s="51" customFormat="1" ht="12.95" customHeight="1">
      <c r="A65" s="480" t="s">
        <v>880</v>
      </c>
      <c r="B65" s="480"/>
      <c r="C65" s="480"/>
      <c r="D65" s="480"/>
      <c r="E65" s="480"/>
      <c r="F65" s="480"/>
      <c r="G65" s="480"/>
      <c r="H65" s="480"/>
      <c r="I65" s="480"/>
      <c r="J65" s="480"/>
      <c r="K65" s="480"/>
      <c r="L65" s="55"/>
      <c r="M65" s="55"/>
      <c r="N65" s="55"/>
      <c r="O65" s="55"/>
      <c r="P65" s="55"/>
      <c r="Q65" s="55"/>
      <c r="R65" s="55"/>
      <c r="S65" s="55"/>
      <c r="T65" s="55"/>
      <c r="U65" s="55"/>
      <c r="V65" s="55"/>
      <c r="W65" s="55"/>
      <c r="X65" s="55"/>
      <c r="Y65" s="55"/>
    </row>
    <row r="66" spans="1:25" s="51" customFormat="1" ht="12.95" customHeight="1">
      <c r="A66" s="484" t="s">
        <v>914</v>
      </c>
      <c r="B66" s="484"/>
      <c r="C66" s="484"/>
      <c r="D66" s="484"/>
      <c r="E66" s="484"/>
      <c r="F66" s="484"/>
      <c r="G66" s="484"/>
      <c r="H66" s="484"/>
      <c r="I66" s="484"/>
      <c r="J66" s="484"/>
      <c r="K66" s="332"/>
      <c r="L66" s="55"/>
      <c r="M66" s="55"/>
      <c r="N66" s="55"/>
      <c r="O66" s="55"/>
      <c r="P66" s="55"/>
      <c r="Q66" s="55"/>
      <c r="R66" s="55"/>
      <c r="S66" s="55"/>
      <c r="T66" s="55"/>
      <c r="U66" s="55"/>
      <c r="V66" s="55"/>
      <c r="W66" s="55"/>
      <c r="X66" s="55"/>
      <c r="Y66" s="55"/>
    </row>
    <row r="67" spans="1:25" s="51" customFormat="1" ht="12.95" customHeight="1">
      <c r="A67" s="390" t="s">
        <v>881</v>
      </c>
      <c r="B67" s="390"/>
      <c r="C67" s="390"/>
      <c r="D67" s="390"/>
      <c r="E67" s="390"/>
      <c r="F67" s="390"/>
      <c r="G67" s="390"/>
      <c r="H67" s="390"/>
      <c r="I67" s="390"/>
      <c r="J67" s="387"/>
      <c r="K67" s="332"/>
      <c r="L67" s="55"/>
      <c r="M67" s="55"/>
      <c r="N67" s="55"/>
      <c r="O67" s="55"/>
      <c r="P67" s="55"/>
      <c r="Q67" s="55"/>
      <c r="R67" s="55"/>
      <c r="S67" s="55"/>
      <c r="T67" s="55"/>
      <c r="U67" s="55"/>
      <c r="V67" s="55"/>
      <c r="W67" s="55"/>
      <c r="X67" s="55"/>
      <c r="Y67" s="55"/>
    </row>
    <row r="68" spans="1:25" s="51" customFormat="1" ht="12.95" customHeight="1">
      <c r="A68" s="480" t="s">
        <v>915</v>
      </c>
      <c r="B68" s="480"/>
      <c r="C68" s="480"/>
      <c r="D68" s="480"/>
      <c r="E68" s="480"/>
      <c r="F68" s="480"/>
      <c r="G68" s="480"/>
      <c r="H68" s="480"/>
      <c r="I68" s="480"/>
      <c r="J68" s="480"/>
      <c r="K68" s="480"/>
      <c r="L68" s="55"/>
      <c r="M68" s="55"/>
      <c r="N68" s="55"/>
      <c r="O68" s="55"/>
      <c r="P68" s="55"/>
      <c r="Q68" s="55"/>
      <c r="R68" s="55"/>
      <c r="S68" s="55"/>
      <c r="T68" s="55"/>
      <c r="U68" s="55"/>
      <c r="V68" s="55"/>
      <c r="W68" s="55"/>
      <c r="X68" s="55"/>
      <c r="Y68" s="55"/>
    </row>
    <row r="69" spans="1:25" s="51" customFormat="1" ht="12.95" customHeight="1">
      <c r="A69" s="483" t="s">
        <v>406</v>
      </c>
      <c r="B69" s="483"/>
      <c r="C69" s="483"/>
      <c r="D69" s="483"/>
      <c r="E69" s="483"/>
      <c r="F69" s="483"/>
      <c r="G69" s="483"/>
      <c r="H69" s="483"/>
      <c r="I69" s="483"/>
      <c r="J69" s="483"/>
      <c r="K69" s="139"/>
      <c r="L69" s="55"/>
      <c r="M69" s="55"/>
      <c r="N69" s="55"/>
      <c r="O69" s="55"/>
      <c r="P69" s="55"/>
      <c r="Q69" s="55"/>
      <c r="R69" s="55"/>
      <c r="S69" s="55"/>
      <c r="T69" s="55"/>
      <c r="U69" s="55"/>
      <c r="V69" s="55"/>
      <c r="W69" s="55"/>
      <c r="X69" s="55"/>
      <c r="Y69" s="55"/>
    </row>
    <row r="70" spans="1:25" s="52" customFormat="1" ht="12.75" customHeight="1">
      <c r="B70" s="57"/>
      <c r="C70" s="57"/>
      <c r="D70" s="96"/>
      <c r="E70" s="81"/>
      <c r="F70" s="81"/>
      <c r="G70" s="81"/>
      <c r="H70" s="81"/>
      <c r="I70" s="97"/>
      <c r="J70" s="97"/>
      <c r="K70" s="78"/>
      <c r="L70" s="57"/>
      <c r="M70" s="57"/>
      <c r="N70" s="57"/>
      <c r="O70" s="57"/>
      <c r="P70" s="57"/>
      <c r="Q70" s="57"/>
      <c r="R70" s="57"/>
      <c r="S70" s="57"/>
      <c r="T70" s="57"/>
      <c r="U70" s="57"/>
      <c r="V70" s="57"/>
      <c r="W70" s="57"/>
      <c r="X70" s="57"/>
      <c r="Y70" s="57"/>
    </row>
    <row r="71" spans="1:25" s="52" customFormat="1" ht="12.75" customHeight="1">
      <c r="A71" s="95"/>
      <c r="B71" s="57"/>
      <c r="C71" s="57"/>
      <c r="D71" s="96"/>
      <c r="E71" s="81"/>
      <c r="F71" s="81"/>
      <c r="G71" s="81"/>
      <c r="H71" s="81"/>
      <c r="I71" s="97"/>
      <c r="J71" s="97"/>
      <c r="K71" s="78"/>
      <c r="L71" s="57"/>
      <c r="M71" s="57"/>
      <c r="N71" s="57"/>
      <c r="O71" s="57"/>
      <c r="P71" s="57"/>
      <c r="Q71" s="57"/>
      <c r="R71" s="57"/>
      <c r="S71" s="57"/>
      <c r="T71" s="57"/>
      <c r="U71" s="57"/>
      <c r="V71" s="57"/>
      <c r="W71" s="57"/>
      <c r="X71" s="57"/>
      <c r="Y71" s="57"/>
    </row>
    <row r="72" spans="1:25" s="52" customFormat="1" ht="12.75" customHeight="1">
      <c r="A72" s="95"/>
      <c r="B72" s="57"/>
      <c r="C72" s="57"/>
      <c r="D72" s="96"/>
      <c r="E72" s="81"/>
      <c r="F72" s="81"/>
      <c r="G72" s="81"/>
      <c r="H72" s="81"/>
      <c r="I72" s="97"/>
      <c r="J72" s="97"/>
      <c r="K72" s="78"/>
      <c r="L72" s="57"/>
      <c r="M72" s="57"/>
      <c r="N72" s="57"/>
      <c r="O72" s="57"/>
      <c r="P72" s="57"/>
      <c r="Q72" s="57"/>
      <c r="R72" s="57"/>
      <c r="S72" s="57"/>
      <c r="T72" s="57"/>
      <c r="U72" s="57"/>
      <c r="V72" s="57"/>
      <c r="W72" s="57"/>
      <c r="X72" s="57"/>
      <c r="Y72" s="57"/>
    </row>
    <row r="73" spans="1:25" s="52" customFormat="1" ht="12.75" customHeight="1">
      <c r="A73" s="95"/>
      <c r="B73" s="57"/>
      <c r="C73" s="57"/>
      <c r="D73" s="96"/>
      <c r="E73" s="81"/>
      <c r="F73" s="81"/>
      <c r="G73" s="81"/>
      <c r="H73" s="81"/>
      <c r="I73" s="97"/>
      <c r="J73" s="97"/>
      <c r="K73" s="78"/>
      <c r="L73" s="57"/>
      <c r="M73" s="57"/>
      <c r="N73" s="57"/>
      <c r="O73" s="57"/>
      <c r="P73" s="57"/>
      <c r="Q73" s="57"/>
      <c r="R73" s="57"/>
      <c r="S73" s="57"/>
      <c r="T73" s="57"/>
      <c r="U73" s="57"/>
      <c r="V73" s="57"/>
      <c r="W73" s="57"/>
      <c r="X73" s="57"/>
      <c r="Y73" s="57"/>
    </row>
    <row r="74" spans="1:25" s="52" customFormat="1" ht="12.75" customHeight="1">
      <c r="A74" s="95"/>
      <c r="B74" s="57"/>
      <c r="C74" s="57"/>
      <c r="D74" s="96"/>
      <c r="E74" s="81"/>
      <c r="F74" s="81"/>
      <c r="G74" s="81"/>
      <c r="H74" s="81"/>
      <c r="I74" s="97"/>
      <c r="J74" s="97"/>
      <c r="K74" s="78"/>
      <c r="L74" s="57"/>
      <c r="M74" s="57"/>
      <c r="N74" s="57"/>
      <c r="O74" s="57"/>
      <c r="P74" s="57"/>
      <c r="Q74" s="57"/>
      <c r="R74" s="57"/>
      <c r="S74" s="57"/>
      <c r="T74" s="57"/>
      <c r="U74" s="57"/>
      <c r="V74" s="57"/>
      <c r="W74" s="57"/>
      <c r="X74" s="57"/>
      <c r="Y74" s="57"/>
    </row>
    <row r="75" spans="1:25" s="52" customFormat="1" ht="12.75" customHeight="1">
      <c r="A75" s="95"/>
      <c r="B75" s="57"/>
      <c r="C75" s="57"/>
      <c r="D75" s="96"/>
      <c r="E75" s="81"/>
      <c r="F75" s="81"/>
      <c r="G75" s="81"/>
      <c r="H75" s="81"/>
      <c r="I75" s="97"/>
      <c r="J75" s="97"/>
      <c r="K75" s="78"/>
      <c r="L75" s="57"/>
      <c r="M75" s="57"/>
      <c r="N75" s="57"/>
      <c r="O75" s="57"/>
      <c r="P75" s="57"/>
      <c r="Q75" s="57"/>
      <c r="R75" s="57"/>
      <c r="S75" s="57"/>
      <c r="T75" s="57"/>
      <c r="U75" s="57"/>
      <c r="V75" s="57"/>
      <c r="W75" s="57"/>
      <c r="X75" s="57"/>
      <c r="Y75" s="57"/>
    </row>
    <row r="76" spans="1:25" s="52" customFormat="1">
      <c r="A76" s="95"/>
      <c r="B76" s="57"/>
      <c r="C76" s="57"/>
      <c r="D76" s="96"/>
      <c r="E76" s="81"/>
      <c r="F76" s="81"/>
      <c r="G76" s="81"/>
      <c r="H76" s="81"/>
      <c r="I76" s="97"/>
      <c r="J76" s="97"/>
      <c r="K76" s="78"/>
      <c r="L76" s="57"/>
      <c r="M76" s="57"/>
      <c r="N76" s="57"/>
      <c r="O76" s="57"/>
      <c r="P76" s="57"/>
      <c r="Q76" s="57"/>
      <c r="R76" s="57"/>
      <c r="S76" s="57"/>
      <c r="T76" s="57"/>
      <c r="U76" s="57"/>
      <c r="V76" s="57"/>
      <c r="W76" s="57"/>
      <c r="X76" s="57"/>
      <c r="Y76" s="57"/>
    </row>
    <row r="77" spans="1:25" s="52" customFormat="1">
      <c r="A77" s="95"/>
      <c r="B77" s="95"/>
      <c r="C77" s="57"/>
      <c r="D77" s="96"/>
      <c r="E77" s="86"/>
      <c r="F77" s="86"/>
      <c r="G77" s="86"/>
      <c r="H77" s="86"/>
      <c r="I77" s="86"/>
      <c r="J77" s="84"/>
      <c r="K77" s="78"/>
      <c r="L77" s="57"/>
      <c r="M77" s="57"/>
      <c r="N77" s="57"/>
      <c r="O77" s="57"/>
      <c r="P77" s="57"/>
      <c r="Q77" s="57"/>
      <c r="R77" s="57"/>
      <c r="S77" s="57"/>
      <c r="T77" s="57"/>
      <c r="U77" s="57"/>
      <c r="V77" s="57"/>
      <c r="W77" s="57"/>
      <c r="X77" s="57"/>
      <c r="Y77" s="57"/>
    </row>
    <row r="78" spans="1:25" s="52" customFormat="1">
      <c r="A78" s="485"/>
      <c r="B78" s="485"/>
      <c r="C78" s="486"/>
      <c r="D78" s="486"/>
      <c r="E78" s="486"/>
      <c r="F78" s="486"/>
      <c r="G78" s="486"/>
      <c r="H78" s="486"/>
      <c r="I78" s="486"/>
      <c r="J78" s="486"/>
      <c r="K78" s="78"/>
      <c r="L78" s="57"/>
      <c r="M78" s="57"/>
      <c r="N78" s="57"/>
      <c r="O78" s="57"/>
      <c r="P78" s="57"/>
      <c r="Q78" s="57"/>
      <c r="R78" s="57"/>
      <c r="S78" s="57"/>
      <c r="T78" s="57"/>
      <c r="U78" s="57"/>
      <c r="V78" s="57"/>
      <c r="W78" s="57"/>
      <c r="X78" s="57"/>
      <c r="Y78" s="57"/>
    </row>
    <row r="79" spans="1:25" s="52" customFormat="1">
      <c r="C79" s="57"/>
      <c r="D79" s="96"/>
      <c r="E79" s="57"/>
      <c r="F79" s="57"/>
      <c r="G79" s="57"/>
      <c r="H79" s="57"/>
      <c r="I79" s="57"/>
      <c r="J79" s="78"/>
      <c r="K79" s="78"/>
      <c r="L79" s="57"/>
      <c r="M79" s="57"/>
      <c r="N79" s="57"/>
      <c r="O79" s="57"/>
      <c r="P79" s="57"/>
      <c r="Q79" s="57"/>
      <c r="R79" s="57"/>
      <c r="S79" s="57"/>
      <c r="T79" s="57"/>
      <c r="U79" s="57"/>
      <c r="V79" s="57"/>
      <c r="W79" s="57"/>
      <c r="X79" s="57"/>
      <c r="Y79" s="57"/>
    </row>
    <row r="80" spans="1:25" s="52" customFormat="1">
      <c r="D80" s="98"/>
      <c r="J80" s="99"/>
      <c r="K80" s="78"/>
      <c r="L80" s="57"/>
      <c r="M80" s="57"/>
      <c r="N80" s="57"/>
      <c r="O80" s="57"/>
      <c r="P80" s="57"/>
      <c r="Q80" s="57"/>
      <c r="R80" s="57"/>
      <c r="S80" s="57"/>
      <c r="T80" s="57"/>
      <c r="U80" s="57"/>
      <c r="V80" s="57"/>
      <c r="W80" s="57"/>
      <c r="X80" s="57"/>
      <c r="Y80" s="57"/>
    </row>
    <row r="81" spans="1:25" s="52" customFormat="1">
      <c r="D81" s="98"/>
      <c r="J81" s="99"/>
      <c r="K81" s="78"/>
      <c r="L81" s="57"/>
      <c r="M81" s="57"/>
      <c r="N81" s="57"/>
      <c r="O81" s="57"/>
      <c r="P81" s="57"/>
      <c r="Q81" s="57"/>
      <c r="R81" s="57"/>
      <c r="S81" s="57"/>
      <c r="T81" s="57"/>
      <c r="U81" s="57"/>
      <c r="V81" s="57"/>
      <c r="W81" s="57"/>
      <c r="X81" s="57"/>
      <c r="Y81" s="57"/>
    </row>
    <row r="82" spans="1:25" s="52" customFormat="1">
      <c r="D82" s="98"/>
      <c r="J82" s="99"/>
      <c r="K82" s="78"/>
      <c r="L82" s="57"/>
      <c r="M82" s="57"/>
      <c r="N82" s="57"/>
      <c r="O82" s="57"/>
      <c r="P82" s="57"/>
      <c r="Q82" s="57"/>
      <c r="R82" s="57"/>
      <c r="S82" s="57"/>
      <c r="T82" s="57"/>
      <c r="U82" s="57"/>
      <c r="V82" s="57"/>
      <c r="W82" s="57"/>
      <c r="X82" s="57"/>
      <c r="Y82" s="57"/>
    </row>
    <row r="83" spans="1:25" s="52" customFormat="1">
      <c r="D83" s="98"/>
      <c r="J83" s="99"/>
      <c r="K83" s="78"/>
      <c r="L83" s="57"/>
      <c r="M83" s="57"/>
      <c r="N83" s="57"/>
      <c r="O83" s="57"/>
      <c r="P83" s="57"/>
      <c r="Q83" s="57"/>
      <c r="R83" s="57"/>
      <c r="S83" s="57"/>
      <c r="T83" s="57"/>
      <c r="U83" s="57"/>
      <c r="V83" s="57"/>
      <c r="W83" s="57"/>
      <c r="X83" s="57"/>
      <c r="Y83" s="57"/>
    </row>
    <row r="84" spans="1:25" s="52" customFormat="1">
      <c r="D84" s="98"/>
      <c r="J84" s="99"/>
      <c r="K84" s="78"/>
      <c r="L84" s="57"/>
      <c r="M84" s="57"/>
      <c r="N84" s="57"/>
      <c r="O84" s="57"/>
      <c r="P84" s="57"/>
      <c r="Q84" s="57"/>
      <c r="R84" s="57"/>
      <c r="S84" s="57"/>
      <c r="T84" s="57"/>
      <c r="U84" s="57"/>
      <c r="V84" s="57"/>
      <c r="W84" s="57"/>
      <c r="X84" s="57"/>
      <c r="Y84" s="57"/>
    </row>
    <row r="85" spans="1:25" s="52" customFormat="1">
      <c r="D85" s="98"/>
      <c r="J85" s="99"/>
      <c r="K85" s="78"/>
      <c r="L85" s="57"/>
      <c r="M85" s="57"/>
      <c r="N85" s="57"/>
      <c r="O85" s="57"/>
      <c r="P85" s="57"/>
      <c r="Q85" s="57"/>
      <c r="R85" s="57"/>
      <c r="S85" s="57"/>
      <c r="T85" s="57"/>
      <c r="U85" s="57"/>
      <c r="V85" s="57"/>
      <c r="W85" s="57"/>
      <c r="X85" s="57"/>
      <c r="Y85" s="57"/>
    </row>
    <row r="86" spans="1:25" s="52" customFormat="1" ht="12.75" customHeight="1">
      <c r="D86" s="98"/>
      <c r="J86" s="99"/>
      <c r="K86" s="78"/>
      <c r="L86" s="57"/>
      <c r="M86" s="57"/>
      <c r="N86" s="57"/>
      <c r="O86" s="57"/>
      <c r="P86" s="57"/>
      <c r="Q86" s="57"/>
      <c r="R86" s="57"/>
      <c r="S86" s="57"/>
      <c r="T86" s="57"/>
      <c r="U86" s="57"/>
      <c r="V86" s="57"/>
      <c r="W86" s="57"/>
      <c r="X86" s="57"/>
      <c r="Y86" s="57"/>
    </row>
    <row r="87" spans="1:25" s="52" customFormat="1" ht="12.75" customHeight="1">
      <c r="D87" s="98"/>
      <c r="J87" s="99"/>
      <c r="K87" s="78"/>
      <c r="L87" s="57"/>
      <c r="M87" s="57"/>
      <c r="N87" s="57"/>
      <c r="O87" s="57"/>
      <c r="P87" s="57"/>
      <c r="Q87" s="57"/>
      <c r="R87" s="57"/>
      <c r="S87" s="57"/>
      <c r="T87" s="57"/>
      <c r="U87" s="57"/>
      <c r="V87" s="57"/>
      <c r="W87" s="57"/>
      <c r="X87" s="57"/>
      <c r="Y87" s="57"/>
    </row>
    <row r="88" spans="1:25" s="52" customFormat="1" ht="12.75" customHeight="1">
      <c r="D88" s="98"/>
      <c r="J88" s="99"/>
      <c r="K88" s="78"/>
      <c r="L88" s="57"/>
      <c r="M88" s="57"/>
      <c r="N88" s="57"/>
      <c r="O88" s="57"/>
      <c r="P88" s="57"/>
      <c r="Q88" s="57"/>
      <c r="R88" s="57"/>
      <c r="S88" s="57"/>
      <c r="T88" s="57"/>
      <c r="U88" s="57"/>
      <c r="V88" s="57"/>
      <c r="W88" s="57"/>
      <c r="X88" s="57"/>
      <c r="Y88" s="57"/>
    </row>
    <row r="89" spans="1:25" s="52" customFormat="1" ht="12.75" customHeight="1">
      <c r="D89" s="98"/>
      <c r="J89" s="99"/>
      <c r="K89" s="78"/>
      <c r="L89" s="57"/>
      <c r="M89" s="57"/>
      <c r="N89" s="57"/>
      <c r="O89" s="57"/>
      <c r="P89" s="57"/>
      <c r="Q89" s="57"/>
      <c r="R89" s="57"/>
      <c r="S89" s="57"/>
      <c r="T89" s="57"/>
      <c r="U89" s="57"/>
      <c r="V89" s="57"/>
      <c r="W89" s="57"/>
      <c r="X89" s="57"/>
      <c r="Y89" s="57"/>
    </row>
    <row r="90" spans="1:25" s="52" customFormat="1" ht="12.75" customHeight="1">
      <c r="A90" s="65"/>
      <c r="B90" s="65"/>
      <c r="C90" s="65"/>
      <c r="D90" s="100"/>
      <c r="E90" s="65"/>
      <c r="F90" s="65"/>
      <c r="G90" s="65"/>
      <c r="H90" s="65"/>
      <c r="I90" s="65"/>
      <c r="J90" s="101"/>
      <c r="K90" s="70"/>
      <c r="L90" s="57"/>
      <c r="M90" s="57"/>
      <c r="N90" s="57"/>
      <c r="O90" s="57"/>
      <c r="P90" s="57"/>
      <c r="Q90" s="57"/>
      <c r="R90" s="57"/>
      <c r="S90" s="57"/>
      <c r="T90" s="57"/>
      <c r="U90" s="57"/>
      <c r="V90" s="57"/>
      <c r="W90" s="57"/>
      <c r="X90" s="57"/>
      <c r="Y90" s="57"/>
    </row>
    <row r="91" spans="1:25" s="52" customFormat="1" ht="12.75" customHeight="1">
      <c r="A91" s="65"/>
      <c r="B91" s="65"/>
      <c r="C91" s="65"/>
      <c r="D91" s="100"/>
      <c r="E91" s="65"/>
      <c r="F91" s="65"/>
      <c r="G91" s="65"/>
      <c r="H91" s="65"/>
      <c r="I91" s="65"/>
      <c r="J91" s="101"/>
      <c r="K91" s="70"/>
      <c r="L91" s="57"/>
      <c r="M91" s="57"/>
      <c r="N91" s="57"/>
      <c r="O91" s="57"/>
      <c r="P91" s="57"/>
      <c r="Q91" s="57"/>
      <c r="R91" s="57"/>
      <c r="S91" s="57"/>
      <c r="T91" s="57"/>
      <c r="U91" s="57"/>
      <c r="V91" s="57"/>
      <c r="W91" s="57"/>
      <c r="X91" s="57"/>
      <c r="Y91" s="57"/>
    </row>
    <row r="92" spans="1:25" s="52" customFormat="1" ht="12.75" customHeight="1">
      <c r="A92" s="65"/>
      <c r="B92" s="51"/>
      <c r="C92" s="51"/>
      <c r="D92" s="100"/>
      <c r="E92" s="65"/>
      <c r="F92" s="65"/>
      <c r="G92" s="65"/>
      <c r="H92" s="65"/>
      <c r="I92" s="65"/>
      <c r="J92" s="101"/>
      <c r="K92" s="70"/>
      <c r="L92" s="57"/>
      <c r="M92" s="57"/>
      <c r="N92" s="57"/>
      <c r="O92" s="57"/>
      <c r="P92" s="57"/>
      <c r="Q92" s="57"/>
      <c r="R92" s="57"/>
      <c r="S92" s="57"/>
      <c r="T92" s="57"/>
      <c r="U92" s="57"/>
      <c r="V92" s="57"/>
      <c r="W92" s="57"/>
      <c r="X92" s="57"/>
      <c r="Y92" s="57"/>
    </row>
    <row r="93" spans="1:25" s="52" customFormat="1" ht="12.75" customHeight="1">
      <c r="A93" s="65"/>
      <c r="B93" s="51"/>
      <c r="C93" s="51"/>
      <c r="D93" s="100"/>
      <c r="E93" s="65"/>
      <c r="F93" s="65"/>
      <c r="G93" s="65"/>
      <c r="H93" s="65"/>
      <c r="I93" s="65"/>
      <c r="J93" s="101"/>
      <c r="K93" s="70"/>
      <c r="L93" s="57"/>
      <c r="M93" s="57"/>
      <c r="N93" s="57"/>
      <c r="O93" s="57"/>
      <c r="P93" s="57"/>
      <c r="Q93" s="57"/>
      <c r="R93" s="57"/>
      <c r="S93" s="57"/>
      <c r="T93" s="57"/>
      <c r="U93" s="57"/>
      <c r="V93" s="57"/>
      <c r="W93" s="57"/>
      <c r="X93" s="57"/>
      <c r="Y93" s="57"/>
    </row>
    <row r="94" spans="1:25" s="52" customFormat="1" ht="12.75" customHeight="1">
      <c r="A94" s="65"/>
      <c r="B94" s="51"/>
      <c r="C94" s="51"/>
      <c r="D94" s="100"/>
      <c r="E94" s="65"/>
      <c r="F94" s="65"/>
      <c r="G94" s="65"/>
      <c r="H94" s="65"/>
      <c r="I94" s="65"/>
      <c r="J94" s="101"/>
      <c r="K94" s="70"/>
      <c r="L94" s="57"/>
      <c r="M94" s="57"/>
      <c r="N94" s="57"/>
      <c r="O94" s="57"/>
      <c r="P94" s="57"/>
      <c r="Q94" s="57"/>
      <c r="R94" s="57"/>
      <c r="S94" s="57"/>
      <c r="T94" s="57"/>
      <c r="U94" s="57"/>
      <c r="V94" s="57"/>
      <c r="W94" s="57"/>
      <c r="X94" s="57"/>
      <c r="Y94" s="57"/>
    </row>
    <row r="95" spans="1:25" s="52" customFormat="1" ht="12.75" customHeight="1">
      <c r="A95" s="65"/>
      <c r="B95" s="51"/>
      <c r="C95" s="51"/>
      <c r="D95" s="100"/>
      <c r="E95" s="65"/>
      <c r="F95" s="65"/>
      <c r="G95" s="65"/>
      <c r="H95" s="65"/>
      <c r="I95" s="65"/>
      <c r="J95" s="101"/>
      <c r="K95" s="70"/>
      <c r="L95" s="57"/>
      <c r="M95" s="57"/>
      <c r="N95" s="57"/>
      <c r="O95" s="57"/>
      <c r="P95" s="57"/>
      <c r="Q95" s="57"/>
      <c r="R95" s="57"/>
      <c r="S95" s="57"/>
      <c r="T95" s="57"/>
      <c r="U95" s="57"/>
      <c r="V95" s="57"/>
      <c r="W95" s="57"/>
      <c r="X95" s="57"/>
      <c r="Y95" s="57"/>
    </row>
    <row r="96" spans="1:25" s="52" customFormat="1" ht="12.75" customHeight="1">
      <c r="A96" s="65"/>
      <c r="B96" s="51"/>
      <c r="C96" s="51"/>
      <c r="D96" s="100"/>
      <c r="E96" s="65"/>
      <c r="F96" s="65"/>
      <c r="G96" s="65"/>
      <c r="H96" s="65"/>
      <c r="I96" s="65"/>
      <c r="J96" s="101"/>
      <c r="K96" s="70"/>
      <c r="L96" s="57"/>
      <c r="M96" s="57"/>
      <c r="N96" s="57"/>
      <c r="O96" s="57"/>
      <c r="P96" s="57"/>
      <c r="Q96" s="57"/>
      <c r="R96" s="57"/>
      <c r="S96" s="57"/>
      <c r="T96" s="57"/>
      <c r="U96" s="57"/>
      <c r="V96" s="57"/>
      <c r="W96" s="57"/>
      <c r="X96" s="57"/>
      <c r="Y96" s="57"/>
    </row>
    <row r="97" spans="1:11" ht="12.75" customHeight="1">
      <c r="A97" s="65"/>
      <c r="B97" s="51"/>
      <c r="C97" s="51"/>
      <c r="D97" s="100"/>
      <c r="E97" s="65"/>
      <c r="F97" s="65"/>
      <c r="G97" s="65"/>
      <c r="H97" s="65"/>
      <c r="I97" s="65"/>
      <c r="J97" s="101"/>
      <c r="K97" s="70"/>
    </row>
    <row r="98" spans="1:11" ht="12.75" customHeight="1">
      <c r="A98" s="65"/>
      <c r="B98" s="51"/>
      <c r="C98" s="51"/>
      <c r="D98" s="100"/>
      <c r="E98" s="65"/>
      <c r="F98" s="65"/>
      <c r="G98" s="65"/>
      <c r="H98" s="65"/>
      <c r="I98" s="65"/>
      <c r="J98" s="101"/>
      <c r="K98" s="70"/>
    </row>
    <row r="99" spans="1:11" s="79" customFormat="1" ht="12.75" customHeight="1">
      <c r="A99" s="65"/>
      <c r="B99" s="51"/>
      <c r="C99" s="51"/>
      <c r="D99" s="100"/>
      <c r="E99" s="65"/>
      <c r="F99" s="65"/>
      <c r="G99" s="65"/>
      <c r="H99" s="65"/>
      <c r="I99" s="65"/>
      <c r="J99" s="101"/>
      <c r="K99" s="70"/>
    </row>
    <row r="100" spans="1:11" s="79" customFormat="1" ht="12.75" customHeight="1">
      <c r="A100" s="65"/>
      <c r="B100" s="51"/>
      <c r="C100" s="51"/>
      <c r="D100" s="100"/>
      <c r="E100" s="65"/>
      <c r="F100" s="65"/>
      <c r="G100" s="65"/>
      <c r="H100" s="65"/>
      <c r="I100" s="65"/>
      <c r="J100" s="101"/>
      <c r="K100" s="70"/>
    </row>
    <row r="101" spans="1:11" s="79" customFormat="1" ht="12.75" customHeight="1">
      <c r="A101" s="65"/>
      <c r="B101" s="51"/>
      <c r="C101" s="51"/>
      <c r="D101" s="100"/>
      <c r="E101" s="65"/>
      <c r="F101" s="65"/>
      <c r="G101" s="65"/>
      <c r="H101" s="65"/>
      <c r="I101" s="65"/>
      <c r="J101" s="101"/>
      <c r="K101" s="70"/>
    </row>
    <row r="102" spans="1:11" s="79" customFormat="1" ht="12.75" customHeight="1">
      <c r="A102" s="65"/>
      <c r="B102" s="51"/>
      <c r="C102" s="51"/>
      <c r="D102" s="100"/>
      <c r="E102" s="65"/>
      <c r="F102" s="65"/>
      <c r="G102" s="65"/>
      <c r="H102" s="65"/>
      <c r="I102" s="65"/>
      <c r="J102" s="101"/>
      <c r="K102" s="70"/>
    </row>
    <row r="103" spans="1:11" s="79" customFormat="1" ht="12.75" customHeight="1">
      <c r="A103" s="102"/>
      <c r="B103" s="72"/>
      <c r="C103" s="72"/>
      <c r="D103" s="103"/>
      <c r="E103" s="102"/>
      <c r="F103" s="102"/>
      <c r="G103" s="102"/>
      <c r="H103" s="102"/>
      <c r="I103" s="102"/>
      <c r="J103" s="104"/>
      <c r="K103" s="105"/>
    </row>
    <row r="104" spans="1:11" s="79" customFormat="1" ht="12.75" customHeight="1">
      <c r="A104" s="102"/>
      <c r="B104" s="72"/>
      <c r="C104" s="72"/>
      <c r="D104" s="103"/>
      <c r="E104" s="102"/>
      <c r="F104" s="102"/>
      <c r="G104" s="102"/>
      <c r="H104" s="102"/>
      <c r="I104" s="102"/>
      <c r="J104" s="104"/>
      <c r="K104" s="105"/>
    </row>
    <row r="105" spans="1:11" s="79" customFormat="1" ht="12.75" customHeight="1">
      <c r="A105" s="102"/>
      <c r="B105" s="72"/>
      <c r="C105" s="72"/>
      <c r="D105" s="103"/>
      <c r="E105" s="102"/>
      <c r="F105" s="102"/>
      <c r="G105" s="102"/>
      <c r="H105" s="102"/>
      <c r="I105" s="102"/>
      <c r="J105" s="104"/>
      <c r="K105" s="105"/>
    </row>
    <row r="106" spans="1:11" s="79" customFormat="1" ht="12.75" customHeight="1">
      <c r="A106" s="102"/>
      <c r="B106" s="72"/>
      <c r="C106" s="72"/>
      <c r="D106" s="103"/>
      <c r="E106" s="102"/>
      <c r="F106" s="102"/>
      <c r="G106" s="102"/>
      <c r="H106" s="102"/>
      <c r="I106" s="102"/>
      <c r="J106" s="104"/>
      <c r="K106" s="105"/>
    </row>
    <row r="107" spans="1:11" s="79" customFormat="1" ht="12.75" customHeight="1">
      <c r="A107" s="102"/>
      <c r="B107" s="72"/>
      <c r="C107" s="72"/>
      <c r="D107" s="103"/>
      <c r="E107" s="102"/>
      <c r="F107" s="102"/>
      <c r="G107" s="102"/>
      <c r="H107" s="102"/>
      <c r="I107" s="102"/>
      <c r="J107" s="104"/>
      <c r="K107" s="105"/>
    </row>
    <row r="108" spans="1:11" s="79" customFormat="1" ht="12.75" customHeight="1">
      <c r="A108" s="102"/>
      <c r="B108" s="72"/>
      <c r="C108" s="72"/>
      <c r="D108" s="103"/>
      <c r="E108" s="102"/>
      <c r="F108" s="102"/>
      <c r="G108" s="102"/>
      <c r="H108" s="102"/>
      <c r="I108" s="102"/>
      <c r="J108" s="104"/>
      <c r="K108" s="105"/>
    </row>
    <row r="109" spans="1:11" s="79" customFormat="1" ht="12.75" customHeight="1">
      <c r="A109" s="102"/>
      <c r="B109" s="72"/>
      <c r="C109" s="72"/>
      <c r="D109" s="103"/>
      <c r="E109" s="102"/>
      <c r="F109" s="102"/>
      <c r="G109" s="102"/>
      <c r="H109" s="102"/>
      <c r="I109" s="102"/>
      <c r="J109" s="104"/>
      <c r="K109" s="105"/>
    </row>
    <row r="110" spans="1:11" s="79" customFormat="1" ht="12.75" customHeight="1">
      <c r="A110" s="102"/>
      <c r="B110" s="72"/>
      <c r="C110" s="72"/>
      <c r="D110" s="103"/>
      <c r="E110" s="102"/>
      <c r="F110" s="102"/>
      <c r="G110" s="102"/>
      <c r="H110" s="102"/>
      <c r="I110" s="102"/>
      <c r="J110" s="104"/>
      <c r="K110" s="105"/>
    </row>
    <row r="111" spans="1:11" s="79" customFormat="1" ht="12.75" customHeight="1">
      <c r="A111" s="102"/>
      <c r="B111" s="72"/>
      <c r="C111" s="72"/>
      <c r="D111" s="103"/>
      <c r="E111" s="102"/>
      <c r="F111" s="102"/>
      <c r="G111" s="102"/>
      <c r="H111" s="102"/>
      <c r="I111" s="102"/>
      <c r="J111" s="104"/>
      <c r="K111" s="105"/>
    </row>
    <row r="112" spans="1:11" s="79" customFormat="1" ht="12.75" customHeight="1">
      <c r="A112" s="102"/>
      <c r="B112" s="72"/>
      <c r="C112" s="72"/>
      <c r="D112" s="103"/>
      <c r="E112" s="102"/>
      <c r="F112" s="102"/>
      <c r="G112" s="102"/>
      <c r="H112" s="102"/>
      <c r="I112" s="102"/>
      <c r="J112" s="104"/>
      <c r="K112" s="105"/>
    </row>
    <row r="113" spans="1:11" s="79" customFormat="1" ht="12.75" customHeight="1">
      <c r="A113" s="102"/>
      <c r="B113" s="72"/>
      <c r="C113" s="72"/>
      <c r="D113" s="103"/>
      <c r="E113" s="102"/>
      <c r="F113" s="102"/>
      <c r="G113" s="102"/>
      <c r="H113" s="102"/>
      <c r="I113" s="102"/>
      <c r="J113" s="104"/>
      <c r="K113" s="105"/>
    </row>
    <row r="114" spans="1:11" s="79" customFormat="1" ht="12.75" customHeight="1">
      <c r="A114" s="102"/>
      <c r="B114" s="72"/>
      <c r="C114" s="72"/>
      <c r="D114" s="103"/>
      <c r="E114" s="102"/>
      <c r="F114" s="102"/>
      <c r="G114" s="102"/>
      <c r="H114" s="102"/>
      <c r="I114" s="102"/>
      <c r="J114" s="104"/>
      <c r="K114" s="105"/>
    </row>
    <row r="115" spans="1:11" s="79" customFormat="1" ht="12.75" customHeight="1">
      <c r="A115" s="102"/>
      <c r="B115" s="72"/>
      <c r="C115" s="72"/>
      <c r="D115" s="103"/>
      <c r="E115" s="102"/>
      <c r="F115" s="102"/>
      <c r="G115" s="102"/>
      <c r="H115" s="102"/>
      <c r="I115" s="102"/>
      <c r="J115" s="104"/>
      <c r="K115" s="105"/>
    </row>
    <row r="116" spans="1:11" s="79" customFormat="1" ht="12.75" customHeight="1">
      <c r="A116" s="102"/>
      <c r="B116" s="72"/>
      <c r="C116" s="72"/>
      <c r="D116" s="103"/>
      <c r="E116" s="102"/>
      <c r="F116" s="102"/>
      <c r="G116" s="102"/>
      <c r="H116" s="102"/>
      <c r="I116" s="102"/>
      <c r="J116" s="104"/>
      <c r="K116" s="105"/>
    </row>
    <row r="117" spans="1:11" s="79" customFormat="1" ht="12.75" customHeight="1">
      <c r="A117" s="102"/>
      <c r="B117" s="72"/>
      <c r="C117" s="72"/>
      <c r="D117" s="103"/>
      <c r="E117" s="102"/>
      <c r="F117" s="102"/>
      <c r="G117" s="102"/>
      <c r="H117" s="102"/>
      <c r="I117" s="102"/>
      <c r="J117" s="104"/>
      <c r="K117" s="105"/>
    </row>
    <row r="118" spans="1:11" s="79" customFormat="1" ht="12.75" customHeight="1">
      <c r="A118" s="102"/>
      <c r="B118" s="72"/>
      <c r="C118" s="72"/>
      <c r="D118" s="103"/>
      <c r="E118" s="102"/>
      <c r="F118" s="102"/>
      <c r="G118" s="102"/>
      <c r="H118" s="102"/>
      <c r="I118" s="102"/>
      <c r="J118" s="104"/>
      <c r="K118" s="105"/>
    </row>
    <row r="119" spans="1:11" s="79" customFormat="1" ht="12.75" customHeight="1">
      <c r="A119" s="102"/>
      <c r="B119" s="72"/>
      <c r="C119" s="72"/>
      <c r="D119" s="103"/>
      <c r="E119" s="102"/>
      <c r="F119" s="102"/>
      <c r="G119" s="102"/>
      <c r="H119" s="102"/>
      <c r="I119" s="102"/>
      <c r="J119" s="104"/>
      <c r="K119" s="105"/>
    </row>
    <row r="120" spans="1:11" s="79" customFormat="1" ht="12.75" customHeight="1">
      <c r="A120" s="102"/>
      <c r="B120" s="72"/>
      <c r="C120" s="72"/>
      <c r="D120" s="103"/>
      <c r="E120" s="102"/>
      <c r="F120" s="102"/>
      <c r="G120" s="102"/>
      <c r="H120" s="102"/>
      <c r="I120" s="102"/>
      <c r="J120" s="104"/>
      <c r="K120" s="105"/>
    </row>
    <row r="121" spans="1:11" s="79" customFormat="1" ht="12.75" customHeight="1">
      <c r="A121" s="102"/>
      <c r="B121" s="72"/>
      <c r="C121" s="72"/>
      <c r="D121" s="103"/>
      <c r="E121" s="102"/>
      <c r="F121" s="102"/>
      <c r="G121" s="102"/>
      <c r="H121" s="102"/>
      <c r="I121" s="102"/>
      <c r="J121" s="104"/>
      <c r="K121" s="105"/>
    </row>
    <row r="122" spans="1:11" s="79" customFormat="1" ht="12.75" customHeight="1">
      <c r="A122" s="102"/>
      <c r="B122" s="72"/>
      <c r="C122" s="72"/>
      <c r="D122" s="103"/>
      <c r="E122" s="102"/>
      <c r="F122" s="102"/>
      <c r="G122" s="102"/>
      <c r="H122" s="102"/>
      <c r="I122" s="102"/>
      <c r="J122" s="104"/>
      <c r="K122" s="105"/>
    </row>
    <row r="123" spans="1:11" s="79" customFormat="1" ht="12.75" customHeight="1">
      <c r="A123" s="102"/>
      <c r="B123" s="72"/>
      <c r="C123" s="72"/>
      <c r="D123" s="103"/>
      <c r="E123" s="102"/>
      <c r="F123" s="102"/>
      <c r="G123" s="102"/>
      <c r="H123" s="102"/>
      <c r="I123" s="102"/>
      <c r="J123" s="104"/>
      <c r="K123" s="105"/>
    </row>
    <row r="124" spans="1:11" s="79" customFormat="1">
      <c r="A124" s="102"/>
      <c r="B124" s="72"/>
      <c r="C124" s="72"/>
      <c r="D124" s="103"/>
      <c r="E124" s="102"/>
      <c r="F124" s="102"/>
      <c r="G124" s="102"/>
      <c r="H124" s="102"/>
      <c r="I124" s="102"/>
      <c r="J124" s="104"/>
      <c r="K124" s="105"/>
    </row>
    <row r="125" spans="1:11" s="79" customFormat="1">
      <c r="A125" s="102"/>
      <c r="B125" s="72"/>
      <c r="C125" s="72"/>
      <c r="D125" s="103"/>
      <c r="E125" s="102"/>
      <c r="F125" s="102"/>
      <c r="G125" s="102"/>
      <c r="H125" s="102"/>
      <c r="I125" s="102"/>
      <c r="J125" s="104"/>
      <c r="K125" s="105"/>
    </row>
    <row r="126" spans="1:11" s="79" customFormat="1" ht="12.75" customHeight="1">
      <c r="A126" s="102"/>
      <c r="B126" s="72"/>
      <c r="C126" s="72"/>
      <c r="D126" s="103"/>
      <c r="E126" s="102"/>
      <c r="F126" s="102"/>
      <c r="G126" s="102"/>
      <c r="H126" s="102"/>
      <c r="I126" s="102"/>
      <c r="J126" s="104"/>
      <c r="K126" s="105"/>
    </row>
    <row r="127" spans="1:11" s="79" customFormat="1" ht="12.75" customHeight="1">
      <c r="A127" s="102"/>
      <c r="B127" s="72"/>
      <c r="C127" s="72"/>
      <c r="D127" s="103"/>
      <c r="E127" s="102"/>
      <c r="F127" s="102"/>
      <c r="G127" s="102"/>
      <c r="H127" s="102"/>
      <c r="I127" s="102"/>
      <c r="J127" s="104"/>
      <c r="K127" s="105"/>
    </row>
    <row r="128" spans="1:11" s="79" customFormat="1" ht="12.75" customHeight="1">
      <c r="A128" s="102"/>
      <c r="B128" s="72"/>
      <c r="C128" s="72"/>
      <c r="D128" s="103"/>
      <c r="E128" s="102"/>
      <c r="F128" s="102"/>
      <c r="G128" s="102"/>
      <c r="H128" s="102"/>
      <c r="I128" s="102"/>
      <c r="J128" s="104"/>
      <c r="K128" s="105"/>
    </row>
    <row r="129" spans="1:11" s="79" customFormat="1" ht="12.75" customHeight="1">
      <c r="A129" s="102"/>
      <c r="B129" s="72"/>
      <c r="C129" s="72"/>
      <c r="D129" s="103"/>
      <c r="E129" s="102"/>
      <c r="F129" s="102"/>
      <c r="G129" s="102"/>
      <c r="H129" s="102"/>
      <c r="I129" s="102"/>
      <c r="J129" s="104"/>
      <c r="K129" s="105"/>
    </row>
    <row r="130" spans="1:11" s="79" customFormat="1" ht="12.75" customHeight="1">
      <c r="A130" s="102"/>
      <c r="B130" s="102"/>
      <c r="C130" s="102"/>
      <c r="D130" s="103"/>
      <c r="E130" s="102"/>
      <c r="F130" s="102"/>
      <c r="G130" s="102"/>
      <c r="H130" s="102"/>
      <c r="I130" s="102"/>
      <c r="J130" s="104"/>
      <c r="K130" s="105"/>
    </row>
    <row r="131" spans="1:11" s="79" customFormat="1" ht="12.75" customHeight="1">
      <c r="A131" s="102"/>
      <c r="B131" s="102"/>
      <c r="C131" s="102"/>
      <c r="D131" s="103"/>
      <c r="E131" s="102"/>
      <c r="F131" s="102"/>
      <c r="G131" s="102"/>
      <c r="H131" s="102"/>
      <c r="I131" s="102"/>
      <c r="J131" s="104"/>
      <c r="K131" s="105"/>
    </row>
    <row r="132" spans="1:11" s="79" customFormat="1" ht="12.75" customHeight="1">
      <c r="A132" s="102"/>
      <c r="B132" s="72"/>
      <c r="C132" s="72"/>
      <c r="D132" s="103"/>
      <c r="E132" s="102"/>
      <c r="F132" s="102"/>
      <c r="G132" s="102"/>
      <c r="H132" s="102"/>
      <c r="I132" s="102"/>
      <c r="J132" s="104"/>
      <c r="K132" s="105"/>
    </row>
    <row r="133" spans="1:11" s="79" customFormat="1" ht="12.75" customHeight="1">
      <c r="A133" s="102"/>
      <c r="B133" s="72"/>
      <c r="C133" s="72"/>
      <c r="D133" s="103"/>
      <c r="E133" s="102"/>
      <c r="F133" s="102"/>
      <c r="G133" s="102"/>
      <c r="H133" s="102"/>
      <c r="I133" s="102"/>
      <c r="J133" s="104"/>
      <c r="K133" s="105"/>
    </row>
    <row r="134" spans="1:11" s="79" customFormat="1" ht="12.75" customHeight="1">
      <c r="A134" s="102"/>
      <c r="B134" s="72"/>
      <c r="C134" s="72"/>
      <c r="D134" s="103"/>
      <c r="E134" s="102"/>
      <c r="F134" s="102"/>
      <c r="G134" s="102"/>
      <c r="H134" s="102"/>
      <c r="I134" s="102"/>
      <c r="J134" s="104"/>
      <c r="K134" s="105"/>
    </row>
    <row r="135" spans="1:11" s="79" customFormat="1" ht="12.75" customHeight="1">
      <c r="A135" s="102"/>
      <c r="B135" s="72"/>
      <c r="C135" s="72"/>
      <c r="D135" s="103"/>
      <c r="E135" s="102"/>
      <c r="F135" s="102"/>
      <c r="G135" s="102"/>
      <c r="H135" s="102"/>
      <c r="I135" s="102"/>
      <c r="J135" s="104"/>
      <c r="K135" s="105"/>
    </row>
    <row r="136" spans="1:11" s="79" customFormat="1" ht="12.75" customHeight="1">
      <c r="A136" s="102"/>
      <c r="B136" s="72"/>
      <c r="C136" s="72"/>
      <c r="D136" s="103"/>
      <c r="E136" s="102"/>
      <c r="F136" s="102"/>
      <c r="G136" s="102"/>
      <c r="H136" s="102"/>
      <c r="I136" s="102"/>
      <c r="J136" s="104"/>
      <c r="K136" s="105"/>
    </row>
    <row r="137" spans="1:11" s="79" customFormat="1" ht="12.75" customHeight="1">
      <c r="A137" s="102"/>
      <c r="B137" s="72"/>
      <c r="C137" s="72"/>
      <c r="D137" s="103"/>
      <c r="E137" s="102"/>
      <c r="F137" s="102"/>
      <c r="G137" s="102"/>
      <c r="H137" s="102"/>
      <c r="I137" s="102"/>
      <c r="J137" s="104"/>
      <c r="K137" s="105"/>
    </row>
    <row r="138" spans="1:11" s="79" customFormat="1" ht="12.75" customHeight="1">
      <c r="A138" s="102"/>
      <c r="B138" s="72"/>
      <c r="C138" s="72"/>
      <c r="D138" s="103"/>
      <c r="E138" s="102"/>
      <c r="F138" s="102"/>
      <c r="G138" s="102"/>
      <c r="H138" s="102"/>
      <c r="I138" s="102"/>
      <c r="J138" s="104"/>
      <c r="K138" s="105"/>
    </row>
    <row r="139" spans="1:11" s="79" customFormat="1" ht="12.75" customHeight="1">
      <c r="A139" s="102"/>
      <c r="B139" s="72"/>
      <c r="C139" s="72"/>
      <c r="D139" s="103"/>
      <c r="E139" s="102"/>
      <c r="F139" s="102"/>
      <c r="G139" s="102"/>
      <c r="H139" s="102"/>
      <c r="I139" s="102"/>
      <c r="J139" s="104"/>
      <c r="K139" s="105"/>
    </row>
    <row r="140" spans="1:11" s="79" customFormat="1" ht="12.75" customHeight="1">
      <c r="A140" s="102"/>
      <c r="B140" s="72"/>
      <c r="C140" s="72"/>
      <c r="D140" s="103"/>
      <c r="E140" s="102"/>
      <c r="F140" s="102"/>
      <c r="G140" s="102"/>
      <c r="H140" s="102"/>
      <c r="I140" s="102"/>
      <c r="J140" s="104"/>
      <c r="K140" s="105"/>
    </row>
    <row r="141" spans="1:11" s="79" customFormat="1" ht="12.75" customHeight="1">
      <c r="A141" s="102"/>
      <c r="B141" s="72"/>
      <c r="C141" s="72"/>
      <c r="D141" s="103"/>
      <c r="E141" s="102"/>
      <c r="F141" s="102"/>
      <c r="G141" s="102"/>
      <c r="H141" s="102"/>
      <c r="I141" s="102"/>
      <c r="J141" s="104"/>
      <c r="K141" s="105"/>
    </row>
    <row r="142" spans="1:11" s="79" customFormat="1" ht="12.75" customHeight="1">
      <c r="A142" s="102"/>
      <c r="B142" s="72"/>
      <c r="C142" s="72"/>
      <c r="D142" s="103"/>
      <c r="E142" s="102"/>
      <c r="F142" s="102"/>
      <c r="G142" s="102"/>
      <c r="H142" s="102"/>
      <c r="I142" s="102"/>
      <c r="J142" s="104"/>
      <c r="K142" s="105"/>
    </row>
    <row r="143" spans="1:11" s="79" customFormat="1" ht="12.75" customHeight="1">
      <c r="A143" s="102"/>
      <c r="B143" s="72"/>
      <c r="C143" s="72"/>
      <c r="D143" s="103"/>
      <c r="E143" s="102"/>
      <c r="F143" s="102"/>
      <c r="G143" s="102"/>
      <c r="H143" s="102"/>
      <c r="I143" s="102"/>
      <c r="J143" s="104"/>
      <c r="K143" s="105"/>
    </row>
    <row r="144" spans="1:11" s="79" customFormat="1" ht="12.75" customHeight="1">
      <c r="A144" s="102"/>
      <c r="B144" s="72"/>
      <c r="C144" s="72"/>
      <c r="D144" s="103"/>
      <c r="E144" s="102"/>
      <c r="F144" s="102"/>
      <c r="G144" s="102"/>
      <c r="H144" s="102"/>
      <c r="I144" s="102"/>
      <c r="J144" s="104"/>
      <c r="K144" s="105"/>
    </row>
    <row r="145" spans="1:11" s="79" customFormat="1" ht="12.75" customHeight="1">
      <c r="A145" s="102"/>
      <c r="B145" s="72"/>
      <c r="C145" s="72"/>
      <c r="D145" s="103"/>
      <c r="E145" s="102"/>
      <c r="F145" s="102"/>
      <c r="G145" s="102"/>
      <c r="H145" s="102"/>
      <c r="I145" s="102"/>
      <c r="J145" s="104"/>
      <c r="K145" s="105"/>
    </row>
    <row r="146" spans="1:11" s="79" customFormat="1" ht="12.75" customHeight="1">
      <c r="A146" s="102"/>
      <c r="B146" s="72"/>
      <c r="C146" s="72"/>
      <c r="D146" s="103"/>
      <c r="E146" s="102"/>
      <c r="F146" s="102"/>
      <c r="G146" s="102"/>
      <c r="H146" s="102"/>
      <c r="I146" s="102"/>
      <c r="J146" s="104"/>
      <c r="K146" s="105"/>
    </row>
    <row r="147" spans="1:11" s="79" customFormat="1" ht="12.75" customHeight="1">
      <c r="A147" s="102"/>
      <c r="B147" s="72"/>
      <c r="C147" s="72"/>
      <c r="D147" s="103"/>
      <c r="E147" s="102"/>
      <c r="F147" s="102"/>
      <c r="G147" s="102"/>
      <c r="H147" s="102"/>
      <c r="I147" s="102"/>
      <c r="J147" s="104"/>
      <c r="K147" s="105"/>
    </row>
    <row r="148" spans="1:11" s="79" customFormat="1">
      <c r="A148" s="102"/>
      <c r="B148" s="72"/>
      <c r="C148" s="72"/>
      <c r="D148" s="103"/>
      <c r="E148" s="102"/>
      <c r="F148" s="102"/>
      <c r="G148" s="102"/>
      <c r="H148" s="102"/>
      <c r="I148" s="102"/>
      <c r="J148" s="104"/>
      <c r="K148" s="105"/>
    </row>
    <row r="149" spans="1:11" s="79" customFormat="1">
      <c r="A149" s="102"/>
      <c r="B149" s="72"/>
      <c r="C149" s="72"/>
      <c r="D149" s="103"/>
      <c r="E149" s="102"/>
      <c r="F149" s="102"/>
      <c r="G149" s="102"/>
      <c r="H149" s="102"/>
      <c r="I149" s="102"/>
      <c r="J149" s="104"/>
      <c r="K149" s="105"/>
    </row>
    <row r="150" spans="1:11" s="79" customFormat="1">
      <c r="A150" s="102"/>
      <c r="B150" s="72"/>
      <c r="C150" s="72"/>
      <c r="D150" s="103"/>
      <c r="E150" s="102"/>
      <c r="F150" s="102"/>
      <c r="G150" s="102"/>
      <c r="H150" s="102"/>
      <c r="I150" s="102"/>
      <c r="J150" s="104"/>
      <c r="K150" s="105"/>
    </row>
    <row r="151" spans="1:11" s="79" customFormat="1">
      <c r="A151" s="102" t="s">
        <v>882</v>
      </c>
      <c r="B151" s="72"/>
      <c r="C151" s="72"/>
      <c r="D151" s="103"/>
      <c r="E151" s="102"/>
      <c r="F151" s="102"/>
      <c r="G151" s="102"/>
      <c r="H151" s="102"/>
      <c r="I151" s="102"/>
      <c r="J151" s="104"/>
      <c r="K151" s="105"/>
    </row>
    <row r="152" spans="1:11" s="79" customFormat="1">
      <c r="A152" s="102"/>
      <c r="B152" s="72"/>
      <c r="C152" s="72"/>
      <c r="D152" s="103"/>
      <c r="E152" s="102"/>
      <c r="F152" s="102"/>
      <c r="G152" s="102"/>
      <c r="H152" s="102"/>
      <c r="I152" s="102"/>
      <c r="J152" s="104"/>
      <c r="K152" s="105"/>
    </row>
    <row r="153" spans="1:11" s="79" customFormat="1">
      <c r="A153" s="102"/>
      <c r="B153" s="72"/>
      <c r="C153" s="72"/>
      <c r="D153" s="103"/>
      <c r="E153" s="102"/>
      <c r="F153" s="102"/>
      <c r="G153" s="102"/>
      <c r="H153" s="102"/>
      <c r="I153" s="102"/>
      <c r="J153" s="104"/>
      <c r="K153" s="105"/>
    </row>
    <row r="158" spans="1:11" s="79" customFormat="1" ht="12.75" customHeight="1">
      <c r="A158" s="60"/>
      <c r="B158" s="60"/>
      <c r="C158" s="60"/>
      <c r="D158" s="106"/>
      <c r="E158" s="60"/>
      <c r="F158" s="60"/>
      <c r="G158" s="60"/>
      <c r="H158" s="60"/>
      <c r="I158" s="60"/>
      <c r="J158" s="107"/>
      <c r="K158" s="83"/>
    </row>
    <row r="159" spans="1:11" s="79" customFormat="1" ht="12.75" customHeight="1">
      <c r="A159" s="60"/>
      <c r="B159" s="60"/>
      <c r="C159" s="60"/>
      <c r="D159" s="106"/>
      <c r="E159" s="60"/>
      <c r="F159" s="60"/>
      <c r="G159" s="60"/>
      <c r="H159" s="60"/>
      <c r="I159" s="60"/>
      <c r="J159" s="107"/>
      <c r="K159" s="83"/>
    </row>
    <row r="160" spans="1:11" s="79" customFormat="1" ht="12.75" customHeight="1">
      <c r="A160" s="60"/>
      <c r="B160" s="60"/>
      <c r="C160" s="60"/>
      <c r="D160" s="106"/>
      <c r="E160" s="60"/>
      <c r="F160" s="60"/>
      <c r="G160" s="60"/>
      <c r="H160" s="60"/>
      <c r="I160" s="60"/>
      <c r="J160" s="107"/>
      <c r="K160" s="83"/>
    </row>
    <row r="161" spans="1:11" s="79" customFormat="1" ht="12.75" customHeight="1">
      <c r="A161" s="60"/>
      <c r="B161" s="60"/>
      <c r="C161" s="60"/>
      <c r="D161" s="106"/>
      <c r="E161" s="60"/>
      <c r="F161" s="60"/>
      <c r="G161" s="60"/>
      <c r="H161" s="60"/>
      <c r="I161" s="60"/>
      <c r="J161" s="107"/>
      <c r="K161" s="83"/>
    </row>
    <row r="162" spans="1:11" s="79" customFormat="1" ht="12.75" customHeight="1">
      <c r="A162" s="102"/>
      <c r="B162" s="102"/>
      <c r="C162" s="102"/>
      <c r="D162" s="103"/>
      <c r="E162" s="102"/>
      <c r="F162" s="102"/>
      <c r="G162" s="102"/>
      <c r="H162" s="102"/>
      <c r="I162" s="102"/>
      <c r="J162" s="104"/>
      <c r="K162" s="105"/>
    </row>
    <row r="163" spans="1:11" s="79" customFormat="1" ht="12.75" customHeight="1">
      <c r="A163" s="102"/>
      <c r="B163" s="102"/>
      <c r="C163" s="102"/>
      <c r="D163" s="103"/>
      <c r="E163" s="102"/>
      <c r="F163" s="102"/>
      <c r="G163" s="102"/>
      <c r="H163" s="102"/>
      <c r="I163" s="102"/>
      <c r="J163" s="104"/>
      <c r="K163" s="105"/>
    </row>
    <row r="164" spans="1:11" s="79" customFormat="1" ht="12.75" customHeight="1">
      <c r="A164" s="102"/>
      <c r="B164" s="72"/>
      <c r="C164" s="72"/>
      <c r="D164" s="103"/>
      <c r="E164" s="102"/>
      <c r="F164" s="102"/>
      <c r="G164" s="102"/>
      <c r="H164" s="102"/>
      <c r="I164" s="102"/>
      <c r="J164" s="104"/>
      <c r="K164" s="105"/>
    </row>
    <row r="165" spans="1:11" s="79" customFormat="1" ht="12.75" customHeight="1">
      <c r="A165" s="102"/>
      <c r="B165" s="72"/>
      <c r="C165" s="72"/>
      <c r="D165" s="103"/>
      <c r="E165" s="102"/>
      <c r="F165" s="102"/>
      <c r="G165" s="102"/>
      <c r="H165" s="102"/>
      <c r="I165" s="102"/>
      <c r="J165" s="104"/>
      <c r="K165" s="105"/>
    </row>
    <row r="166" spans="1:11" s="79" customFormat="1" ht="12.75" customHeight="1">
      <c r="A166" s="102"/>
      <c r="B166" s="72"/>
      <c r="C166" s="72"/>
      <c r="D166" s="103"/>
      <c r="E166" s="102"/>
      <c r="F166" s="102"/>
      <c r="G166" s="102"/>
      <c r="H166" s="102"/>
      <c r="I166" s="102"/>
      <c r="J166" s="104"/>
      <c r="K166" s="105"/>
    </row>
    <row r="167" spans="1:11" s="79" customFormat="1" ht="12.75" customHeight="1">
      <c r="A167" s="102"/>
      <c r="B167" s="72"/>
      <c r="C167" s="72"/>
      <c r="D167" s="103"/>
      <c r="E167" s="102"/>
      <c r="F167" s="102"/>
      <c r="G167" s="102"/>
      <c r="H167" s="102"/>
      <c r="I167" s="102"/>
      <c r="J167" s="104"/>
      <c r="K167" s="105"/>
    </row>
    <row r="168" spans="1:11" s="79" customFormat="1" ht="12.75" customHeight="1">
      <c r="A168" s="102"/>
      <c r="B168" s="72"/>
      <c r="C168" s="72"/>
      <c r="D168" s="103"/>
      <c r="E168" s="102"/>
      <c r="F168" s="102"/>
      <c r="G168" s="102"/>
      <c r="H168" s="102"/>
      <c r="I168" s="102"/>
      <c r="J168" s="104"/>
      <c r="K168" s="105"/>
    </row>
    <row r="169" spans="1:11" s="79" customFormat="1" ht="12.75" customHeight="1">
      <c r="A169" s="102"/>
      <c r="B169" s="72"/>
      <c r="C169" s="72"/>
      <c r="D169" s="103"/>
      <c r="E169" s="102"/>
      <c r="F169" s="102"/>
      <c r="G169" s="102"/>
      <c r="H169" s="102"/>
      <c r="I169" s="102"/>
      <c r="J169" s="104"/>
      <c r="K169" s="105"/>
    </row>
    <row r="170" spans="1:11" s="79" customFormat="1" ht="12.75" customHeight="1">
      <c r="A170" s="102"/>
      <c r="B170" s="72"/>
      <c r="C170" s="72"/>
      <c r="D170" s="103"/>
      <c r="E170" s="102"/>
      <c r="F170" s="102"/>
      <c r="G170" s="102"/>
      <c r="H170" s="102"/>
      <c r="I170" s="102"/>
      <c r="J170" s="104"/>
      <c r="K170" s="105"/>
    </row>
    <row r="171" spans="1:11" s="79" customFormat="1" ht="12.75" customHeight="1">
      <c r="A171" s="102"/>
      <c r="B171" s="72"/>
      <c r="C171" s="72"/>
      <c r="D171" s="103"/>
      <c r="E171" s="102"/>
      <c r="F171" s="102"/>
      <c r="G171" s="102"/>
      <c r="H171" s="102"/>
      <c r="I171" s="102"/>
      <c r="J171" s="104"/>
      <c r="K171" s="105"/>
    </row>
    <row r="172" spans="1:11" s="79" customFormat="1">
      <c r="A172" s="102"/>
      <c r="B172" s="72"/>
      <c r="C172" s="72"/>
      <c r="D172" s="103"/>
      <c r="E172" s="102"/>
      <c r="F172" s="102"/>
      <c r="G172" s="102"/>
      <c r="H172" s="102"/>
      <c r="I172" s="102"/>
      <c r="J172" s="104"/>
      <c r="K172" s="105"/>
    </row>
    <row r="173" spans="1:11" s="79" customFormat="1">
      <c r="A173" s="102"/>
      <c r="B173" s="72"/>
      <c r="C173" s="72"/>
      <c r="D173" s="103"/>
      <c r="E173" s="102"/>
      <c r="F173" s="102"/>
      <c r="G173" s="102"/>
      <c r="H173" s="102"/>
      <c r="I173" s="102"/>
      <c r="J173" s="104"/>
      <c r="K173" s="105"/>
    </row>
    <row r="174" spans="1:11" s="79" customFormat="1" ht="12.75" customHeight="1">
      <c r="A174" s="102"/>
      <c r="B174" s="72"/>
      <c r="C174" s="72"/>
      <c r="D174" s="103"/>
      <c r="E174" s="102"/>
      <c r="F174" s="102"/>
      <c r="G174" s="102"/>
      <c r="H174" s="102"/>
      <c r="I174" s="102"/>
      <c r="J174" s="104"/>
      <c r="K174" s="105"/>
    </row>
    <row r="175" spans="1:11" s="79" customFormat="1" ht="12.75" customHeight="1">
      <c r="A175" s="102"/>
      <c r="B175" s="72"/>
      <c r="C175" s="72"/>
      <c r="D175" s="103"/>
      <c r="E175" s="102"/>
      <c r="F175" s="102"/>
      <c r="G175" s="102"/>
      <c r="H175" s="102"/>
      <c r="I175" s="102"/>
      <c r="J175" s="104"/>
      <c r="K175" s="105"/>
    </row>
    <row r="176" spans="1:11" s="79" customFormat="1" ht="12.75" customHeight="1">
      <c r="A176" s="102"/>
      <c r="B176" s="72"/>
      <c r="C176" s="72"/>
      <c r="D176" s="103"/>
      <c r="E176" s="102"/>
      <c r="F176" s="102"/>
      <c r="G176" s="102"/>
      <c r="H176" s="102"/>
      <c r="I176" s="102"/>
      <c r="J176" s="104"/>
      <c r="K176" s="105"/>
    </row>
    <row r="177" spans="1:11" s="79" customFormat="1" ht="12.75" customHeight="1">
      <c r="A177" s="102"/>
      <c r="B177" s="72"/>
      <c r="C177" s="72"/>
      <c r="D177" s="103"/>
      <c r="E177" s="102"/>
      <c r="F177" s="102"/>
      <c r="G177" s="102"/>
      <c r="H177" s="102"/>
      <c r="I177" s="102"/>
      <c r="J177" s="104"/>
      <c r="K177" s="105"/>
    </row>
    <row r="178" spans="1:11" s="79" customFormat="1" ht="12.75" customHeight="1">
      <c r="A178" s="102"/>
      <c r="B178" s="102"/>
      <c r="C178" s="102"/>
      <c r="D178" s="103"/>
      <c r="E178" s="102"/>
      <c r="F178" s="102"/>
      <c r="G178" s="102"/>
      <c r="H178" s="102"/>
      <c r="I178" s="102"/>
      <c r="J178" s="104"/>
      <c r="K178" s="105"/>
    </row>
    <row r="179" spans="1:11" s="79" customFormat="1" ht="12.75" customHeight="1">
      <c r="A179" s="102"/>
      <c r="B179" s="102"/>
      <c r="C179" s="102"/>
      <c r="D179" s="103"/>
      <c r="E179" s="102"/>
      <c r="F179" s="102"/>
      <c r="G179" s="102"/>
      <c r="H179" s="102"/>
      <c r="I179" s="102"/>
      <c r="J179" s="104"/>
      <c r="K179" s="105"/>
    </row>
    <row r="180" spans="1:11" s="79" customFormat="1" ht="12.75" customHeight="1">
      <c r="A180" s="102"/>
      <c r="B180" s="72"/>
      <c r="C180" s="72"/>
      <c r="D180" s="103"/>
      <c r="E180" s="102"/>
      <c r="F180" s="102"/>
      <c r="G180" s="102"/>
      <c r="H180" s="102"/>
      <c r="I180" s="102"/>
      <c r="J180" s="104"/>
      <c r="K180" s="105"/>
    </row>
    <row r="181" spans="1:11" s="79" customFormat="1" ht="12.75" customHeight="1">
      <c r="A181" s="102"/>
      <c r="B181" s="72"/>
      <c r="C181" s="72"/>
      <c r="D181" s="103"/>
      <c r="E181" s="102"/>
      <c r="F181" s="102"/>
      <c r="G181" s="102"/>
      <c r="H181" s="102"/>
      <c r="I181" s="102"/>
      <c r="J181" s="104"/>
      <c r="K181" s="105"/>
    </row>
    <row r="182" spans="1:11" s="79" customFormat="1" ht="12.75" customHeight="1">
      <c r="A182" s="102"/>
      <c r="B182" s="72"/>
      <c r="C182" s="72"/>
      <c r="D182" s="103"/>
      <c r="E182" s="102"/>
      <c r="F182" s="102"/>
      <c r="G182" s="102"/>
      <c r="H182" s="102"/>
      <c r="I182" s="102"/>
      <c r="J182" s="104"/>
      <c r="K182" s="105"/>
    </row>
    <row r="183" spans="1:11" s="79" customFormat="1" ht="12.75" customHeight="1">
      <c r="A183" s="102"/>
      <c r="B183" s="72"/>
      <c r="C183" s="72"/>
      <c r="D183" s="103"/>
      <c r="E183" s="102"/>
      <c r="F183" s="102"/>
      <c r="G183" s="102"/>
      <c r="H183" s="102"/>
      <c r="I183" s="102"/>
      <c r="J183" s="104"/>
      <c r="K183" s="105"/>
    </row>
    <row r="184" spans="1:11" s="79" customFormat="1" ht="12.75" customHeight="1">
      <c r="A184" s="102"/>
      <c r="B184" s="72"/>
      <c r="C184" s="72"/>
      <c r="D184" s="103"/>
      <c r="E184" s="102"/>
      <c r="F184" s="102"/>
      <c r="G184" s="102"/>
      <c r="H184" s="102"/>
      <c r="I184" s="102"/>
      <c r="J184" s="104"/>
      <c r="K184" s="105"/>
    </row>
    <row r="185" spans="1:11" s="79" customFormat="1" ht="12.75" customHeight="1">
      <c r="A185" s="102"/>
      <c r="B185" s="72"/>
      <c r="C185" s="72"/>
      <c r="D185" s="103"/>
      <c r="E185" s="102"/>
      <c r="F185" s="102"/>
      <c r="G185" s="102"/>
      <c r="H185" s="102"/>
      <c r="I185" s="102"/>
      <c r="J185" s="104"/>
      <c r="K185" s="105"/>
    </row>
    <row r="186" spans="1:11" s="79" customFormat="1" ht="12.75" customHeight="1">
      <c r="A186" s="102"/>
      <c r="B186" s="72"/>
      <c r="C186" s="72"/>
      <c r="D186" s="103"/>
      <c r="E186" s="102"/>
      <c r="F186" s="102"/>
      <c r="G186" s="102"/>
      <c r="H186" s="102"/>
      <c r="I186" s="102"/>
      <c r="J186" s="104"/>
      <c r="K186" s="105"/>
    </row>
    <row r="187" spans="1:11" s="79" customFormat="1" ht="12.75" customHeight="1">
      <c r="A187" s="102"/>
      <c r="B187" s="72"/>
      <c r="C187" s="72"/>
      <c r="D187" s="103"/>
      <c r="E187" s="102"/>
      <c r="F187" s="102"/>
      <c r="G187" s="102"/>
      <c r="H187" s="102"/>
      <c r="I187" s="102"/>
      <c r="J187" s="104"/>
      <c r="K187" s="105"/>
    </row>
    <row r="188" spans="1:11" s="79" customFormat="1" ht="12.75" customHeight="1">
      <c r="A188" s="102"/>
      <c r="B188" s="72"/>
      <c r="C188" s="72"/>
      <c r="D188" s="103"/>
      <c r="E188" s="102"/>
      <c r="F188" s="102"/>
      <c r="G188" s="102"/>
      <c r="H188" s="102"/>
      <c r="I188" s="102"/>
      <c r="J188" s="104"/>
      <c r="K188" s="105"/>
    </row>
    <row r="189" spans="1:11" s="79" customFormat="1" ht="12.75" customHeight="1">
      <c r="A189" s="102"/>
      <c r="B189" s="72"/>
      <c r="C189" s="72"/>
      <c r="D189" s="103"/>
      <c r="E189" s="102"/>
      <c r="F189" s="102"/>
      <c r="G189" s="102"/>
      <c r="H189" s="102"/>
      <c r="I189" s="102"/>
      <c r="J189" s="104"/>
      <c r="K189" s="105"/>
    </row>
    <row r="190" spans="1:11" s="79" customFormat="1" ht="12.75" customHeight="1">
      <c r="A190" s="102"/>
      <c r="B190" s="72"/>
      <c r="C190" s="72"/>
      <c r="D190" s="103"/>
      <c r="E190" s="102"/>
      <c r="F190" s="102"/>
      <c r="G190" s="102"/>
      <c r="H190" s="102"/>
      <c r="I190" s="102"/>
      <c r="J190" s="104"/>
      <c r="K190" s="105"/>
    </row>
    <row r="191" spans="1:11" s="79" customFormat="1" ht="12.75" customHeight="1">
      <c r="A191" s="102"/>
      <c r="B191" s="72"/>
      <c r="C191" s="72"/>
      <c r="D191" s="103"/>
      <c r="E191" s="102"/>
      <c r="F191" s="102"/>
      <c r="G191" s="102"/>
      <c r="H191" s="102"/>
      <c r="I191" s="102"/>
      <c r="J191" s="104"/>
      <c r="K191" s="105"/>
    </row>
    <row r="192" spans="1:11" s="79" customFormat="1" ht="12.75" customHeight="1">
      <c r="A192" s="102"/>
      <c r="B192" s="72"/>
      <c r="C192" s="72"/>
      <c r="D192" s="103"/>
      <c r="E192" s="102"/>
      <c r="F192" s="102"/>
      <c r="G192" s="102"/>
      <c r="H192" s="102"/>
      <c r="I192" s="102"/>
      <c r="J192" s="104"/>
      <c r="K192" s="105"/>
    </row>
    <row r="193" spans="1:11" s="79" customFormat="1" ht="12.75" customHeight="1">
      <c r="A193" s="102"/>
      <c r="B193" s="72"/>
      <c r="C193" s="72"/>
      <c r="D193" s="103"/>
      <c r="E193" s="102"/>
      <c r="F193" s="102"/>
      <c r="G193" s="102"/>
      <c r="H193" s="102"/>
      <c r="I193" s="102"/>
      <c r="J193" s="104"/>
      <c r="K193" s="105"/>
    </row>
    <row r="194" spans="1:11" s="79" customFormat="1" ht="12.75" customHeight="1">
      <c r="A194" s="102"/>
      <c r="B194" s="72"/>
      <c r="C194" s="72"/>
      <c r="D194" s="103"/>
      <c r="E194" s="102"/>
      <c r="F194" s="102"/>
      <c r="G194" s="102"/>
      <c r="H194" s="102"/>
      <c r="I194" s="102"/>
      <c r="J194" s="104"/>
      <c r="K194" s="105"/>
    </row>
    <row r="195" spans="1:11" s="79" customFormat="1" ht="12.75" customHeight="1">
      <c r="A195" s="102"/>
      <c r="B195" s="72"/>
      <c r="C195" s="72"/>
      <c r="D195" s="103"/>
      <c r="E195" s="102"/>
      <c r="F195" s="102"/>
      <c r="G195" s="102"/>
      <c r="H195" s="102"/>
      <c r="I195" s="102"/>
      <c r="J195" s="104"/>
      <c r="K195" s="105"/>
    </row>
    <row r="196" spans="1:11" s="79" customFormat="1" ht="12.75" customHeight="1">
      <c r="A196" s="102"/>
      <c r="B196" s="72"/>
      <c r="C196" s="72"/>
      <c r="D196" s="103"/>
      <c r="E196" s="102"/>
      <c r="F196" s="102"/>
      <c r="G196" s="102"/>
      <c r="H196" s="102"/>
      <c r="I196" s="102"/>
      <c r="J196" s="104"/>
      <c r="K196" s="105"/>
    </row>
    <row r="197" spans="1:11" s="79" customFormat="1" ht="12.75" customHeight="1">
      <c r="A197" s="102"/>
      <c r="B197" s="72"/>
      <c r="C197" s="72"/>
      <c r="D197" s="103"/>
      <c r="E197" s="102"/>
      <c r="F197" s="102"/>
      <c r="G197" s="102"/>
      <c r="H197" s="102"/>
      <c r="I197" s="102"/>
      <c r="J197" s="104"/>
      <c r="K197" s="105"/>
    </row>
    <row r="198" spans="1:11" s="79" customFormat="1">
      <c r="A198" s="102"/>
      <c r="B198" s="72"/>
      <c r="C198" s="72"/>
      <c r="D198" s="103"/>
      <c r="E198" s="102"/>
      <c r="F198" s="102"/>
      <c r="G198" s="102"/>
      <c r="H198" s="102"/>
      <c r="I198" s="102"/>
      <c r="J198" s="104"/>
      <c r="K198" s="105"/>
    </row>
    <row r="199" spans="1:11" s="79" customFormat="1">
      <c r="A199" s="102"/>
      <c r="B199" s="72"/>
      <c r="C199" s="72"/>
      <c r="D199" s="103"/>
      <c r="E199" s="102"/>
      <c r="F199" s="102"/>
      <c r="G199" s="102"/>
      <c r="H199" s="102"/>
      <c r="I199" s="102"/>
      <c r="J199" s="104"/>
      <c r="K199" s="105"/>
    </row>
    <row r="200" spans="1:11" s="79" customFormat="1" ht="12.75" customHeight="1">
      <c r="A200" s="102"/>
      <c r="B200" s="72"/>
      <c r="C200" s="72"/>
      <c r="D200" s="103"/>
      <c r="E200" s="102"/>
      <c r="F200" s="102"/>
      <c r="G200" s="102"/>
      <c r="H200" s="102"/>
      <c r="I200" s="102"/>
      <c r="J200" s="104"/>
      <c r="K200" s="105"/>
    </row>
    <row r="201" spans="1:11" s="79" customFormat="1" ht="12.75" customHeight="1">
      <c r="A201" s="102"/>
      <c r="B201" s="72"/>
      <c r="C201" s="72"/>
      <c r="D201" s="103"/>
      <c r="E201" s="102"/>
      <c r="F201" s="102"/>
      <c r="G201" s="102"/>
      <c r="H201" s="102"/>
      <c r="I201" s="102"/>
      <c r="J201" s="104"/>
      <c r="K201" s="105"/>
    </row>
    <row r="202" spans="1:11" s="79" customFormat="1" ht="12.75" customHeight="1">
      <c r="A202" s="102"/>
      <c r="B202" s="72"/>
      <c r="C202" s="72"/>
      <c r="D202" s="103"/>
      <c r="E202" s="102"/>
      <c r="F202" s="102"/>
      <c r="G202" s="102"/>
      <c r="H202" s="102"/>
      <c r="I202" s="102"/>
      <c r="J202" s="104"/>
      <c r="K202" s="105"/>
    </row>
    <row r="203" spans="1:11" s="79" customFormat="1" ht="12.75" customHeight="1">
      <c r="A203" s="102"/>
      <c r="B203" s="72"/>
      <c r="C203" s="72"/>
      <c r="D203" s="103"/>
      <c r="E203" s="102"/>
      <c r="F203" s="102"/>
      <c r="G203" s="102"/>
      <c r="H203" s="102"/>
      <c r="I203" s="102"/>
      <c r="J203" s="104"/>
      <c r="K203" s="105"/>
    </row>
    <row r="204" spans="1:11" s="79" customFormat="1" ht="12.75" customHeight="1">
      <c r="A204" s="102"/>
      <c r="B204" s="102"/>
      <c r="C204" s="102"/>
      <c r="D204" s="103"/>
      <c r="E204" s="102"/>
      <c r="F204" s="102"/>
      <c r="G204" s="102"/>
      <c r="H204" s="102"/>
      <c r="I204" s="102"/>
      <c r="J204" s="104"/>
      <c r="K204" s="105"/>
    </row>
    <row r="205" spans="1:11" s="79" customFormat="1" ht="12.75" customHeight="1">
      <c r="A205" s="102"/>
      <c r="B205" s="102"/>
      <c r="C205" s="102"/>
      <c r="D205" s="103"/>
      <c r="E205" s="102"/>
      <c r="F205" s="102"/>
      <c r="G205" s="102"/>
      <c r="H205" s="102"/>
      <c r="I205" s="102"/>
      <c r="J205" s="104"/>
      <c r="K205" s="105"/>
    </row>
    <row r="206" spans="1:11" s="79" customFormat="1" ht="12.75" customHeight="1">
      <c r="A206" s="102"/>
      <c r="B206" s="72"/>
      <c r="C206" s="72"/>
      <c r="D206" s="103"/>
      <c r="E206" s="102"/>
      <c r="F206" s="102"/>
      <c r="G206" s="102"/>
      <c r="H206" s="102"/>
      <c r="I206" s="102"/>
      <c r="J206" s="104"/>
      <c r="K206" s="105"/>
    </row>
    <row r="207" spans="1:11" s="79" customFormat="1" ht="12.75" customHeight="1">
      <c r="A207" s="102"/>
      <c r="B207" s="72"/>
      <c r="C207" s="72"/>
      <c r="D207" s="103"/>
      <c r="E207" s="102"/>
      <c r="F207" s="102"/>
      <c r="G207" s="102"/>
      <c r="H207" s="102"/>
      <c r="I207" s="102"/>
      <c r="J207" s="104"/>
      <c r="K207" s="105"/>
    </row>
    <row r="208" spans="1:11" s="79" customFormat="1" ht="12.75" customHeight="1">
      <c r="A208" s="102"/>
      <c r="B208" s="72"/>
      <c r="C208" s="72"/>
      <c r="D208" s="103"/>
      <c r="E208" s="102"/>
      <c r="F208" s="102"/>
      <c r="G208" s="102"/>
      <c r="H208" s="102"/>
      <c r="I208" s="102"/>
      <c r="J208" s="104"/>
      <c r="K208" s="105"/>
    </row>
    <row r="209" spans="1:11" s="79" customFormat="1" ht="12.75" customHeight="1">
      <c r="A209" s="102"/>
      <c r="B209" s="72"/>
      <c r="C209" s="72"/>
      <c r="D209" s="103"/>
      <c r="E209" s="102"/>
      <c r="F209" s="102"/>
      <c r="G209" s="102"/>
      <c r="H209" s="102"/>
      <c r="I209" s="102"/>
      <c r="J209" s="104"/>
      <c r="K209" s="105"/>
    </row>
    <row r="210" spans="1:11" s="79" customFormat="1" ht="12.75" customHeight="1">
      <c r="A210" s="102"/>
      <c r="B210" s="72"/>
      <c r="C210" s="72"/>
      <c r="D210" s="103"/>
      <c r="E210" s="102"/>
      <c r="F210" s="102"/>
      <c r="G210" s="102"/>
      <c r="H210" s="102"/>
      <c r="I210" s="102"/>
      <c r="J210" s="104"/>
      <c r="K210" s="105"/>
    </row>
    <row r="211" spans="1:11" s="79" customFormat="1" ht="12.75" customHeight="1">
      <c r="A211" s="102"/>
      <c r="B211" s="72"/>
      <c r="C211" s="72"/>
      <c r="D211" s="103"/>
      <c r="E211" s="102"/>
      <c r="F211" s="102"/>
      <c r="G211" s="102"/>
      <c r="H211" s="102"/>
      <c r="I211" s="102"/>
      <c r="J211" s="104"/>
      <c r="K211" s="105"/>
    </row>
    <row r="212" spans="1:11" s="79" customFormat="1" ht="12.75" customHeight="1">
      <c r="A212" s="102"/>
      <c r="B212" s="72"/>
      <c r="C212" s="72"/>
      <c r="D212" s="103"/>
      <c r="E212" s="102"/>
      <c r="F212" s="102"/>
      <c r="G212" s="102"/>
      <c r="H212" s="102"/>
      <c r="I212" s="102"/>
      <c r="J212" s="104"/>
      <c r="K212" s="105"/>
    </row>
    <row r="213" spans="1:11" s="79" customFormat="1" ht="12.75" customHeight="1">
      <c r="A213" s="102"/>
      <c r="B213" s="72"/>
      <c r="C213" s="72"/>
      <c r="D213" s="103"/>
      <c r="E213" s="102"/>
      <c r="F213" s="102"/>
      <c r="G213" s="102"/>
      <c r="H213" s="102"/>
      <c r="I213" s="102"/>
      <c r="J213" s="104"/>
      <c r="K213" s="105"/>
    </row>
    <row r="214" spans="1:11" s="79" customFormat="1" ht="12.75" customHeight="1">
      <c r="A214" s="102"/>
      <c r="B214" s="72"/>
      <c r="C214" s="72"/>
      <c r="D214" s="103"/>
      <c r="E214" s="102"/>
      <c r="F214" s="102"/>
      <c r="G214" s="102"/>
      <c r="H214" s="102"/>
      <c r="I214" s="102"/>
      <c r="J214" s="104"/>
      <c r="K214" s="105"/>
    </row>
    <row r="215" spans="1:11" s="79" customFormat="1" ht="12.75" customHeight="1">
      <c r="A215" s="102"/>
      <c r="B215" s="72"/>
      <c r="C215" s="72"/>
      <c r="D215" s="103"/>
      <c r="E215" s="102"/>
      <c r="F215" s="102"/>
      <c r="G215" s="102"/>
      <c r="H215" s="102"/>
      <c r="I215" s="102"/>
      <c r="J215" s="104"/>
      <c r="K215" s="105"/>
    </row>
    <row r="216" spans="1:11" s="79" customFormat="1" ht="12.75" customHeight="1">
      <c r="A216" s="102"/>
      <c r="B216" s="72"/>
      <c r="C216" s="72"/>
      <c r="D216" s="103"/>
      <c r="E216" s="102"/>
      <c r="F216" s="102"/>
      <c r="G216" s="102"/>
      <c r="H216" s="102"/>
      <c r="I216" s="102"/>
      <c r="J216" s="104"/>
      <c r="K216" s="105"/>
    </row>
    <row r="217" spans="1:11" s="79" customFormat="1" ht="12.75" customHeight="1">
      <c r="A217" s="102"/>
      <c r="B217" s="72"/>
      <c r="C217" s="72"/>
      <c r="D217" s="103"/>
      <c r="E217" s="102"/>
      <c r="F217" s="102"/>
      <c r="G217" s="102"/>
      <c r="H217" s="102"/>
      <c r="I217" s="102"/>
      <c r="J217" s="104"/>
      <c r="K217" s="105"/>
    </row>
    <row r="218" spans="1:11" s="79" customFormat="1" ht="12.75" customHeight="1">
      <c r="A218" s="102"/>
      <c r="B218" s="72"/>
      <c r="C218" s="72"/>
      <c r="D218" s="103"/>
      <c r="E218" s="102"/>
      <c r="F218" s="102"/>
      <c r="G218" s="102"/>
      <c r="H218" s="102"/>
      <c r="I218" s="102"/>
      <c r="J218" s="104"/>
      <c r="K218" s="105"/>
    </row>
    <row r="219" spans="1:11" s="79" customFormat="1" ht="12.75" customHeight="1">
      <c r="A219" s="102"/>
      <c r="B219" s="72"/>
      <c r="C219" s="72"/>
      <c r="D219" s="103"/>
      <c r="E219" s="102"/>
      <c r="F219" s="102"/>
      <c r="G219" s="102"/>
      <c r="H219" s="102"/>
      <c r="I219" s="102"/>
      <c r="J219" s="104"/>
      <c r="K219" s="105"/>
    </row>
    <row r="220" spans="1:11" s="79" customFormat="1" ht="12.75" customHeight="1">
      <c r="A220" s="102"/>
      <c r="B220" s="72"/>
      <c r="C220" s="72"/>
      <c r="D220" s="103"/>
      <c r="E220" s="102"/>
      <c r="F220" s="102"/>
      <c r="G220" s="102"/>
      <c r="H220" s="102"/>
      <c r="I220" s="102"/>
      <c r="J220" s="104"/>
      <c r="K220" s="105"/>
    </row>
    <row r="221" spans="1:11" s="79" customFormat="1" ht="12.75" customHeight="1">
      <c r="A221" s="102"/>
      <c r="B221" s="72"/>
      <c r="C221" s="72"/>
      <c r="D221" s="103"/>
      <c r="E221" s="102"/>
      <c r="F221" s="102"/>
      <c r="G221" s="102"/>
      <c r="H221" s="102"/>
      <c r="I221" s="102"/>
      <c r="J221" s="104"/>
      <c r="K221" s="105"/>
    </row>
    <row r="222" spans="1:11" s="79" customFormat="1" ht="12.75" customHeight="1">
      <c r="A222" s="102"/>
      <c r="B222" s="72"/>
      <c r="C222" s="72"/>
      <c r="D222" s="103"/>
      <c r="E222" s="102"/>
      <c r="F222" s="102"/>
      <c r="G222" s="102"/>
      <c r="H222" s="102"/>
      <c r="I222" s="102"/>
      <c r="J222" s="104"/>
      <c r="K222" s="105"/>
    </row>
    <row r="223" spans="1:11" s="79" customFormat="1" ht="12.75" customHeight="1">
      <c r="A223" s="102"/>
      <c r="B223" s="72"/>
      <c r="C223" s="72"/>
      <c r="D223" s="103"/>
      <c r="E223" s="102"/>
      <c r="F223" s="102"/>
      <c r="G223" s="102"/>
      <c r="H223" s="102"/>
      <c r="I223" s="102"/>
      <c r="J223" s="104"/>
      <c r="K223" s="105"/>
    </row>
    <row r="224" spans="1:11" s="79" customFormat="1" ht="12.75" customHeight="1">
      <c r="A224" s="102"/>
      <c r="B224" s="72"/>
      <c r="C224" s="72"/>
      <c r="D224" s="103"/>
      <c r="E224" s="102"/>
      <c r="F224" s="102"/>
      <c r="G224" s="102"/>
      <c r="H224" s="102"/>
      <c r="I224" s="102"/>
      <c r="J224" s="104"/>
      <c r="K224" s="105"/>
    </row>
    <row r="225" spans="1:11" s="79" customFormat="1" ht="12.75" customHeight="1">
      <c r="A225" s="102"/>
      <c r="B225" s="72"/>
      <c r="C225" s="72"/>
      <c r="D225" s="103"/>
      <c r="E225" s="102"/>
      <c r="F225" s="102"/>
      <c r="G225" s="102"/>
      <c r="H225" s="102"/>
      <c r="I225" s="102"/>
      <c r="J225" s="104"/>
      <c r="K225" s="105"/>
    </row>
    <row r="226" spans="1:11" s="79" customFormat="1" ht="12.75" customHeight="1">
      <c r="A226" s="102"/>
      <c r="B226" s="72"/>
      <c r="C226" s="72"/>
      <c r="D226" s="103"/>
      <c r="E226" s="102"/>
      <c r="F226" s="102"/>
      <c r="G226" s="102"/>
      <c r="H226" s="102"/>
      <c r="I226" s="102"/>
      <c r="J226" s="104"/>
      <c r="K226" s="105"/>
    </row>
    <row r="227" spans="1:11" s="79" customFormat="1" ht="12.75" customHeight="1">
      <c r="A227" s="102"/>
      <c r="B227" s="72"/>
      <c r="C227" s="72"/>
      <c r="D227" s="103"/>
      <c r="E227" s="102"/>
      <c r="F227" s="102"/>
      <c r="G227" s="102"/>
      <c r="H227" s="102"/>
      <c r="I227" s="102"/>
      <c r="J227" s="104"/>
      <c r="K227" s="105"/>
    </row>
    <row r="228" spans="1:11" s="79" customFormat="1" ht="12.75" customHeight="1">
      <c r="A228" s="102"/>
      <c r="B228" s="72"/>
      <c r="C228" s="72"/>
      <c r="D228" s="103"/>
      <c r="E228" s="102"/>
      <c r="F228" s="102"/>
      <c r="G228" s="102"/>
      <c r="H228" s="102"/>
      <c r="I228" s="102"/>
      <c r="J228" s="104"/>
      <c r="K228" s="105"/>
    </row>
    <row r="229" spans="1:11" s="79" customFormat="1" ht="12.75" customHeight="1">
      <c r="A229" s="102"/>
      <c r="B229" s="72"/>
      <c r="C229" s="72"/>
      <c r="D229" s="103"/>
      <c r="E229" s="102"/>
      <c r="F229" s="102"/>
      <c r="G229" s="102"/>
      <c r="H229" s="102"/>
      <c r="I229" s="102"/>
      <c r="J229" s="104"/>
      <c r="K229" s="105"/>
    </row>
    <row r="230" spans="1:11" s="79" customFormat="1" ht="12.75" customHeight="1">
      <c r="A230" s="102"/>
      <c r="B230" s="72"/>
      <c r="C230" s="72"/>
      <c r="D230" s="103"/>
      <c r="E230" s="102"/>
      <c r="F230" s="102"/>
      <c r="G230" s="102"/>
      <c r="H230" s="102"/>
      <c r="I230" s="102"/>
      <c r="J230" s="104"/>
      <c r="K230" s="105"/>
    </row>
    <row r="231" spans="1:11" s="79" customFormat="1" ht="12.75" customHeight="1">
      <c r="A231" s="102"/>
      <c r="B231" s="72"/>
      <c r="C231" s="72"/>
      <c r="D231" s="103"/>
      <c r="E231" s="102"/>
      <c r="F231" s="102"/>
      <c r="G231" s="102"/>
      <c r="H231" s="102"/>
      <c r="I231" s="102"/>
      <c r="J231" s="104"/>
      <c r="K231" s="105"/>
    </row>
    <row r="232" spans="1:11" s="79" customFormat="1" ht="12.75" customHeight="1">
      <c r="A232" s="102"/>
      <c r="B232" s="72"/>
      <c r="C232" s="72"/>
      <c r="D232" s="103"/>
      <c r="E232" s="102"/>
      <c r="F232" s="102"/>
      <c r="G232" s="102"/>
      <c r="H232" s="102"/>
      <c r="I232" s="102"/>
      <c r="J232" s="104"/>
      <c r="K232" s="105"/>
    </row>
    <row r="233" spans="1:11" s="79" customFormat="1" ht="12.75" customHeight="1">
      <c r="A233" s="102"/>
      <c r="B233" s="72"/>
      <c r="C233" s="72"/>
      <c r="D233" s="103"/>
      <c r="E233" s="102"/>
      <c r="F233" s="102"/>
      <c r="G233" s="102"/>
      <c r="H233" s="102"/>
      <c r="I233" s="102"/>
      <c r="J233" s="104"/>
      <c r="K233" s="105"/>
    </row>
    <row r="234" spans="1:11" s="79" customFormat="1">
      <c r="A234" s="102"/>
      <c r="B234" s="72"/>
      <c r="C234" s="72"/>
      <c r="D234" s="103"/>
      <c r="E234" s="102"/>
      <c r="F234" s="102"/>
      <c r="G234" s="102"/>
      <c r="H234" s="102"/>
      <c r="I234" s="102"/>
      <c r="J234" s="104"/>
      <c r="K234" s="105"/>
    </row>
    <row r="235" spans="1:11" s="79" customFormat="1">
      <c r="A235" s="102"/>
      <c r="B235" s="72"/>
      <c r="C235" s="72"/>
      <c r="D235" s="103"/>
      <c r="E235" s="102"/>
      <c r="F235" s="102"/>
      <c r="G235" s="102"/>
      <c r="H235" s="102"/>
      <c r="I235" s="102"/>
      <c r="J235" s="104"/>
      <c r="K235" s="105"/>
    </row>
    <row r="236" spans="1:11" s="79" customFormat="1">
      <c r="A236" s="102"/>
      <c r="B236" s="72"/>
      <c r="C236" s="72"/>
      <c r="D236" s="103"/>
      <c r="E236" s="102"/>
      <c r="F236" s="102"/>
      <c r="G236" s="102"/>
      <c r="H236" s="102"/>
      <c r="I236" s="102"/>
      <c r="J236" s="104"/>
      <c r="K236" s="105"/>
    </row>
    <row r="237" spans="1:11" s="79" customFormat="1">
      <c r="A237" s="102"/>
      <c r="B237" s="72"/>
      <c r="C237" s="72"/>
      <c r="D237" s="103"/>
      <c r="E237" s="102"/>
      <c r="F237" s="102"/>
      <c r="G237" s="102"/>
      <c r="H237" s="102"/>
      <c r="I237" s="102"/>
      <c r="J237" s="104"/>
      <c r="K237" s="105"/>
    </row>
    <row r="238" spans="1:11" s="79" customFormat="1">
      <c r="A238" s="102"/>
      <c r="B238" s="72"/>
      <c r="C238" s="72"/>
      <c r="D238" s="103"/>
      <c r="E238" s="102"/>
      <c r="F238" s="102"/>
      <c r="G238" s="102"/>
      <c r="H238" s="102"/>
      <c r="I238" s="102"/>
      <c r="J238" s="104"/>
      <c r="K238" s="105"/>
    </row>
    <row r="239" spans="1:11" s="79" customFormat="1">
      <c r="A239" s="102"/>
      <c r="B239" s="72"/>
      <c r="C239" s="72"/>
      <c r="D239" s="103"/>
      <c r="E239" s="102"/>
      <c r="F239" s="102"/>
      <c r="G239" s="102"/>
      <c r="H239" s="102"/>
      <c r="I239" s="102"/>
      <c r="J239" s="104"/>
      <c r="K239" s="105"/>
    </row>
    <row r="240" spans="1:11" s="79" customFormat="1">
      <c r="A240" s="102"/>
      <c r="B240" s="102"/>
      <c r="C240" s="102"/>
      <c r="D240" s="103"/>
      <c r="E240" s="102"/>
      <c r="F240" s="102"/>
      <c r="G240" s="102"/>
      <c r="H240" s="102"/>
      <c r="I240" s="102"/>
      <c r="J240" s="104"/>
      <c r="K240" s="105"/>
    </row>
    <row r="245" spans="1:11" s="79" customFormat="1" ht="12.75" customHeight="1">
      <c r="A245" s="60"/>
      <c r="B245" s="60"/>
      <c r="C245" s="60"/>
      <c r="D245" s="106"/>
      <c r="E245" s="60"/>
      <c r="F245" s="60"/>
      <c r="G245" s="60"/>
      <c r="H245" s="60"/>
      <c r="I245" s="60"/>
      <c r="J245" s="107"/>
      <c r="K245" s="83"/>
    </row>
    <row r="246" spans="1:11" s="79" customFormat="1" ht="12.75" customHeight="1">
      <c r="A246" s="60"/>
      <c r="B246" s="60"/>
      <c r="C246" s="60"/>
      <c r="D246" s="106"/>
      <c r="E246" s="60"/>
      <c r="F246" s="60"/>
      <c r="G246" s="60"/>
      <c r="H246" s="60"/>
      <c r="I246" s="60"/>
      <c r="J246" s="107"/>
      <c r="K246" s="83"/>
    </row>
    <row r="247" spans="1:11" s="79" customFormat="1" ht="12.75" customHeight="1">
      <c r="A247" s="60"/>
      <c r="B247" s="60"/>
      <c r="C247" s="60"/>
      <c r="D247" s="106"/>
      <c r="E247" s="60"/>
      <c r="F247" s="60"/>
      <c r="G247" s="60"/>
      <c r="H247" s="60"/>
      <c r="I247" s="60"/>
      <c r="J247" s="107"/>
      <c r="K247" s="83"/>
    </row>
    <row r="248" spans="1:11" s="79" customFormat="1" ht="12.75" customHeight="1">
      <c r="A248" s="60"/>
      <c r="B248" s="60"/>
      <c r="C248" s="60"/>
      <c r="D248" s="106"/>
      <c r="E248" s="60"/>
      <c r="F248" s="60"/>
      <c r="G248" s="60"/>
      <c r="H248" s="60"/>
      <c r="I248" s="60"/>
      <c r="J248" s="107"/>
      <c r="K248" s="83"/>
    </row>
    <row r="249" spans="1:11" s="79" customFormat="1" ht="12.75" customHeight="1">
      <c r="A249" s="102"/>
      <c r="B249" s="102"/>
      <c r="C249" s="102"/>
      <c r="D249" s="103"/>
      <c r="E249" s="102"/>
      <c r="F249" s="102"/>
      <c r="G249" s="102"/>
      <c r="H249" s="102"/>
      <c r="I249" s="102"/>
      <c r="J249" s="104"/>
      <c r="K249" s="105"/>
    </row>
    <row r="250" spans="1:11" s="79" customFormat="1" ht="12.75" customHeight="1">
      <c r="A250" s="102"/>
      <c r="B250" s="102"/>
      <c r="C250" s="102"/>
      <c r="D250" s="103"/>
      <c r="E250" s="102"/>
      <c r="F250" s="102"/>
      <c r="G250" s="102"/>
      <c r="H250" s="102"/>
      <c r="I250" s="102"/>
      <c r="J250" s="104"/>
      <c r="K250" s="105"/>
    </row>
    <row r="251" spans="1:11" s="79" customFormat="1" ht="12.75" customHeight="1">
      <c r="A251" s="104"/>
      <c r="B251" s="72"/>
      <c r="C251" s="72"/>
      <c r="D251" s="103"/>
      <c r="E251" s="102"/>
      <c r="F251" s="102"/>
      <c r="G251" s="102"/>
      <c r="H251" s="102"/>
      <c r="I251" s="102"/>
      <c r="J251" s="104"/>
      <c r="K251" s="105"/>
    </row>
    <row r="252" spans="1:11" s="79" customFormat="1" ht="12.75" customHeight="1">
      <c r="A252" s="104"/>
      <c r="B252" s="72"/>
      <c r="C252" s="72"/>
      <c r="D252" s="103"/>
      <c r="E252" s="102"/>
      <c r="F252" s="102"/>
      <c r="G252" s="102"/>
      <c r="H252" s="102"/>
      <c r="I252" s="102"/>
      <c r="J252" s="104"/>
      <c r="K252" s="105"/>
    </row>
    <row r="253" spans="1:11" s="79" customFormat="1" ht="12.75" customHeight="1">
      <c r="A253" s="104"/>
      <c r="B253" s="72"/>
      <c r="C253" s="72"/>
      <c r="D253" s="103"/>
      <c r="E253" s="102"/>
      <c r="F253" s="102"/>
      <c r="G253" s="102"/>
      <c r="H253" s="102"/>
      <c r="I253" s="102"/>
      <c r="J253" s="104"/>
      <c r="K253" s="105"/>
    </row>
    <row r="254" spans="1:11" s="79" customFormat="1" ht="12.75" customHeight="1">
      <c r="A254" s="104"/>
      <c r="B254" s="72"/>
      <c r="C254" s="72"/>
      <c r="D254" s="103"/>
      <c r="E254" s="102"/>
      <c r="F254" s="102"/>
      <c r="G254" s="102"/>
      <c r="H254" s="102"/>
      <c r="I254" s="102"/>
      <c r="J254" s="104"/>
      <c r="K254" s="105"/>
    </row>
    <row r="255" spans="1:11" s="79" customFormat="1" ht="12.75" customHeight="1">
      <c r="A255" s="104"/>
      <c r="B255" s="72"/>
      <c r="C255" s="72"/>
      <c r="D255" s="103"/>
      <c r="E255" s="102"/>
      <c r="F255" s="102"/>
      <c r="G255" s="102"/>
      <c r="H255" s="102"/>
      <c r="I255" s="102"/>
      <c r="J255" s="104"/>
      <c r="K255" s="105"/>
    </row>
    <row r="256" spans="1:11" s="79" customFormat="1" ht="12.75" customHeight="1">
      <c r="A256" s="104"/>
      <c r="B256" s="72"/>
      <c r="C256" s="72"/>
      <c r="D256" s="103"/>
      <c r="E256" s="102"/>
      <c r="F256" s="102"/>
      <c r="G256" s="102"/>
      <c r="H256" s="102"/>
      <c r="I256" s="102"/>
      <c r="J256" s="104"/>
      <c r="K256" s="105"/>
    </row>
    <row r="257" spans="1:11" s="79" customFormat="1" ht="12.75" customHeight="1">
      <c r="A257" s="104"/>
      <c r="B257" s="72"/>
      <c r="C257" s="72"/>
      <c r="D257" s="103"/>
      <c r="E257" s="102"/>
      <c r="F257" s="102"/>
      <c r="G257" s="102"/>
      <c r="H257" s="102"/>
      <c r="I257" s="102"/>
      <c r="J257" s="104"/>
      <c r="K257" s="105"/>
    </row>
    <row r="258" spans="1:11" s="79" customFormat="1" ht="12.75" customHeight="1">
      <c r="A258" s="104"/>
      <c r="B258" s="72"/>
      <c r="C258" s="72"/>
      <c r="D258" s="103"/>
      <c r="E258" s="102"/>
      <c r="F258" s="102"/>
      <c r="G258" s="102"/>
      <c r="H258" s="102"/>
      <c r="I258" s="102"/>
      <c r="J258" s="104"/>
      <c r="K258" s="105"/>
    </row>
    <row r="259" spans="1:11" s="79" customFormat="1" ht="12.75" customHeight="1">
      <c r="A259" s="104"/>
      <c r="B259" s="72"/>
      <c r="C259" s="72"/>
      <c r="D259" s="103"/>
      <c r="E259" s="102"/>
      <c r="F259" s="102"/>
      <c r="G259" s="102"/>
      <c r="H259" s="102"/>
      <c r="I259" s="102"/>
      <c r="J259" s="104"/>
      <c r="K259" s="105"/>
    </row>
    <row r="260" spans="1:11" s="79" customFormat="1" ht="12.75" customHeight="1">
      <c r="A260" s="104"/>
      <c r="B260" s="72"/>
      <c r="C260" s="72"/>
      <c r="D260" s="103"/>
      <c r="E260" s="102"/>
      <c r="F260" s="102"/>
      <c r="G260" s="102"/>
      <c r="H260" s="102"/>
      <c r="I260" s="102"/>
      <c r="J260" s="104"/>
      <c r="K260" s="105"/>
    </row>
    <row r="261" spans="1:11" s="79" customFormat="1" ht="12.75" customHeight="1">
      <c r="A261" s="104"/>
      <c r="B261" s="72"/>
      <c r="C261" s="72"/>
      <c r="D261" s="103"/>
      <c r="E261" s="102"/>
      <c r="F261" s="102"/>
      <c r="G261" s="102"/>
      <c r="H261" s="102"/>
      <c r="I261" s="102"/>
      <c r="J261" s="104"/>
      <c r="K261" s="105"/>
    </row>
    <row r="262" spans="1:11" s="79" customFormat="1" ht="12.75" customHeight="1">
      <c r="A262" s="104"/>
      <c r="B262" s="72"/>
      <c r="C262" s="72"/>
      <c r="D262" s="103"/>
      <c r="E262" s="102"/>
      <c r="F262" s="102"/>
      <c r="G262" s="102"/>
      <c r="H262" s="102"/>
      <c r="I262" s="102"/>
      <c r="J262" s="104"/>
      <c r="K262" s="105"/>
    </row>
    <row r="263" spans="1:11" s="79" customFormat="1" ht="12.75" customHeight="1">
      <c r="A263" s="104"/>
      <c r="B263" s="72"/>
      <c r="C263" s="72"/>
      <c r="D263" s="103"/>
      <c r="E263" s="102"/>
      <c r="F263" s="102"/>
      <c r="G263" s="102"/>
      <c r="H263" s="102"/>
      <c r="I263" s="102"/>
      <c r="J263" s="104"/>
      <c r="K263" s="105"/>
    </row>
    <row r="264" spans="1:11" s="79" customFormat="1" ht="12.75" customHeight="1">
      <c r="A264" s="104"/>
      <c r="B264" s="72"/>
      <c r="C264" s="72"/>
      <c r="D264" s="103"/>
      <c r="E264" s="102"/>
      <c r="F264" s="102"/>
      <c r="G264" s="102"/>
      <c r="H264" s="102"/>
      <c r="I264" s="102"/>
      <c r="J264" s="104"/>
      <c r="K264" s="105"/>
    </row>
    <row r="265" spans="1:11" s="79" customFormat="1" ht="12.75" customHeight="1">
      <c r="A265" s="104"/>
      <c r="B265" s="72"/>
      <c r="C265" s="72"/>
      <c r="D265" s="103"/>
      <c r="E265" s="102"/>
      <c r="F265" s="102"/>
      <c r="G265" s="102"/>
      <c r="H265" s="102"/>
      <c r="I265" s="102"/>
      <c r="J265" s="104"/>
      <c r="K265" s="105"/>
    </row>
    <row r="266" spans="1:11" s="79" customFormat="1" ht="12.75" customHeight="1">
      <c r="A266" s="104"/>
      <c r="B266" s="72"/>
      <c r="C266" s="72"/>
      <c r="D266" s="103"/>
      <c r="E266" s="102"/>
      <c r="F266" s="102"/>
      <c r="G266" s="102"/>
      <c r="H266" s="102"/>
      <c r="I266" s="102"/>
      <c r="J266" s="104"/>
      <c r="K266" s="105"/>
    </row>
    <row r="267" spans="1:11" s="79" customFormat="1" ht="12.75" customHeight="1">
      <c r="A267" s="104"/>
      <c r="B267" s="72"/>
      <c r="C267" s="72"/>
      <c r="D267" s="103"/>
      <c r="E267" s="102"/>
      <c r="F267" s="102"/>
      <c r="G267" s="102"/>
      <c r="H267" s="102"/>
      <c r="I267" s="102"/>
      <c r="J267" s="104"/>
      <c r="K267" s="105"/>
    </row>
    <row r="268" spans="1:11" s="79" customFormat="1" ht="12.75" customHeight="1">
      <c r="A268" s="104"/>
      <c r="B268" s="72"/>
      <c r="C268" s="72"/>
      <c r="D268" s="103"/>
      <c r="E268" s="102"/>
      <c r="F268" s="102"/>
      <c r="G268" s="102"/>
      <c r="H268" s="102"/>
      <c r="I268" s="102"/>
      <c r="J268" s="104"/>
      <c r="K268" s="105"/>
    </row>
    <row r="269" spans="1:11" s="79" customFormat="1">
      <c r="A269" s="104"/>
      <c r="B269" s="72"/>
      <c r="C269" s="72"/>
      <c r="D269" s="103"/>
      <c r="E269" s="102"/>
      <c r="F269" s="102"/>
      <c r="G269" s="102"/>
      <c r="H269" s="102"/>
      <c r="I269" s="102"/>
      <c r="J269" s="104"/>
      <c r="K269" s="105"/>
    </row>
    <row r="270" spans="1:11" s="79" customFormat="1">
      <c r="A270" s="104"/>
      <c r="B270" s="72"/>
      <c r="C270" s="72"/>
      <c r="D270" s="103"/>
      <c r="E270" s="102"/>
      <c r="F270" s="102"/>
      <c r="G270" s="102"/>
      <c r="H270" s="102"/>
      <c r="I270" s="102"/>
      <c r="J270" s="104"/>
      <c r="K270" s="105"/>
    </row>
    <row r="271" spans="1:11" s="79" customFormat="1">
      <c r="A271" s="104"/>
      <c r="B271" s="72"/>
      <c r="C271" s="72"/>
      <c r="D271" s="103"/>
      <c r="E271" s="102"/>
      <c r="F271" s="102"/>
      <c r="G271" s="102"/>
      <c r="H271" s="102"/>
      <c r="I271" s="102"/>
      <c r="J271" s="104"/>
      <c r="K271" s="105"/>
    </row>
    <row r="272" spans="1:11" s="79" customFormat="1">
      <c r="A272" s="104"/>
      <c r="B272" s="72"/>
      <c r="C272" s="72"/>
      <c r="D272" s="103"/>
      <c r="E272" s="102"/>
      <c r="F272" s="102"/>
      <c r="G272" s="102"/>
      <c r="H272" s="102"/>
      <c r="I272" s="102"/>
      <c r="J272" s="104"/>
      <c r="K272" s="105"/>
    </row>
    <row r="273" spans="1:11" s="79" customFormat="1">
      <c r="A273" s="104"/>
      <c r="B273" s="72"/>
      <c r="C273" s="72"/>
      <c r="D273" s="103"/>
      <c r="E273" s="102"/>
      <c r="F273" s="102"/>
      <c r="G273" s="102"/>
      <c r="H273" s="102"/>
      <c r="I273" s="102"/>
      <c r="J273" s="104"/>
      <c r="K273" s="105"/>
    </row>
    <row r="274" spans="1:11" s="79" customFormat="1">
      <c r="A274" s="104"/>
      <c r="B274" s="72"/>
      <c r="C274" s="72"/>
      <c r="D274" s="103"/>
      <c r="E274" s="102"/>
      <c r="F274" s="102"/>
      <c r="G274" s="102"/>
      <c r="H274" s="102"/>
      <c r="I274" s="102"/>
      <c r="J274" s="104"/>
      <c r="K274" s="105"/>
    </row>
  </sheetData>
  <mergeCells count="20">
    <mergeCell ref="A66:J66"/>
    <mergeCell ref="A68:K68"/>
    <mergeCell ref="A69:J69"/>
    <mergeCell ref="A78:J78"/>
    <mergeCell ref="A65:K65"/>
    <mergeCell ref="A9:A11"/>
    <mergeCell ref="B9:C11"/>
    <mergeCell ref="D9:E9"/>
    <mergeCell ref="G9:G11"/>
    <mergeCell ref="H9:H11"/>
    <mergeCell ref="I9:I11"/>
    <mergeCell ref="J9:K10"/>
    <mergeCell ref="D10:D11"/>
    <mergeCell ref="E10:E11"/>
    <mergeCell ref="F10:F11"/>
    <mergeCell ref="A1:C1"/>
    <mergeCell ref="A2:K2"/>
    <mergeCell ref="A3:F3"/>
    <mergeCell ref="G3:K3"/>
    <mergeCell ref="L3:N3"/>
  </mergeCells>
  <printOptions horizontalCentered="1"/>
  <pageMargins left="0.39370078740157483" right="0.59055118110236227" top="0.59055118110236227" bottom="0.59055118110236227" header="0.19685039370078741" footer="0"/>
  <pageSetup scale="6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11</vt:i4>
      </vt:variant>
    </vt:vector>
  </HeadingPairs>
  <TitlesOfParts>
    <vt:vector size="18" baseType="lpstr">
      <vt:lpstr>Avance Fis Fin</vt:lpstr>
      <vt:lpstr>FN Inv Dir Oper</vt:lpstr>
      <vt:lpstr>FN Inv Con Oper</vt:lpstr>
      <vt:lpstr>Comp Inv Dir Oper</vt:lpstr>
      <vt:lpstr>Comp Dir Cond Cto Tot</vt:lpstr>
      <vt:lpstr>VPN Inv Fin Dir </vt:lpstr>
      <vt:lpstr>VPN Inv Fin Cond</vt:lpstr>
      <vt:lpstr>'Comp Dir Cond Cto Tot'!Área_de_impresión</vt:lpstr>
      <vt:lpstr>'Comp Inv Dir Oper'!Área_de_impresión</vt:lpstr>
      <vt:lpstr>'FN Inv Dir Oper'!Área_de_impresión</vt:lpstr>
      <vt:lpstr>'VPN Inv Fin Cond'!Área_de_impresión</vt:lpstr>
      <vt:lpstr>'VPN Inv Fin Dir '!Área_de_impresión</vt:lpstr>
      <vt:lpstr>'Avance Fis Fin'!Títulos_a_imprimir</vt:lpstr>
      <vt:lpstr>'Comp Dir Cond Cto Tot'!Títulos_a_imprimir</vt:lpstr>
      <vt:lpstr>'Comp Inv Dir Oper'!Títulos_a_imprimir</vt:lpstr>
      <vt:lpstr>'FN Inv Dir Oper'!Títulos_a_imprimir</vt:lpstr>
      <vt:lpstr>'VPN Inv Fin Cond'!Títulos_a_imprimir</vt:lpstr>
      <vt:lpstr>'VPN Inv Fin Dir '!Títulos_a_imprimir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2020-10-27T00:16:34Z</dcterms:created>
  <dcterms:modified xsi:type="dcterms:W3CDTF">2020-10-28T01:43:49Z</dcterms:modified>
</cp:coreProperties>
</file>