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D:\Mis Documentos\Informes\Informe de Finanzas Anexos\2018\iv\Excel\"/>
    </mc:Choice>
  </mc:AlternateContent>
  <bookViews>
    <workbookView xWindow="0" yWindow="0" windowWidth="28800" windowHeight="11835"/>
  </bookViews>
  <sheets>
    <sheet name="Avance Fis-Fin" sheetId="3" r:id="rId1"/>
    <sheet name="Flujo Neto Inv Dir" sheetId="9" r:id="rId2"/>
    <sheet name="Flujo Neto Inv Con Oper" sheetId="10" r:id="rId3"/>
    <sheet name="Comp Inv dir Oper" sheetId="11" r:id="rId4"/>
    <sheet name="Comp Inv Dir Cond Cost-Total" sheetId="12" r:id="rId5"/>
    <sheet name="VP Neto Inv Fin Dir" sheetId="13" r:id="rId6"/>
    <sheet name="VP Neto Inv Fin Cond" sheetId="1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TDC2001">'[1]Tipos de Cambio'!$C$4</definedName>
    <definedName name="___tdc20012">'[1]Tipos de Cambio'!$C$4</definedName>
    <definedName name="_Ene2001" localSheetId="0">#REF!</definedName>
    <definedName name="_Ene2001" localSheetId="2">#REF!</definedName>
    <definedName name="_Ene2001" localSheetId="6">#REF!</definedName>
    <definedName name="_Ene2001" localSheetId="5">#REF!</definedName>
    <definedName name="_Ene2001">#REF!</definedName>
    <definedName name="_xlnm._FilterDatabase" localSheetId="0" hidden="1">'Avance Fis-Fin'!$C$18:$P$102</definedName>
    <definedName name="_xlnm._FilterDatabase" localSheetId="4" hidden="1">'Comp Inv Dir Cond Cost-Total'!$A$16:$L$247</definedName>
    <definedName name="_xlnm._FilterDatabase">#REF!</definedName>
    <definedName name="_Order2" hidden="1">0</definedName>
    <definedName name="_TC2001" localSheetId="0">#REF!</definedName>
    <definedName name="_TC2001" localSheetId="2">#REF!</definedName>
    <definedName name="_TC2001" localSheetId="6">#REF!</definedName>
    <definedName name="_TC2001" localSheetId="5">#REF!</definedName>
    <definedName name="_TC2001">#REF!</definedName>
    <definedName name="_TDC2001" localSheetId="2">'[1]Tipos de Cambio'!$C$4</definedName>
    <definedName name="_TDC2001" localSheetId="1">'[1]Tipos de Cambio'!$C$4</definedName>
    <definedName name="_TDC2001" localSheetId="6">'[2]Tipos de Cambio'!$C$4</definedName>
    <definedName name="_TDC2001" localSheetId="5">'[2]Tipos de Cambio'!$C$4</definedName>
    <definedName name="_TDC2001">'[3]Tipos de Cambio'!$C$4</definedName>
    <definedName name="_tdc20012" localSheetId="2">'[1]Tipos de Cambio'!$C$4</definedName>
    <definedName name="_tdc20012" localSheetId="1">'[1]Tipos de Cambio'!$C$4</definedName>
    <definedName name="_tdc20012">'[3]Tipos de Cambio'!$C$4</definedName>
    <definedName name="Acum_2014_Condicionada" localSheetId="0">'Avance Fis-Fin'!$G$85</definedName>
    <definedName name="Acum_2014_Condicionada">#REF!</definedName>
    <definedName name="Acum_2014_Directa" localSheetId="0">'Avance Fis-Fin'!#REF!</definedName>
    <definedName name="Acum_2014_Directa">#REF!</definedName>
    <definedName name="Acum_2016_Total" localSheetId="0">'Avance Fis-Fin'!#REF!</definedName>
    <definedName name="Acum_2016_Total">#REF!</definedName>
    <definedName name="Anyo_de_referencia">[4]Oculta!$B$8</definedName>
    <definedName name="Anyo_fin_PEM">'[5]EVA 00'!$A$54</definedName>
    <definedName name="Anyo_inicio_PEM">'[5]EVA 00'!$A$22</definedName>
    <definedName name="_xlnm.Print_Area" localSheetId="0">'Avance Fis-Fin'!$C$4:$P$101</definedName>
    <definedName name="_xlnm.Print_Area" localSheetId="4">'Comp Inv Dir Cond Cost-Total'!$A$4:$L$313</definedName>
    <definedName name="_xlnm.Print_Area" localSheetId="3">'Comp Inv dir Oper'!$A$4:$M$269</definedName>
    <definedName name="_xlnm.Print_Area" localSheetId="2">'Flujo Neto Inv Con Oper'!$B$4:$L$53</definedName>
    <definedName name="_xlnm.Print_Area" localSheetId="1">'Flujo Neto Inv Dir'!$A$4:$N$284</definedName>
    <definedName name="_xlnm.Print_Area" localSheetId="6">'VP Neto Inv Fin Cond'!$A$4:$K$69</definedName>
    <definedName name="_xlnm.Print_Area" localSheetId="5">'VP Neto Inv Fin Dir'!$A$4:$K$321</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lase_obra">[5]PEM!$L$1</definedName>
    <definedName name="CMAA_EVA">'[5]EVA 00'!$S$13</definedName>
    <definedName name="CMAB_EVA">'[5]EVA 00'!$S$14</definedName>
    <definedName name="CMGN_EVA">'[5]EVA 00'!$S$16</definedName>
    <definedName name="CMPE_EVA">'[5]EVA 00'!$S$15</definedName>
    <definedName name="CMPM_EVA">'[5]EVA 00'!$S$17</definedName>
    <definedName name="Col_duracion">[5]PEM!$F$1</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Total_Obra">[5]PEM!$D$1</definedName>
    <definedName name="dec.fp4">'[6]datos base'!$H$33</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FEOF">[4]Oculta!$B$7</definedName>
    <definedName name="fp.2">'[7]Datos Base'!$F$22</definedName>
    <definedName name="fp.4">'[7]Datos Base'!$H$22</definedName>
    <definedName name="fpr.2">'[8]datos base'!$F$23</definedName>
    <definedName name="fpr.4">'[7]Datos Base'!$H$23</definedName>
    <definedName name="Hasta_2015_Condicionada" localSheetId="0">'Avance Fis-Fin'!$J$85</definedName>
    <definedName name="Hasta_2015_Condicionada">#REF!</definedName>
    <definedName name="Hasta_2015_Directa" localSheetId="0">'Avance Fis-Fin'!#REF!</definedName>
    <definedName name="Hasta_2015_Directa">#REF!</definedName>
    <definedName name="Hasta_2015_Total" localSheetId="0">'Avance Fis-Fin'!#REF!</definedName>
    <definedName name="Hasta_2015_Total">#REF!</definedName>
    <definedName name="iiiiiiiiii" localSheetId="0">#REF!</definedName>
    <definedName name="iiiiiiiiii">#REF!</definedName>
    <definedName name="Imprimir_área_IM">#REF!</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moneda.de">'[7]Datos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ombre">'[9]datos base'!$I$2</definedName>
    <definedName name="Nombre_OP">[5]PEM!$A$1</definedName>
    <definedName name="Num_circuitos">[5]PEM!$J$1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esos" localSheetId="0">#REF!</definedName>
    <definedName name="pesos">#REF!</definedName>
    <definedName name="Realizada_2015_Total" localSheetId="0">'Avance Fis-Fin'!#REF!</definedName>
    <definedName name="Realizada_2015_Total">#REF!</definedName>
    <definedName name="Realizada_Condicionada_2015" localSheetId="0">'Avance Fis-Fin'!$I$85</definedName>
    <definedName name="Realizada_Condicionada_2015">#REF!</definedName>
    <definedName name="Realizada_Directa_2015" localSheetId="0">'Avance Fis-Fin'!#REF!</definedName>
    <definedName name="Realizada_Directa_2015">#REF!</definedName>
    <definedName name="Realizada_Total_2015" localSheetId="0">'Avance Fis-Fin'!#REF!</definedName>
    <definedName name="Realizada_Total_2015">#REF!</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[5]PEM!$I$1</definedName>
    <definedName name="salida" localSheetId="4" xml:space="preserve"> salida6</definedName>
    <definedName name="salida" xml:space="preserve"> salida6</definedName>
    <definedName name="Tension_Obra">[5]PEM!$E$1</definedName>
    <definedName name="Tipo_const_obra">[5]PEM!$G$1</definedName>
    <definedName name="Tipo_obra">[5]PEM!$M$1</definedName>
    <definedName name="TIR">'[5]EVA 00'!$M$11</definedName>
    <definedName name="_xlnm.Print_Titles" localSheetId="0">'Avance Fis-Fin'!$1:$14</definedName>
    <definedName name="_xlnm.Print_Titles" localSheetId="4">'Comp Inv Dir Cond Cost-Total'!$4:$11</definedName>
    <definedName name="_xlnm.Print_Titles" localSheetId="3">'Comp Inv dir Oper'!$1:$15</definedName>
    <definedName name="_xlnm.Print_Titles" localSheetId="2">'Flujo Neto Inv Con Oper'!$1:$15</definedName>
    <definedName name="_xlnm.Print_Titles" localSheetId="1">'Flujo Neto Inv Dir'!$1:$17</definedName>
    <definedName name="_xlnm.Print_Titles" localSheetId="6">'VP Neto Inv Fin Cond'!$1:$12</definedName>
    <definedName name="_xlnm.Print_Titles" localSheetId="5">'VP Neto Inv Fin Dir'!$1:$15</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'[5]EVA 00'!$K$11</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Z_ACA8C922_D540_408C_ACB4_DEDC5EBD2D0D_.wvu.Cols" localSheetId="2" hidden="1">'Flujo Neto Inv Con Oper'!$A:$A</definedName>
    <definedName name="Z_ACA8C922_D540_408C_ACB4_DEDC5EBD2D0D_.wvu.PrintArea" localSheetId="2" hidden="1">'Flujo Neto Inv Con Oper'!$B$4:$L$53</definedName>
    <definedName name="Z_ACA8C922_D540_408C_ACB4_DEDC5EBD2D0D_.wvu.PrintTitles" localSheetId="2" hidden="1">'Flujo Neto Inv Con Oper'!$5:$14</definedName>
  </definedNames>
  <calcPr calcId="152511"/>
</workbook>
</file>

<file path=xl/calcChain.xml><?xml version="1.0" encoding="utf-8"?>
<calcChain xmlns="http://schemas.openxmlformats.org/spreadsheetml/2006/main">
  <c r="M16" i="12" l="1"/>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107" i="12"/>
  <c r="M108" i="12"/>
  <c r="M109" i="12"/>
  <c r="M110" i="12"/>
  <c r="M111" i="12"/>
  <c r="M112" i="12"/>
  <c r="M113" i="12"/>
  <c r="M114" i="12"/>
  <c r="M115" i="12"/>
  <c r="M116" i="12"/>
  <c r="M117" i="12"/>
  <c r="M118" i="12"/>
  <c r="M119" i="12"/>
  <c r="M120" i="12"/>
  <c r="M121" i="12"/>
  <c r="M122" i="12"/>
  <c r="M123" i="12"/>
  <c r="M124" i="12"/>
  <c r="M125" i="12"/>
  <c r="M126" i="12"/>
  <c r="M127" i="12"/>
  <c r="M128" i="12"/>
  <c r="M129" i="12"/>
  <c r="M130" i="12"/>
  <c r="M131" i="12"/>
  <c r="M132" i="12"/>
  <c r="M133" i="12"/>
  <c r="M134" i="12"/>
  <c r="M135" i="12"/>
  <c r="M136" i="12"/>
  <c r="M137" i="12"/>
  <c r="M138" i="12"/>
  <c r="M139" i="12"/>
  <c r="M140" i="12"/>
  <c r="M141" i="12"/>
  <c r="M142" i="12"/>
  <c r="M143" i="12"/>
  <c r="M144" i="12"/>
  <c r="M145" i="12"/>
  <c r="M146" i="12"/>
  <c r="M147" i="12"/>
  <c r="M148" i="12"/>
  <c r="M149" i="12"/>
  <c r="M150" i="12"/>
  <c r="M151" i="12"/>
  <c r="M152" i="12"/>
  <c r="M153" i="12"/>
  <c r="M154" i="12"/>
  <c r="M155" i="12"/>
  <c r="M156" i="12"/>
  <c r="M157" i="12"/>
  <c r="M158" i="12"/>
  <c r="M159" i="12"/>
  <c r="M160" i="12"/>
  <c r="M161" i="12"/>
  <c r="M162" i="12"/>
  <c r="M163" i="12"/>
  <c r="M164" i="12"/>
  <c r="M165" i="12"/>
  <c r="M166" i="12"/>
  <c r="M167" i="12"/>
  <c r="M168" i="12"/>
  <c r="M169" i="12"/>
  <c r="M170" i="12"/>
  <c r="M171" i="12"/>
  <c r="M172" i="12"/>
  <c r="M173" i="12"/>
  <c r="M174" i="12"/>
  <c r="M175" i="12"/>
  <c r="M176" i="12"/>
  <c r="M177" i="12"/>
  <c r="M178" i="12"/>
  <c r="M179" i="12"/>
  <c r="M180" i="12"/>
  <c r="M181" i="12"/>
  <c r="M182" i="12"/>
  <c r="M183" i="12"/>
  <c r="M184" i="12"/>
  <c r="M185" i="12"/>
  <c r="M186" i="12"/>
  <c r="M187" i="12"/>
  <c r="M188" i="12"/>
  <c r="M189" i="12"/>
  <c r="M190" i="12"/>
  <c r="M191" i="12"/>
  <c r="M192" i="12"/>
  <c r="M193" i="12"/>
  <c r="M194" i="12"/>
  <c r="M195" i="12"/>
  <c r="M196" i="12"/>
  <c r="M197" i="12"/>
  <c r="M198" i="12"/>
  <c r="M199" i="12"/>
  <c r="M200" i="12"/>
  <c r="M201" i="12"/>
  <c r="M202" i="12"/>
  <c r="M203" i="12"/>
  <c r="M204" i="12"/>
  <c r="M205" i="12"/>
  <c r="M206" i="12"/>
  <c r="M207" i="12"/>
  <c r="M208" i="12"/>
  <c r="M209" i="12"/>
  <c r="M210" i="12"/>
  <c r="M211" i="12"/>
  <c r="M212" i="12"/>
  <c r="M213" i="12"/>
  <c r="M214" i="12"/>
  <c r="M215" i="12"/>
  <c r="M216" i="12"/>
  <c r="M217" i="12"/>
  <c r="M218" i="12"/>
  <c r="M219" i="12"/>
  <c r="M220" i="12"/>
  <c r="M221" i="12"/>
  <c r="M222" i="12"/>
  <c r="M223" i="12"/>
  <c r="M224" i="12"/>
  <c r="M225" i="12"/>
  <c r="M226" i="12"/>
  <c r="M227" i="12"/>
  <c r="M228" i="12"/>
  <c r="M229" i="12"/>
  <c r="M230" i="12"/>
  <c r="M231" i="12"/>
  <c r="M232" i="12"/>
  <c r="M233" i="12"/>
  <c r="M234" i="12"/>
  <c r="M235" i="12"/>
  <c r="M236" i="12"/>
  <c r="M237" i="12"/>
  <c r="M238" i="12"/>
  <c r="M239" i="12"/>
  <c r="M240" i="12"/>
  <c r="M241" i="12"/>
  <c r="M242" i="12"/>
  <c r="M243" i="12"/>
  <c r="M244" i="12"/>
  <c r="M245" i="12"/>
  <c r="M246" i="12"/>
  <c r="M247" i="12"/>
  <c r="M248" i="12"/>
  <c r="M249" i="12"/>
  <c r="M250" i="12"/>
  <c r="M251" i="12"/>
  <c r="M252" i="12"/>
  <c r="M253" i="12"/>
  <c r="M254" i="12"/>
  <c r="M255" i="12"/>
  <c r="M256" i="12"/>
  <c r="M257" i="12"/>
  <c r="M258" i="12"/>
  <c r="M259" i="12"/>
  <c r="M260" i="12"/>
  <c r="M261" i="12"/>
  <c r="M262" i="12"/>
  <c r="M263" i="12"/>
  <c r="M264" i="12"/>
  <c r="M265" i="12"/>
  <c r="M266" i="12"/>
  <c r="M267" i="12"/>
  <c r="M268" i="12"/>
  <c r="M269" i="12"/>
  <c r="M270" i="12"/>
  <c r="M271" i="12"/>
  <c r="M272" i="12"/>
  <c r="M273" i="12"/>
  <c r="M274" i="12"/>
  <c r="M276" i="12"/>
  <c r="M277" i="12"/>
  <c r="M278" i="12"/>
  <c r="M279" i="12"/>
  <c r="M280" i="12"/>
  <c r="M281" i="12"/>
  <c r="M282" i="12"/>
  <c r="M283" i="12"/>
  <c r="M284" i="12"/>
  <c r="M285" i="12"/>
  <c r="M286" i="12"/>
  <c r="M287" i="12"/>
  <c r="M288" i="12"/>
  <c r="M289" i="12"/>
  <c r="M290" i="12"/>
  <c r="M291" i="12"/>
  <c r="M292" i="12"/>
  <c r="M293" i="12"/>
  <c r="M294" i="12"/>
  <c r="M295" i="12"/>
  <c r="M296" i="12"/>
  <c r="M297" i="12"/>
  <c r="M298" i="12"/>
  <c r="M299" i="12"/>
  <c r="M300" i="12"/>
  <c r="M301" i="12"/>
  <c r="M302" i="12"/>
  <c r="M303" i="12"/>
  <c r="M304" i="12"/>
  <c r="M305" i="12"/>
  <c r="M306" i="12"/>
  <c r="M307" i="12"/>
  <c r="M308" i="12"/>
  <c r="M309" i="12"/>
  <c r="F62" i="14" l="1"/>
  <c r="E62" i="14"/>
  <c r="D62" i="14"/>
  <c r="F59" i="14"/>
  <c r="E59" i="14"/>
  <c r="D59" i="14"/>
  <c r="F56" i="14"/>
  <c r="E56" i="14"/>
  <c r="D56" i="14"/>
  <c r="F53" i="14"/>
  <c r="E53" i="14"/>
  <c r="D53" i="14"/>
  <c r="F50" i="14"/>
  <c r="E50" i="14"/>
  <c r="D50" i="14"/>
  <c r="F48" i="14"/>
  <c r="E48" i="14"/>
  <c r="D48" i="14"/>
  <c r="F46" i="14"/>
  <c r="E46" i="14"/>
  <c r="D46" i="14"/>
  <c r="F43" i="14"/>
  <c r="E43" i="14"/>
  <c r="D43" i="14"/>
  <c r="F41" i="14"/>
  <c r="E41" i="14"/>
  <c r="D41" i="14"/>
  <c r="F38" i="14"/>
  <c r="E38" i="14"/>
  <c r="D38" i="14"/>
  <c r="F35" i="14"/>
  <c r="E35" i="14"/>
  <c r="D35" i="14"/>
  <c r="F29" i="14"/>
  <c r="E29" i="14"/>
  <c r="D29" i="14"/>
  <c r="F16" i="14"/>
  <c r="E16" i="14"/>
  <c r="D16" i="14"/>
  <c r="F14" i="14"/>
  <c r="E14" i="14"/>
  <c r="D14" i="14"/>
  <c r="F304" i="13"/>
  <c r="E304" i="13"/>
  <c r="D304" i="13"/>
  <c r="F288" i="13"/>
  <c r="E288" i="13"/>
  <c r="D288" i="13"/>
  <c r="F278" i="13"/>
  <c r="E278" i="13"/>
  <c r="D278" i="13"/>
  <c r="F264" i="13"/>
  <c r="E264" i="13"/>
  <c r="D264" i="13"/>
  <c r="F249" i="13"/>
  <c r="E249" i="13"/>
  <c r="D249" i="13"/>
  <c r="F239" i="13"/>
  <c r="E239" i="13"/>
  <c r="D239" i="13"/>
  <c r="F235" i="13"/>
  <c r="E235" i="13"/>
  <c r="D235" i="13"/>
  <c r="F225" i="13"/>
  <c r="E225" i="13"/>
  <c r="D225" i="13"/>
  <c r="F214" i="13"/>
  <c r="E214" i="13"/>
  <c r="D214" i="13"/>
  <c r="F192" i="13"/>
  <c r="E192" i="13"/>
  <c r="D192" i="13"/>
  <c r="F167" i="13"/>
  <c r="E167" i="13"/>
  <c r="D167" i="13"/>
  <c r="F145" i="13"/>
  <c r="E145" i="13"/>
  <c r="D145" i="13"/>
  <c r="F135" i="13"/>
  <c r="E135" i="13"/>
  <c r="D135" i="13"/>
  <c r="F117" i="13"/>
  <c r="E117" i="13"/>
  <c r="D117" i="13"/>
  <c r="F78" i="13"/>
  <c r="E78" i="13"/>
  <c r="D78" i="13"/>
  <c r="F65" i="13"/>
  <c r="E65" i="13"/>
  <c r="D65" i="13"/>
  <c r="F54" i="13"/>
  <c r="E54" i="13"/>
  <c r="D54" i="13"/>
  <c r="F40" i="13"/>
  <c r="E40" i="13"/>
  <c r="D40" i="13"/>
  <c r="F31" i="13"/>
  <c r="E31" i="13"/>
  <c r="D31" i="13"/>
  <c r="F15" i="13"/>
  <c r="E15" i="13"/>
  <c r="D15" i="13"/>
  <c r="F13" i="14" l="1"/>
  <c r="D13" i="14"/>
  <c r="E13" i="14"/>
  <c r="F14" i="13"/>
  <c r="D14" i="13"/>
  <c r="E14" i="13"/>
  <c r="H309" i="12"/>
  <c r="N309" i="12" s="1"/>
  <c r="F309" i="12"/>
  <c r="H308" i="12"/>
  <c r="N308" i="12" s="1"/>
  <c r="F308" i="12"/>
  <c r="H307" i="12"/>
  <c r="N307" i="12" s="1"/>
  <c r="F307" i="12"/>
  <c r="H306" i="12"/>
  <c r="N306" i="12" s="1"/>
  <c r="F306" i="12"/>
  <c r="H305" i="12"/>
  <c r="N305" i="12" s="1"/>
  <c r="F305" i="12"/>
  <c r="H304" i="12"/>
  <c r="N304" i="12" s="1"/>
  <c r="F304" i="12"/>
  <c r="H303" i="12"/>
  <c r="N303" i="12" s="1"/>
  <c r="F303" i="12"/>
  <c r="H302" i="12"/>
  <c r="N302" i="12" s="1"/>
  <c r="F302" i="12"/>
  <c r="H301" i="12"/>
  <c r="N301" i="12" s="1"/>
  <c r="F301" i="12"/>
  <c r="H300" i="12"/>
  <c r="N300" i="12" s="1"/>
  <c r="F300" i="12"/>
  <c r="H299" i="12"/>
  <c r="N299" i="12" s="1"/>
  <c r="F299" i="12"/>
  <c r="H298" i="12"/>
  <c r="N298" i="12" s="1"/>
  <c r="F298" i="12"/>
  <c r="H297" i="12"/>
  <c r="N297" i="12" s="1"/>
  <c r="F297" i="12"/>
  <c r="H296" i="12"/>
  <c r="N296" i="12" s="1"/>
  <c r="F296" i="12"/>
  <c r="H295" i="12"/>
  <c r="N295" i="12" s="1"/>
  <c r="F295" i="12"/>
  <c r="H294" i="12"/>
  <c r="N294" i="12" s="1"/>
  <c r="F294" i="12"/>
  <c r="H293" i="12"/>
  <c r="N293" i="12" s="1"/>
  <c r="F293" i="12"/>
  <c r="H292" i="12"/>
  <c r="N292" i="12" s="1"/>
  <c r="F292" i="12"/>
  <c r="H291" i="12"/>
  <c r="N291" i="12" s="1"/>
  <c r="F291" i="12"/>
  <c r="H290" i="12"/>
  <c r="N290" i="12" s="1"/>
  <c r="F290" i="12"/>
  <c r="H289" i="12"/>
  <c r="N289" i="12" s="1"/>
  <c r="F289" i="12"/>
  <c r="H288" i="12"/>
  <c r="N288" i="12" s="1"/>
  <c r="F288" i="12"/>
  <c r="H287" i="12"/>
  <c r="N287" i="12" s="1"/>
  <c r="F287" i="12"/>
  <c r="H286" i="12"/>
  <c r="N286" i="12" s="1"/>
  <c r="F286" i="12"/>
  <c r="H285" i="12"/>
  <c r="N285" i="12" s="1"/>
  <c r="F285" i="12"/>
  <c r="H284" i="12"/>
  <c r="N284" i="12" s="1"/>
  <c r="F284" i="12"/>
  <c r="H283" i="12"/>
  <c r="N283" i="12" s="1"/>
  <c r="F283" i="12"/>
  <c r="H282" i="12"/>
  <c r="N282" i="12" s="1"/>
  <c r="F282" i="12"/>
  <c r="H281" i="12"/>
  <c r="N281" i="12" s="1"/>
  <c r="F281" i="12"/>
  <c r="H280" i="12"/>
  <c r="N280" i="12" s="1"/>
  <c r="F280" i="12"/>
  <c r="H279" i="12"/>
  <c r="N279" i="12" s="1"/>
  <c r="F279" i="12"/>
  <c r="H278" i="12"/>
  <c r="N278" i="12" s="1"/>
  <c r="F278" i="12"/>
  <c r="H277" i="12"/>
  <c r="N277" i="12" s="1"/>
  <c r="F277" i="12"/>
  <c r="H276" i="12"/>
  <c r="N276" i="12" s="1"/>
  <c r="F276" i="12"/>
  <c r="L275" i="12"/>
  <c r="K275" i="12"/>
  <c r="G275" i="12"/>
  <c r="E275" i="12"/>
  <c r="D275" i="12"/>
  <c r="H274" i="12"/>
  <c r="N274" i="12" s="1"/>
  <c r="F274" i="12"/>
  <c r="H273" i="12"/>
  <c r="N273" i="12" s="1"/>
  <c r="F273" i="12"/>
  <c r="H272" i="12"/>
  <c r="N272" i="12" s="1"/>
  <c r="F272" i="12"/>
  <c r="H271" i="12"/>
  <c r="N271" i="12" s="1"/>
  <c r="F271" i="12"/>
  <c r="H270" i="12"/>
  <c r="N270" i="12" s="1"/>
  <c r="F270" i="12"/>
  <c r="H269" i="12"/>
  <c r="N269" i="12" s="1"/>
  <c r="F269" i="12"/>
  <c r="H268" i="12"/>
  <c r="N268" i="12" s="1"/>
  <c r="F268" i="12"/>
  <c r="H267" i="12"/>
  <c r="N267" i="12" s="1"/>
  <c r="F267" i="12"/>
  <c r="H266" i="12"/>
  <c r="N266" i="12" s="1"/>
  <c r="F266" i="12"/>
  <c r="H265" i="12"/>
  <c r="N265" i="12" s="1"/>
  <c r="F265" i="12"/>
  <c r="H264" i="12"/>
  <c r="N264" i="12" s="1"/>
  <c r="F264" i="12"/>
  <c r="H263" i="12"/>
  <c r="N263" i="12" s="1"/>
  <c r="F263" i="12"/>
  <c r="H262" i="12"/>
  <c r="N262" i="12" s="1"/>
  <c r="F262" i="12"/>
  <c r="H261" i="12"/>
  <c r="N261" i="12" s="1"/>
  <c r="F261" i="12"/>
  <c r="H260" i="12"/>
  <c r="N260" i="12" s="1"/>
  <c r="F260" i="12"/>
  <c r="H259" i="12"/>
  <c r="N259" i="12" s="1"/>
  <c r="F259" i="12"/>
  <c r="H258" i="12"/>
  <c r="N258" i="12" s="1"/>
  <c r="F258" i="12"/>
  <c r="H257" i="12"/>
  <c r="N257" i="12" s="1"/>
  <c r="F257" i="12"/>
  <c r="H256" i="12"/>
  <c r="N256" i="12" s="1"/>
  <c r="F256" i="12"/>
  <c r="H255" i="12"/>
  <c r="N255" i="12" s="1"/>
  <c r="F255" i="12"/>
  <c r="H254" i="12"/>
  <c r="N254" i="12" s="1"/>
  <c r="F254" i="12"/>
  <c r="H253" i="12"/>
  <c r="N253" i="12" s="1"/>
  <c r="F253" i="12"/>
  <c r="H252" i="12"/>
  <c r="N252" i="12" s="1"/>
  <c r="F252" i="12"/>
  <c r="H251" i="12"/>
  <c r="N251" i="12" s="1"/>
  <c r="F251" i="12"/>
  <c r="H250" i="12"/>
  <c r="N250" i="12" s="1"/>
  <c r="F250" i="12"/>
  <c r="H249" i="12"/>
  <c r="N249" i="12" s="1"/>
  <c r="F249" i="12"/>
  <c r="H248" i="12"/>
  <c r="N248" i="12" s="1"/>
  <c r="F248" i="12"/>
  <c r="H247" i="12"/>
  <c r="N247" i="12" s="1"/>
  <c r="F247" i="12"/>
  <c r="H246" i="12"/>
  <c r="N246" i="12" s="1"/>
  <c r="F246" i="12"/>
  <c r="H245" i="12"/>
  <c r="N245" i="12" s="1"/>
  <c r="F245" i="12"/>
  <c r="H244" i="12"/>
  <c r="N244" i="12" s="1"/>
  <c r="F244" i="12"/>
  <c r="H243" i="12"/>
  <c r="N243" i="12" s="1"/>
  <c r="F243" i="12"/>
  <c r="H242" i="12"/>
  <c r="N242" i="12" s="1"/>
  <c r="F242" i="12"/>
  <c r="H241" i="12"/>
  <c r="N241" i="12" s="1"/>
  <c r="F241" i="12"/>
  <c r="H240" i="12"/>
  <c r="N240" i="12" s="1"/>
  <c r="F240" i="12"/>
  <c r="H239" i="12"/>
  <c r="N239" i="12" s="1"/>
  <c r="F239" i="12"/>
  <c r="H238" i="12"/>
  <c r="N238" i="12" s="1"/>
  <c r="F238" i="12"/>
  <c r="H237" i="12"/>
  <c r="N237" i="12" s="1"/>
  <c r="F237" i="12"/>
  <c r="H236" i="12"/>
  <c r="N236" i="12" s="1"/>
  <c r="F236" i="12"/>
  <c r="H235" i="12"/>
  <c r="N235" i="12" s="1"/>
  <c r="F235" i="12"/>
  <c r="H234" i="12"/>
  <c r="N234" i="12" s="1"/>
  <c r="F234" i="12"/>
  <c r="H233" i="12"/>
  <c r="N233" i="12" s="1"/>
  <c r="F233" i="12"/>
  <c r="H232" i="12"/>
  <c r="N232" i="12" s="1"/>
  <c r="F232" i="12"/>
  <c r="H231" i="12"/>
  <c r="N231" i="12" s="1"/>
  <c r="F231" i="12"/>
  <c r="H230" i="12"/>
  <c r="N230" i="12" s="1"/>
  <c r="F230" i="12"/>
  <c r="H229" i="12"/>
  <c r="N229" i="12" s="1"/>
  <c r="F229" i="12"/>
  <c r="H228" i="12"/>
  <c r="N228" i="12" s="1"/>
  <c r="F228" i="12"/>
  <c r="H227" i="12"/>
  <c r="N227" i="12" s="1"/>
  <c r="F227" i="12"/>
  <c r="H226" i="12"/>
  <c r="N226" i="12" s="1"/>
  <c r="F226" i="12"/>
  <c r="H225" i="12"/>
  <c r="N225" i="12" s="1"/>
  <c r="F225" i="12"/>
  <c r="H224" i="12"/>
  <c r="N224" i="12" s="1"/>
  <c r="F224" i="12"/>
  <c r="H223" i="12"/>
  <c r="N223" i="12" s="1"/>
  <c r="F223" i="12"/>
  <c r="H222" i="12"/>
  <c r="N222" i="12" s="1"/>
  <c r="F222" i="12"/>
  <c r="H221" i="12"/>
  <c r="N221" i="12" s="1"/>
  <c r="F221" i="12"/>
  <c r="H220" i="12"/>
  <c r="N220" i="12" s="1"/>
  <c r="F220" i="12"/>
  <c r="H219" i="12"/>
  <c r="N219" i="12" s="1"/>
  <c r="F219" i="12"/>
  <c r="H218" i="12"/>
  <c r="N218" i="12" s="1"/>
  <c r="F218" i="12"/>
  <c r="H217" i="12"/>
  <c r="N217" i="12" s="1"/>
  <c r="F217" i="12"/>
  <c r="H216" i="12"/>
  <c r="N216" i="12" s="1"/>
  <c r="F216" i="12"/>
  <c r="H215" i="12"/>
  <c r="N215" i="12" s="1"/>
  <c r="F215" i="12"/>
  <c r="H214" i="12"/>
  <c r="N214" i="12" s="1"/>
  <c r="F214" i="12"/>
  <c r="H213" i="12"/>
  <c r="N213" i="12" s="1"/>
  <c r="F213" i="12"/>
  <c r="H212" i="12"/>
  <c r="N212" i="12" s="1"/>
  <c r="F212" i="12"/>
  <c r="H211" i="12"/>
  <c r="N211" i="12" s="1"/>
  <c r="F211" i="12"/>
  <c r="H210" i="12"/>
  <c r="N210" i="12" s="1"/>
  <c r="F210" i="12"/>
  <c r="H209" i="12"/>
  <c r="N209" i="12" s="1"/>
  <c r="F209" i="12"/>
  <c r="H208" i="12"/>
  <c r="N208" i="12" s="1"/>
  <c r="F208" i="12"/>
  <c r="H207" i="12"/>
  <c r="N207" i="12" s="1"/>
  <c r="F207" i="12"/>
  <c r="H206" i="12"/>
  <c r="N206" i="12" s="1"/>
  <c r="F206" i="12"/>
  <c r="H205" i="12"/>
  <c r="N205" i="12" s="1"/>
  <c r="F205" i="12"/>
  <c r="H204" i="12"/>
  <c r="N204" i="12" s="1"/>
  <c r="F204" i="12"/>
  <c r="H203" i="12"/>
  <c r="N203" i="12" s="1"/>
  <c r="F203" i="12"/>
  <c r="H202" i="12"/>
  <c r="N202" i="12" s="1"/>
  <c r="F202" i="12"/>
  <c r="H201" i="12"/>
  <c r="N201" i="12" s="1"/>
  <c r="F201" i="12"/>
  <c r="H200" i="12"/>
  <c r="N200" i="12" s="1"/>
  <c r="F200" i="12"/>
  <c r="H199" i="12"/>
  <c r="N199" i="12" s="1"/>
  <c r="F199" i="12"/>
  <c r="H198" i="12"/>
  <c r="N198" i="12" s="1"/>
  <c r="F198" i="12"/>
  <c r="H197" i="12"/>
  <c r="N197" i="12" s="1"/>
  <c r="F197" i="12"/>
  <c r="H196" i="12"/>
  <c r="N196" i="12" s="1"/>
  <c r="F196" i="12"/>
  <c r="H195" i="12"/>
  <c r="N195" i="12" s="1"/>
  <c r="F195" i="12"/>
  <c r="H194" i="12"/>
  <c r="N194" i="12" s="1"/>
  <c r="F194" i="12"/>
  <c r="H193" i="12"/>
  <c r="N193" i="12" s="1"/>
  <c r="F193" i="12"/>
  <c r="H192" i="12"/>
  <c r="N192" i="12" s="1"/>
  <c r="F192" i="12"/>
  <c r="H191" i="12"/>
  <c r="N191" i="12" s="1"/>
  <c r="F191" i="12"/>
  <c r="H190" i="12"/>
  <c r="N190" i="12" s="1"/>
  <c r="F190" i="12"/>
  <c r="H189" i="12"/>
  <c r="N189" i="12" s="1"/>
  <c r="F189" i="12"/>
  <c r="H188" i="12"/>
  <c r="N188" i="12" s="1"/>
  <c r="F188" i="12"/>
  <c r="H187" i="12"/>
  <c r="N187" i="12" s="1"/>
  <c r="F187" i="12"/>
  <c r="H186" i="12"/>
  <c r="N186" i="12" s="1"/>
  <c r="F186" i="12"/>
  <c r="H185" i="12"/>
  <c r="N185" i="12" s="1"/>
  <c r="F185" i="12"/>
  <c r="H184" i="12"/>
  <c r="N184" i="12" s="1"/>
  <c r="F184" i="12"/>
  <c r="H183" i="12"/>
  <c r="N183" i="12" s="1"/>
  <c r="F183" i="12"/>
  <c r="H182" i="12"/>
  <c r="N182" i="12" s="1"/>
  <c r="F182" i="12"/>
  <c r="H181" i="12"/>
  <c r="N181" i="12" s="1"/>
  <c r="F181" i="12"/>
  <c r="H180" i="12"/>
  <c r="N180" i="12" s="1"/>
  <c r="F180" i="12"/>
  <c r="H179" i="12"/>
  <c r="N179" i="12" s="1"/>
  <c r="F179" i="12"/>
  <c r="H178" i="12"/>
  <c r="N178" i="12" s="1"/>
  <c r="F178" i="12"/>
  <c r="H177" i="12"/>
  <c r="N177" i="12" s="1"/>
  <c r="F177" i="12"/>
  <c r="H176" i="12"/>
  <c r="N176" i="12" s="1"/>
  <c r="F176" i="12"/>
  <c r="H175" i="12"/>
  <c r="N175" i="12" s="1"/>
  <c r="F175" i="12"/>
  <c r="H174" i="12"/>
  <c r="N174" i="12" s="1"/>
  <c r="F174" i="12"/>
  <c r="H173" i="12"/>
  <c r="N173" i="12" s="1"/>
  <c r="F173" i="12"/>
  <c r="H172" i="12"/>
  <c r="N172" i="12" s="1"/>
  <c r="F172" i="12"/>
  <c r="H171" i="12"/>
  <c r="N171" i="12" s="1"/>
  <c r="F171" i="12"/>
  <c r="H170" i="12"/>
  <c r="N170" i="12" s="1"/>
  <c r="F170" i="12"/>
  <c r="H169" i="12"/>
  <c r="N169" i="12" s="1"/>
  <c r="F169" i="12"/>
  <c r="H168" i="12"/>
  <c r="N168" i="12" s="1"/>
  <c r="F168" i="12"/>
  <c r="H167" i="12"/>
  <c r="N167" i="12" s="1"/>
  <c r="F167" i="12"/>
  <c r="H166" i="12"/>
  <c r="N166" i="12" s="1"/>
  <c r="F166" i="12"/>
  <c r="H165" i="12"/>
  <c r="N165" i="12" s="1"/>
  <c r="F165" i="12"/>
  <c r="H164" i="12"/>
  <c r="N164" i="12" s="1"/>
  <c r="F164" i="12"/>
  <c r="H163" i="12"/>
  <c r="N163" i="12" s="1"/>
  <c r="F163" i="12"/>
  <c r="H162" i="12"/>
  <c r="N162" i="12" s="1"/>
  <c r="F162" i="12"/>
  <c r="H161" i="12"/>
  <c r="N161" i="12" s="1"/>
  <c r="F161" i="12"/>
  <c r="H160" i="12"/>
  <c r="N160" i="12" s="1"/>
  <c r="F160" i="12"/>
  <c r="H159" i="12"/>
  <c r="N159" i="12" s="1"/>
  <c r="F159" i="12"/>
  <c r="H158" i="12"/>
  <c r="N158" i="12" s="1"/>
  <c r="F158" i="12"/>
  <c r="H157" i="12"/>
  <c r="N157" i="12" s="1"/>
  <c r="F157" i="12"/>
  <c r="H156" i="12"/>
  <c r="N156" i="12" s="1"/>
  <c r="F156" i="12"/>
  <c r="H155" i="12"/>
  <c r="N155" i="12" s="1"/>
  <c r="F155" i="12"/>
  <c r="H154" i="12"/>
  <c r="N154" i="12" s="1"/>
  <c r="F154" i="12"/>
  <c r="H153" i="12"/>
  <c r="N153" i="12" s="1"/>
  <c r="F153" i="12"/>
  <c r="H152" i="12"/>
  <c r="N152" i="12" s="1"/>
  <c r="F152" i="12"/>
  <c r="H151" i="12"/>
  <c r="N151" i="12" s="1"/>
  <c r="F151" i="12"/>
  <c r="H150" i="12"/>
  <c r="N150" i="12" s="1"/>
  <c r="F150" i="12"/>
  <c r="H149" i="12"/>
  <c r="N149" i="12" s="1"/>
  <c r="F149" i="12"/>
  <c r="H148" i="12"/>
  <c r="N148" i="12" s="1"/>
  <c r="F148" i="12"/>
  <c r="H147" i="12"/>
  <c r="N147" i="12" s="1"/>
  <c r="F147" i="12"/>
  <c r="H146" i="12"/>
  <c r="N146" i="12" s="1"/>
  <c r="F146" i="12"/>
  <c r="H145" i="12"/>
  <c r="N145" i="12" s="1"/>
  <c r="F145" i="12"/>
  <c r="H144" i="12"/>
  <c r="N144" i="12" s="1"/>
  <c r="F144" i="12"/>
  <c r="H143" i="12"/>
  <c r="N143" i="12" s="1"/>
  <c r="F143" i="12"/>
  <c r="H142" i="12"/>
  <c r="N142" i="12" s="1"/>
  <c r="F142" i="12"/>
  <c r="H141" i="12"/>
  <c r="N141" i="12" s="1"/>
  <c r="F141" i="12"/>
  <c r="H140" i="12"/>
  <c r="N140" i="12" s="1"/>
  <c r="F140" i="12"/>
  <c r="H139" i="12"/>
  <c r="N139" i="12" s="1"/>
  <c r="F139" i="12"/>
  <c r="H138" i="12"/>
  <c r="N138" i="12" s="1"/>
  <c r="F138" i="12"/>
  <c r="H137" i="12"/>
  <c r="N137" i="12" s="1"/>
  <c r="F137" i="12"/>
  <c r="H136" i="12"/>
  <c r="N136" i="12" s="1"/>
  <c r="F136" i="12"/>
  <c r="H135" i="12"/>
  <c r="N135" i="12" s="1"/>
  <c r="F135" i="12"/>
  <c r="H134" i="12"/>
  <c r="N134" i="12" s="1"/>
  <c r="F134" i="12"/>
  <c r="H133" i="12"/>
  <c r="N133" i="12" s="1"/>
  <c r="F133" i="12"/>
  <c r="H132" i="12"/>
  <c r="N132" i="12" s="1"/>
  <c r="F132" i="12"/>
  <c r="H131" i="12"/>
  <c r="N131" i="12" s="1"/>
  <c r="F131" i="12"/>
  <c r="H130" i="12"/>
  <c r="N130" i="12" s="1"/>
  <c r="F130" i="12"/>
  <c r="H129" i="12"/>
  <c r="N129" i="12" s="1"/>
  <c r="F129" i="12"/>
  <c r="H128" i="12"/>
  <c r="N128" i="12" s="1"/>
  <c r="F128" i="12"/>
  <c r="H127" i="12"/>
  <c r="N127" i="12" s="1"/>
  <c r="F127" i="12"/>
  <c r="H126" i="12"/>
  <c r="N126" i="12" s="1"/>
  <c r="F126" i="12"/>
  <c r="H125" i="12"/>
  <c r="N125" i="12" s="1"/>
  <c r="F125" i="12"/>
  <c r="H124" i="12"/>
  <c r="N124" i="12" s="1"/>
  <c r="F124" i="12"/>
  <c r="H123" i="12"/>
  <c r="N123" i="12" s="1"/>
  <c r="F123" i="12"/>
  <c r="H122" i="12"/>
  <c r="N122" i="12" s="1"/>
  <c r="F122" i="12"/>
  <c r="H121" i="12"/>
  <c r="N121" i="12" s="1"/>
  <c r="F121" i="12"/>
  <c r="H120" i="12"/>
  <c r="N120" i="12" s="1"/>
  <c r="F120" i="12"/>
  <c r="H119" i="12"/>
  <c r="N119" i="12" s="1"/>
  <c r="F119" i="12"/>
  <c r="H118" i="12"/>
  <c r="N118" i="12" s="1"/>
  <c r="F118" i="12"/>
  <c r="H117" i="12"/>
  <c r="N117" i="12" s="1"/>
  <c r="F117" i="12"/>
  <c r="H116" i="12"/>
  <c r="N116" i="12" s="1"/>
  <c r="F116" i="12"/>
  <c r="H115" i="12"/>
  <c r="N115" i="12" s="1"/>
  <c r="F115" i="12"/>
  <c r="H114" i="12"/>
  <c r="N114" i="12" s="1"/>
  <c r="F114" i="12"/>
  <c r="H113" i="12"/>
  <c r="N113" i="12" s="1"/>
  <c r="F113" i="12"/>
  <c r="H112" i="12"/>
  <c r="N112" i="12" s="1"/>
  <c r="F112" i="12"/>
  <c r="H111" i="12"/>
  <c r="N111" i="12" s="1"/>
  <c r="F111" i="12"/>
  <c r="H110" i="12"/>
  <c r="N110" i="12" s="1"/>
  <c r="F110" i="12"/>
  <c r="H109" i="12"/>
  <c r="N109" i="12" s="1"/>
  <c r="F109" i="12"/>
  <c r="H108" i="12"/>
  <c r="N108" i="12" s="1"/>
  <c r="F108" i="12"/>
  <c r="H107" i="12"/>
  <c r="N107" i="12" s="1"/>
  <c r="F107" i="12"/>
  <c r="H106" i="12"/>
  <c r="N106" i="12" s="1"/>
  <c r="F106" i="12"/>
  <c r="H105" i="12"/>
  <c r="N105" i="12" s="1"/>
  <c r="F105" i="12"/>
  <c r="H104" i="12"/>
  <c r="N104" i="12" s="1"/>
  <c r="F104" i="12"/>
  <c r="H103" i="12"/>
  <c r="N103" i="12" s="1"/>
  <c r="F103" i="12"/>
  <c r="H102" i="12"/>
  <c r="N102" i="12" s="1"/>
  <c r="F102" i="12"/>
  <c r="H101" i="12"/>
  <c r="N101" i="12" s="1"/>
  <c r="F101" i="12"/>
  <c r="H100" i="12"/>
  <c r="N100" i="12" s="1"/>
  <c r="F100" i="12"/>
  <c r="H99" i="12"/>
  <c r="N99" i="12" s="1"/>
  <c r="F99" i="12"/>
  <c r="H98" i="12"/>
  <c r="N98" i="12" s="1"/>
  <c r="F98" i="12"/>
  <c r="H97" i="12"/>
  <c r="N97" i="12" s="1"/>
  <c r="F97" i="12"/>
  <c r="H96" i="12"/>
  <c r="N96" i="12" s="1"/>
  <c r="F96" i="12"/>
  <c r="H95" i="12"/>
  <c r="N95" i="12" s="1"/>
  <c r="F95" i="12"/>
  <c r="H94" i="12"/>
  <c r="N94" i="12" s="1"/>
  <c r="F94" i="12"/>
  <c r="H93" i="12"/>
  <c r="N93" i="12" s="1"/>
  <c r="F93" i="12"/>
  <c r="H92" i="12"/>
  <c r="N92" i="12" s="1"/>
  <c r="F92" i="12"/>
  <c r="H91" i="12"/>
  <c r="N91" i="12" s="1"/>
  <c r="F91" i="12"/>
  <c r="H90" i="12"/>
  <c r="N90" i="12" s="1"/>
  <c r="F90" i="12"/>
  <c r="H89" i="12"/>
  <c r="N89" i="12" s="1"/>
  <c r="F89" i="12"/>
  <c r="H88" i="12"/>
  <c r="N88" i="12" s="1"/>
  <c r="F88" i="12"/>
  <c r="H87" i="12"/>
  <c r="N87" i="12" s="1"/>
  <c r="F87" i="12"/>
  <c r="H86" i="12"/>
  <c r="N86" i="12" s="1"/>
  <c r="F86" i="12"/>
  <c r="H85" i="12"/>
  <c r="N85" i="12" s="1"/>
  <c r="F85" i="12"/>
  <c r="H84" i="12"/>
  <c r="N84" i="12" s="1"/>
  <c r="F84" i="12"/>
  <c r="H83" i="12"/>
  <c r="N83" i="12" s="1"/>
  <c r="F83" i="12"/>
  <c r="H82" i="12"/>
  <c r="N82" i="12" s="1"/>
  <c r="F82" i="12"/>
  <c r="H81" i="12"/>
  <c r="N81" i="12" s="1"/>
  <c r="F81" i="12"/>
  <c r="H80" i="12"/>
  <c r="N80" i="12" s="1"/>
  <c r="F80" i="12"/>
  <c r="H79" i="12"/>
  <c r="N79" i="12" s="1"/>
  <c r="F79" i="12"/>
  <c r="H78" i="12"/>
  <c r="N78" i="12" s="1"/>
  <c r="F78" i="12"/>
  <c r="H77" i="12"/>
  <c r="N77" i="12" s="1"/>
  <c r="F77" i="12"/>
  <c r="H76" i="12"/>
  <c r="N76" i="12" s="1"/>
  <c r="F76" i="12"/>
  <c r="H75" i="12"/>
  <c r="N75" i="12" s="1"/>
  <c r="F75" i="12"/>
  <c r="H74" i="12"/>
  <c r="N74" i="12" s="1"/>
  <c r="F74" i="12"/>
  <c r="H73" i="12"/>
  <c r="N73" i="12" s="1"/>
  <c r="F73" i="12"/>
  <c r="H72" i="12"/>
  <c r="N72" i="12" s="1"/>
  <c r="F72" i="12"/>
  <c r="H71" i="12"/>
  <c r="N71" i="12" s="1"/>
  <c r="F71" i="12"/>
  <c r="H70" i="12"/>
  <c r="N70" i="12" s="1"/>
  <c r="F70" i="12"/>
  <c r="H69" i="12"/>
  <c r="N69" i="12" s="1"/>
  <c r="F69" i="12"/>
  <c r="H68" i="12"/>
  <c r="N68" i="12" s="1"/>
  <c r="F68" i="12"/>
  <c r="H67" i="12"/>
  <c r="N67" i="12" s="1"/>
  <c r="F67" i="12"/>
  <c r="H66" i="12"/>
  <c r="N66" i="12" s="1"/>
  <c r="F66" i="12"/>
  <c r="H65" i="12"/>
  <c r="N65" i="12" s="1"/>
  <c r="F65" i="12"/>
  <c r="H64" i="12"/>
  <c r="N64" i="12" s="1"/>
  <c r="F64" i="12"/>
  <c r="H63" i="12"/>
  <c r="N63" i="12" s="1"/>
  <c r="F63" i="12"/>
  <c r="H62" i="12"/>
  <c r="N62" i="12" s="1"/>
  <c r="F62" i="12"/>
  <c r="H61" i="12"/>
  <c r="N61" i="12" s="1"/>
  <c r="F61" i="12"/>
  <c r="H60" i="12"/>
  <c r="N60" i="12" s="1"/>
  <c r="F60" i="12"/>
  <c r="H59" i="12"/>
  <c r="N59" i="12" s="1"/>
  <c r="F59" i="12"/>
  <c r="H58" i="12"/>
  <c r="N58" i="12" s="1"/>
  <c r="F58" i="12"/>
  <c r="H57" i="12"/>
  <c r="N57" i="12" s="1"/>
  <c r="F57" i="12"/>
  <c r="H56" i="12"/>
  <c r="N56" i="12" s="1"/>
  <c r="F56" i="12"/>
  <c r="H55" i="12"/>
  <c r="N55" i="12" s="1"/>
  <c r="F55" i="12"/>
  <c r="H54" i="12"/>
  <c r="N54" i="12" s="1"/>
  <c r="F54" i="12"/>
  <c r="H53" i="12"/>
  <c r="N53" i="12" s="1"/>
  <c r="F53" i="12"/>
  <c r="H52" i="12"/>
  <c r="N52" i="12" s="1"/>
  <c r="F52" i="12"/>
  <c r="H51" i="12"/>
  <c r="N51" i="12" s="1"/>
  <c r="F51" i="12"/>
  <c r="H50" i="12"/>
  <c r="N50" i="12" s="1"/>
  <c r="F50" i="12"/>
  <c r="H49" i="12"/>
  <c r="N49" i="12" s="1"/>
  <c r="F49" i="12"/>
  <c r="H48" i="12"/>
  <c r="N48" i="12" s="1"/>
  <c r="F48" i="12"/>
  <c r="H47" i="12"/>
  <c r="N47" i="12" s="1"/>
  <c r="F47" i="12"/>
  <c r="H46" i="12"/>
  <c r="N46" i="12" s="1"/>
  <c r="F46" i="12"/>
  <c r="H45" i="12"/>
  <c r="N45" i="12" s="1"/>
  <c r="F45" i="12"/>
  <c r="H44" i="12"/>
  <c r="N44" i="12" s="1"/>
  <c r="F44" i="12"/>
  <c r="H43" i="12"/>
  <c r="N43" i="12" s="1"/>
  <c r="F43" i="12"/>
  <c r="H42" i="12"/>
  <c r="N42" i="12" s="1"/>
  <c r="F42" i="12"/>
  <c r="H41" i="12"/>
  <c r="N41" i="12" s="1"/>
  <c r="F41" i="12"/>
  <c r="H40" i="12"/>
  <c r="N40" i="12" s="1"/>
  <c r="F40" i="12"/>
  <c r="H39" i="12"/>
  <c r="N39" i="12" s="1"/>
  <c r="F39" i="12"/>
  <c r="H38" i="12"/>
  <c r="N38" i="12" s="1"/>
  <c r="F38" i="12"/>
  <c r="H37" i="12"/>
  <c r="N37" i="12" s="1"/>
  <c r="F37" i="12"/>
  <c r="H36" i="12"/>
  <c r="N36" i="12" s="1"/>
  <c r="F36" i="12"/>
  <c r="H35" i="12"/>
  <c r="N35" i="12" s="1"/>
  <c r="F35" i="12"/>
  <c r="H34" i="12"/>
  <c r="N34" i="12" s="1"/>
  <c r="F34" i="12"/>
  <c r="H33" i="12"/>
  <c r="N33" i="12" s="1"/>
  <c r="F33" i="12"/>
  <c r="H32" i="12"/>
  <c r="N32" i="12" s="1"/>
  <c r="F32" i="12"/>
  <c r="H31" i="12"/>
  <c r="N31" i="12" s="1"/>
  <c r="F31" i="12"/>
  <c r="H30" i="12"/>
  <c r="N30" i="12" s="1"/>
  <c r="F30" i="12"/>
  <c r="H29" i="12"/>
  <c r="N29" i="12" s="1"/>
  <c r="F29" i="12"/>
  <c r="H28" i="12"/>
  <c r="N28" i="12" s="1"/>
  <c r="F28" i="12"/>
  <c r="H27" i="12"/>
  <c r="N27" i="12" s="1"/>
  <c r="F27" i="12"/>
  <c r="H26" i="12"/>
  <c r="N26" i="12" s="1"/>
  <c r="F26" i="12"/>
  <c r="H25" i="12"/>
  <c r="N25" i="12" s="1"/>
  <c r="F25" i="12"/>
  <c r="H24" i="12"/>
  <c r="N24" i="12" s="1"/>
  <c r="F24" i="12"/>
  <c r="H23" i="12"/>
  <c r="N23" i="12" s="1"/>
  <c r="F23" i="12"/>
  <c r="H22" i="12"/>
  <c r="N22" i="12" s="1"/>
  <c r="F22" i="12"/>
  <c r="H21" i="12"/>
  <c r="N21" i="12" s="1"/>
  <c r="F21" i="12"/>
  <c r="H20" i="12"/>
  <c r="N20" i="12" s="1"/>
  <c r="F20" i="12"/>
  <c r="H19" i="12"/>
  <c r="N19" i="12" s="1"/>
  <c r="F19" i="12"/>
  <c r="H18" i="12"/>
  <c r="N18" i="12" s="1"/>
  <c r="F18" i="12"/>
  <c r="H17" i="12"/>
  <c r="N17" i="12" s="1"/>
  <c r="F17" i="12"/>
  <c r="H16" i="12"/>
  <c r="N16" i="12" s="1"/>
  <c r="F16" i="12"/>
  <c r="L15" i="12"/>
  <c r="K15" i="12"/>
  <c r="G15" i="12"/>
  <c r="E15" i="12"/>
  <c r="D15" i="12"/>
  <c r="J265" i="11"/>
  <c r="F265" i="11"/>
  <c r="J264" i="11"/>
  <c r="F264" i="11"/>
  <c r="J263" i="11"/>
  <c r="F263" i="11"/>
  <c r="O262" i="11"/>
  <c r="J262" i="11"/>
  <c r="F262" i="11"/>
  <c r="J261" i="11"/>
  <c r="F261" i="11"/>
  <c r="J260" i="11"/>
  <c r="F260" i="11"/>
  <c r="J259" i="11"/>
  <c r="F259" i="11"/>
  <c r="J258" i="11"/>
  <c r="F258" i="11"/>
  <c r="J257" i="11"/>
  <c r="F257" i="11"/>
  <c r="J256" i="11"/>
  <c r="F256" i="11"/>
  <c r="J255" i="11"/>
  <c r="F255" i="11"/>
  <c r="J254" i="11"/>
  <c r="F254" i="11"/>
  <c r="J253" i="11"/>
  <c r="F253" i="11"/>
  <c r="J252" i="11"/>
  <c r="F252" i="11"/>
  <c r="J251" i="11"/>
  <c r="F251" i="11"/>
  <c r="J250" i="11"/>
  <c r="F250" i="11"/>
  <c r="J249" i="11"/>
  <c r="F249" i="11"/>
  <c r="J248" i="11"/>
  <c r="F248" i="11"/>
  <c r="J247" i="11"/>
  <c r="F247" i="11"/>
  <c r="J246" i="11"/>
  <c r="F246" i="11"/>
  <c r="J245" i="11"/>
  <c r="F245" i="11"/>
  <c r="J244" i="11"/>
  <c r="F244" i="11"/>
  <c r="J243" i="11"/>
  <c r="F243" i="11"/>
  <c r="J242" i="11"/>
  <c r="F242" i="11"/>
  <c r="J241" i="11"/>
  <c r="F241" i="11"/>
  <c r="J240" i="11"/>
  <c r="F240" i="11"/>
  <c r="J239" i="11"/>
  <c r="F239" i="11"/>
  <c r="J238" i="11"/>
  <c r="F238" i="11"/>
  <c r="J237" i="11"/>
  <c r="F237" i="11"/>
  <c r="J236" i="11"/>
  <c r="F236" i="11"/>
  <c r="J235" i="11"/>
  <c r="F235" i="11"/>
  <c r="K234" i="11"/>
  <c r="I234" i="11"/>
  <c r="H234" i="11"/>
  <c r="G234" i="11"/>
  <c r="E234" i="11"/>
  <c r="D234" i="11"/>
  <c r="C234" i="11"/>
  <c r="J233" i="11"/>
  <c r="F233" i="11"/>
  <c r="J232" i="11"/>
  <c r="G232" i="11"/>
  <c r="F232" i="11"/>
  <c r="L232" i="11" s="1"/>
  <c r="J231" i="11"/>
  <c r="G231" i="11"/>
  <c r="F231" i="11"/>
  <c r="L230" i="11"/>
  <c r="M230" i="11" s="1"/>
  <c r="J230" i="11"/>
  <c r="G230" i="11"/>
  <c r="F230" i="11"/>
  <c r="J229" i="11"/>
  <c r="G229" i="11"/>
  <c r="F229" i="11"/>
  <c r="J228" i="11"/>
  <c r="G228" i="11"/>
  <c r="F228" i="11"/>
  <c r="J227" i="11"/>
  <c r="G227" i="11"/>
  <c r="F227" i="11"/>
  <c r="J226" i="11"/>
  <c r="G226" i="11"/>
  <c r="F226" i="11"/>
  <c r="J225" i="11"/>
  <c r="G225" i="11"/>
  <c r="F225" i="11"/>
  <c r="J224" i="11"/>
  <c r="G224" i="11"/>
  <c r="F224" i="11"/>
  <c r="J223" i="11"/>
  <c r="G223" i="11"/>
  <c r="F223" i="11"/>
  <c r="J222" i="11"/>
  <c r="G222" i="11"/>
  <c r="F222" i="11"/>
  <c r="J221" i="11"/>
  <c r="G221" i="11"/>
  <c r="F221" i="11"/>
  <c r="J220" i="11"/>
  <c r="G220" i="11"/>
  <c r="F220" i="11"/>
  <c r="L220" i="11" s="1"/>
  <c r="J219" i="11"/>
  <c r="G219" i="11"/>
  <c r="F219" i="11"/>
  <c r="J218" i="11"/>
  <c r="L218" i="11" s="1"/>
  <c r="M218" i="11" s="1"/>
  <c r="G218" i="11"/>
  <c r="F218" i="11"/>
  <c r="J217" i="11"/>
  <c r="G217" i="11"/>
  <c r="F217" i="11"/>
  <c r="J216" i="11"/>
  <c r="G216" i="11"/>
  <c r="F216" i="11"/>
  <c r="L216" i="11" s="1"/>
  <c r="J215" i="11"/>
  <c r="G215" i="11"/>
  <c r="F215" i="11"/>
  <c r="J214" i="11"/>
  <c r="L214" i="11" s="1"/>
  <c r="M214" i="11" s="1"/>
  <c r="F214" i="11"/>
  <c r="J213" i="11"/>
  <c r="L213" i="11" s="1"/>
  <c r="M213" i="11" s="1"/>
  <c r="F213" i="11"/>
  <c r="J212" i="11"/>
  <c r="G212" i="11"/>
  <c r="F212" i="11"/>
  <c r="L212" i="11" s="1"/>
  <c r="M212" i="11" s="1"/>
  <c r="J211" i="11"/>
  <c r="G211" i="11"/>
  <c r="F211" i="11"/>
  <c r="J210" i="11"/>
  <c r="G210" i="11"/>
  <c r="F210" i="11"/>
  <c r="J209" i="11"/>
  <c r="G209" i="11"/>
  <c r="F209" i="11"/>
  <c r="J208" i="11"/>
  <c r="G208" i="11"/>
  <c r="F208" i="11"/>
  <c r="J207" i="11"/>
  <c r="G207" i="11"/>
  <c r="F207" i="11"/>
  <c r="J206" i="11"/>
  <c r="G206" i="11"/>
  <c r="F206" i="11"/>
  <c r="J205" i="11"/>
  <c r="G205" i="11"/>
  <c r="F205" i="11"/>
  <c r="L204" i="11"/>
  <c r="M204" i="11" s="1"/>
  <c r="J204" i="11"/>
  <c r="G204" i="11"/>
  <c r="F204" i="11"/>
  <c r="J203" i="11"/>
  <c r="G203" i="11"/>
  <c r="F203" i="11"/>
  <c r="J202" i="11"/>
  <c r="G202" i="11"/>
  <c r="F202" i="11"/>
  <c r="J201" i="11"/>
  <c r="G201" i="11"/>
  <c r="F201" i="11"/>
  <c r="J200" i="11"/>
  <c r="G200" i="11"/>
  <c r="F200" i="11"/>
  <c r="L200" i="11" s="1"/>
  <c r="M200" i="11" s="1"/>
  <c r="J199" i="11"/>
  <c r="G199" i="11"/>
  <c r="F199" i="11"/>
  <c r="L199" i="11" s="1"/>
  <c r="M199" i="11" s="1"/>
  <c r="J198" i="11"/>
  <c r="G198" i="11"/>
  <c r="F198" i="11"/>
  <c r="J197" i="11"/>
  <c r="G197" i="11"/>
  <c r="F197" i="11"/>
  <c r="J196" i="11"/>
  <c r="G196" i="11"/>
  <c r="F196" i="11"/>
  <c r="L196" i="11" s="1"/>
  <c r="M196" i="11" s="1"/>
  <c r="J195" i="11"/>
  <c r="G195" i="11"/>
  <c r="F195" i="11"/>
  <c r="L195" i="11" s="1"/>
  <c r="M195" i="11" s="1"/>
  <c r="J194" i="11"/>
  <c r="G194" i="11"/>
  <c r="F194" i="11"/>
  <c r="J193" i="11"/>
  <c r="G193" i="11"/>
  <c r="F193" i="11"/>
  <c r="J192" i="11"/>
  <c r="G192" i="11"/>
  <c r="F192" i="11"/>
  <c r="J191" i="11"/>
  <c r="G191" i="11"/>
  <c r="F191" i="11"/>
  <c r="J190" i="11"/>
  <c r="G190" i="11"/>
  <c r="F190" i="11"/>
  <c r="J189" i="11"/>
  <c r="G189" i="11"/>
  <c r="F189" i="11"/>
  <c r="J188" i="11"/>
  <c r="G188" i="11"/>
  <c r="F188" i="11"/>
  <c r="J187" i="11"/>
  <c r="G187" i="11"/>
  <c r="F187" i="11"/>
  <c r="J186" i="11"/>
  <c r="G186" i="11"/>
  <c r="F186" i="11"/>
  <c r="J185" i="11"/>
  <c r="G185" i="11"/>
  <c r="F185" i="11"/>
  <c r="J184" i="11"/>
  <c r="G184" i="11"/>
  <c r="F184" i="11"/>
  <c r="L184" i="11" s="1"/>
  <c r="M184" i="11" s="1"/>
  <c r="J183" i="11"/>
  <c r="G183" i="11"/>
  <c r="F183" i="11"/>
  <c r="L183" i="11" s="1"/>
  <c r="M183" i="11" s="1"/>
  <c r="J182" i="11"/>
  <c r="G182" i="11"/>
  <c r="F182" i="11"/>
  <c r="J181" i="11"/>
  <c r="L181" i="11" s="1"/>
  <c r="G181" i="11"/>
  <c r="F181" i="11"/>
  <c r="J180" i="11"/>
  <c r="G180" i="11"/>
  <c r="F180" i="11"/>
  <c r="J179" i="11"/>
  <c r="G179" i="11"/>
  <c r="F179" i="11"/>
  <c r="L179" i="11" s="1"/>
  <c r="M179" i="11" s="1"/>
  <c r="J178" i="11"/>
  <c r="G178" i="11"/>
  <c r="F178" i="11"/>
  <c r="L177" i="11"/>
  <c r="J177" i="11"/>
  <c r="G177" i="11"/>
  <c r="F177" i="11"/>
  <c r="J176" i="11"/>
  <c r="G176" i="11"/>
  <c r="F176" i="11"/>
  <c r="J175" i="11"/>
  <c r="G175" i="11"/>
  <c r="F175" i="11"/>
  <c r="J174" i="11"/>
  <c r="G174" i="11"/>
  <c r="F174" i="11"/>
  <c r="J173" i="11"/>
  <c r="G173" i="11"/>
  <c r="F173" i="11"/>
  <c r="L173" i="11" s="1"/>
  <c r="J172" i="11"/>
  <c r="G172" i="11"/>
  <c r="F172" i="11"/>
  <c r="J171" i="11"/>
  <c r="G171" i="11"/>
  <c r="F171" i="11"/>
  <c r="J170" i="11"/>
  <c r="G170" i="11"/>
  <c r="F170" i="11"/>
  <c r="J169" i="11"/>
  <c r="G169" i="11"/>
  <c r="F169" i="11"/>
  <c r="J168" i="11"/>
  <c r="G168" i="11"/>
  <c r="F168" i="11"/>
  <c r="J167" i="11"/>
  <c r="G167" i="11"/>
  <c r="F167" i="11"/>
  <c r="J166" i="11"/>
  <c r="G166" i="11"/>
  <c r="F166" i="11"/>
  <c r="J165" i="11"/>
  <c r="G165" i="11"/>
  <c r="F165" i="11"/>
  <c r="L165" i="11" s="1"/>
  <c r="J164" i="11"/>
  <c r="G164" i="11"/>
  <c r="F164" i="11"/>
  <c r="J163" i="11"/>
  <c r="G163" i="11"/>
  <c r="F163" i="11"/>
  <c r="J162" i="11"/>
  <c r="G162" i="11"/>
  <c r="F162" i="11"/>
  <c r="J161" i="11"/>
  <c r="G161" i="11"/>
  <c r="F161" i="11"/>
  <c r="L161" i="11" s="1"/>
  <c r="J160" i="11"/>
  <c r="G160" i="11"/>
  <c r="F160" i="11"/>
  <c r="J159" i="11"/>
  <c r="G159" i="11"/>
  <c r="F159" i="11"/>
  <c r="J158" i="11"/>
  <c r="G158" i="11"/>
  <c r="F158" i="11"/>
  <c r="L157" i="11"/>
  <c r="J157" i="11"/>
  <c r="G157" i="11"/>
  <c r="F157" i="11"/>
  <c r="J156" i="11"/>
  <c r="G156" i="11"/>
  <c r="F156" i="11"/>
  <c r="J155" i="11"/>
  <c r="G155" i="11"/>
  <c r="F155" i="11"/>
  <c r="J154" i="11"/>
  <c r="G154" i="11"/>
  <c r="F154" i="11"/>
  <c r="J153" i="11"/>
  <c r="G153" i="11"/>
  <c r="F153" i="11"/>
  <c r="L153" i="11" s="1"/>
  <c r="J152" i="11"/>
  <c r="G152" i="11"/>
  <c r="F152" i="11"/>
  <c r="L152" i="11" s="1"/>
  <c r="M152" i="11" s="1"/>
  <c r="J151" i="11"/>
  <c r="G151" i="11"/>
  <c r="F151" i="11"/>
  <c r="J150" i="11"/>
  <c r="G150" i="11"/>
  <c r="F150" i="11"/>
  <c r="J149" i="11"/>
  <c r="G149" i="11"/>
  <c r="F149" i="11"/>
  <c r="J148" i="11"/>
  <c r="G148" i="11"/>
  <c r="F148" i="11"/>
  <c r="J147" i="11"/>
  <c r="G147" i="11"/>
  <c r="F147" i="11"/>
  <c r="J146" i="11"/>
  <c r="G146" i="11"/>
  <c r="F146" i="11"/>
  <c r="J145" i="11"/>
  <c r="G145" i="11"/>
  <c r="F145" i="11"/>
  <c r="L145" i="11" s="1"/>
  <c r="J144" i="11"/>
  <c r="G144" i="11"/>
  <c r="F144" i="11"/>
  <c r="J143" i="11"/>
  <c r="G143" i="11"/>
  <c r="F143" i="11"/>
  <c r="J142" i="11"/>
  <c r="G142" i="11"/>
  <c r="F142" i="11"/>
  <c r="J141" i="11"/>
  <c r="G141" i="11"/>
  <c r="F141" i="11"/>
  <c r="J140" i="11"/>
  <c r="G140" i="11"/>
  <c r="F140" i="11"/>
  <c r="J139" i="11"/>
  <c r="G139" i="11"/>
  <c r="F139" i="11"/>
  <c r="L139" i="11" s="1"/>
  <c r="M139" i="11" s="1"/>
  <c r="J138" i="11"/>
  <c r="G138" i="11"/>
  <c r="F138" i="11"/>
  <c r="J137" i="11"/>
  <c r="L137" i="11" s="1"/>
  <c r="G137" i="11"/>
  <c r="F137" i="11"/>
  <c r="J136" i="11"/>
  <c r="G136" i="11"/>
  <c r="F136" i="11"/>
  <c r="J135" i="11"/>
  <c r="G135" i="11"/>
  <c r="F135" i="11"/>
  <c r="J134" i="11"/>
  <c r="G134" i="11"/>
  <c r="F134" i="11"/>
  <c r="J133" i="11"/>
  <c r="G133" i="11"/>
  <c r="F133" i="11"/>
  <c r="J132" i="11"/>
  <c r="G132" i="11"/>
  <c r="F132" i="11"/>
  <c r="J131" i="11"/>
  <c r="G131" i="11"/>
  <c r="F131" i="11"/>
  <c r="J130" i="11"/>
  <c r="G130" i="11"/>
  <c r="F130" i="11"/>
  <c r="J129" i="11"/>
  <c r="G129" i="11"/>
  <c r="F129" i="11"/>
  <c r="J128" i="11"/>
  <c r="G128" i="11"/>
  <c r="F128" i="11"/>
  <c r="J127" i="11"/>
  <c r="G127" i="11"/>
  <c r="F127" i="11"/>
  <c r="L127" i="11" s="1"/>
  <c r="J126" i="11"/>
  <c r="G126" i="11"/>
  <c r="F126" i="11"/>
  <c r="J125" i="11"/>
  <c r="G125" i="11"/>
  <c r="F125" i="11"/>
  <c r="L125" i="11" s="1"/>
  <c r="M125" i="11" s="1"/>
  <c r="J124" i="11"/>
  <c r="G124" i="11"/>
  <c r="F124" i="11"/>
  <c r="J123" i="11"/>
  <c r="L123" i="11" s="1"/>
  <c r="G123" i="11"/>
  <c r="F123" i="11"/>
  <c r="J122" i="11"/>
  <c r="G122" i="11"/>
  <c r="F122" i="11"/>
  <c r="J121" i="11"/>
  <c r="G121" i="11"/>
  <c r="F121" i="11"/>
  <c r="L121" i="11" s="1"/>
  <c r="M121" i="11" s="1"/>
  <c r="J120" i="11"/>
  <c r="G120" i="11"/>
  <c r="F120" i="11"/>
  <c r="J119" i="11"/>
  <c r="G119" i="11"/>
  <c r="F119" i="11"/>
  <c r="J118" i="11"/>
  <c r="G118" i="11"/>
  <c r="F118" i="11"/>
  <c r="L118" i="11" s="1"/>
  <c r="M118" i="11" s="1"/>
  <c r="L117" i="11"/>
  <c r="M117" i="11" s="1"/>
  <c r="J117" i="11"/>
  <c r="G117" i="11"/>
  <c r="F117" i="11"/>
  <c r="J116" i="11"/>
  <c r="G116" i="11"/>
  <c r="F116" i="11"/>
  <c r="J115" i="11"/>
  <c r="L115" i="11" s="1"/>
  <c r="G115" i="11"/>
  <c r="F115" i="11"/>
  <c r="J114" i="11"/>
  <c r="G114" i="11"/>
  <c r="F114" i="11"/>
  <c r="J113" i="11"/>
  <c r="G113" i="11"/>
  <c r="F113" i="11"/>
  <c r="L113" i="11" s="1"/>
  <c r="M113" i="11" s="1"/>
  <c r="J112" i="11"/>
  <c r="G112" i="11"/>
  <c r="F112" i="11"/>
  <c r="L112" i="11" s="1"/>
  <c r="M112" i="11" s="1"/>
  <c r="J111" i="11"/>
  <c r="G111" i="11"/>
  <c r="F111" i="11"/>
  <c r="J110" i="11"/>
  <c r="G110" i="11"/>
  <c r="F110" i="11"/>
  <c r="J109" i="11"/>
  <c r="G109" i="11"/>
  <c r="F109" i="11"/>
  <c r="L109" i="11" s="1"/>
  <c r="M109" i="11" s="1"/>
  <c r="J108" i="11"/>
  <c r="G108" i="11"/>
  <c r="F108" i="11"/>
  <c r="J107" i="11"/>
  <c r="G107" i="11"/>
  <c r="F107" i="11"/>
  <c r="J106" i="11"/>
  <c r="G106" i="11"/>
  <c r="F106" i="11"/>
  <c r="J105" i="11"/>
  <c r="G105" i="11"/>
  <c r="F105" i="11"/>
  <c r="J104" i="11"/>
  <c r="G104" i="11"/>
  <c r="F104" i="11"/>
  <c r="L104" i="11" s="1"/>
  <c r="M104" i="11" s="1"/>
  <c r="J103" i="11"/>
  <c r="G103" i="11"/>
  <c r="F103" i="11"/>
  <c r="L103" i="11" s="1"/>
  <c r="J102" i="11"/>
  <c r="G102" i="11"/>
  <c r="F102" i="11"/>
  <c r="L101" i="11"/>
  <c r="M101" i="11" s="1"/>
  <c r="J101" i="11"/>
  <c r="G101" i="11"/>
  <c r="F101" i="11"/>
  <c r="J100" i="11"/>
  <c r="G100" i="11"/>
  <c r="F100" i="11"/>
  <c r="J99" i="11"/>
  <c r="G99" i="11"/>
  <c r="F99" i="11"/>
  <c r="J98" i="11"/>
  <c r="G98" i="11"/>
  <c r="F98" i="11"/>
  <c r="J97" i="11"/>
  <c r="G97" i="11"/>
  <c r="F97" i="11"/>
  <c r="J96" i="11"/>
  <c r="G96" i="11"/>
  <c r="F96" i="11"/>
  <c r="J95" i="11"/>
  <c r="G95" i="11"/>
  <c r="F95" i="11"/>
  <c r="L95" i="11" s="1"/>
  <c r="J94" i="11"/>
  <c r="G94" i="11"/>
  <c r="F94" i="11"/>
  <c r="L94" i="11" s="1"/>
  <c r="M94" i="11" s="1"/>
  <c r="J93" i="11"/>
  <c r="G93" i="11"/>
  <c r="F93" i="11"/>
  <c r="L93" i="11" s="1"/>
  <c r="M93" i="11" s="1"/>
  <c r="J92" i="11"/>
  <c r="G92" i="11"/>
  <c r="F92" i="11"/>
  <c r="J91" i="11"/>
  <c r="L91" i="11" s="1"/>
  <c r="G91" i="11"/>
  <c r="F91" i="11"/>
  <c r="J90" i="11"/>
  <c r="G90" i="11"/>
  <c r="F90" i="11"/>
  <c r="J89" i="11"/>
  <c r="G89" i="11"/>
  <c r="F89" i="11"/>
  <c r="L89" i="11" s="1"/>
  <c r="M89" i="11" s="1"/>
  <c r="J88" i="11"/>
  <c r="G88" i="11"/>
  <c r="F88" i="11"/>
  <c r="J87" i="11"/>
  <c r="G87" i="11"/>
  <c r="F87" i="11"/>
  <c r="J86" i="11"/>
  <c r="G86" i="11"/>
  <c r="F86" i="11"/>
  <c r="L86" i="11" s="1"/>
  <c r="M86" i="11" s="1"/>
  <c r="L85" i="11"/>
  <c r="M85" i="11" s="1"/>
  <c r="J85" i="11"/>
  <c r="G85" i="11"/>
  <c r="F85" i="11"/>
  <c r="J84" i="11"/>
  <c r="G84" i="11"/>
  <c r="F84" i="11"/>
  <c r="J83" i="11"/>
  <c r="L83" i="11" s="1"/>
  <c r="G83" i="11"/>
  <c r="F83" i="11"/>
  <c r="J82" i="11"/>
  <c r="G82" i="11"/>
  <c r="F82" i="11"/>
  <c r="J81" i="11"/>
  <c r="G81" i="11"/>
  <c r="F81" i="11"/>
  <c r="L81" i="11" s="1"/>
  <c r="M81" i="11" s="1"/>
  <c r="J80" i="11"/>
  <c r="G80" i="11"/>
  <c r="F80" i="11"/>
  <c r="L80" i="11" s="1"/>
  <c r="M80" i="11" s="1"/>
  <c r="J79" i="11"/>
  <c r="G79" i="11"/>
  <c r="F79" i="11"/>
  <c r="L79" i="11" s="1"/>
  <c r="J78" i="11"/>
  <c r="G78" i="11"/>
  <c r="F78" i="11"/>
  <c r="J77" i="11"/>
  <c r="L77" i="11" s="1"/>
  <c r="M77" i="11" s="1"/>
  <c r="G77" i="11"/>
  <c r="F77" i="11"/>
  <c r="J76" i="11"/>
  <c r="G76" i="11"/>
  <c r="F76" i="11"/>
  <c r="J75" i="11"/>
  <c r="G75" i="11"/>
  <c r="F75" i="11"/>
  <c r="J74" i="11"/>
  <c r="G74" i="11"/>
  <c r="F74" i="11"/>
  <c r="J73" i="11"/>
  <c r="G73" i="11"/>
  <c r="F73" i="11"/>
  <c r="J72" i="11"/>
  <c r="G72" i="11"/>
  <c r="F72" i="11"/>
  <c r="J71" i="11"/>
  <c r="G71" i="11"/>
  <c r="F71" i="11"/>
  <c r="J70" i="11"/>
  <c r="G70" i="11"/>
  <c r="F70" i="11"/>
  <c r="J69" i="11"/>
  <c r="G69" i="11"/>
  <c r="F69" i="11"/>
  <c r="J68" i="11"/>
  <c r="G68" i="11"/>
  <c r="F68" i="11"/>
  <c r="J67" i="11"/>
  <c r="G67" i="11"/>
  <c r="F67" i="11"/>
  <c r="J66" i="11"/>
  <c r="G66" i="11"/>
  <c r="F66" i="11"/>
  <c r="L66" i="11" s="1"/>
  <c r="J65" i="11"/>
  <c r="G65" i="11"/>
  <c r="F65" i="11"/>
  <c r="J64" i="11"/>
  <c r="G64" i="11"/>
  <c r="F64" i="11"/>
  <c r="J63" i="11"/>
  <c r="G63" i="11"/>
  <c r="F63" i="11"/>
  <c r="L63" i="11" s="1"/>
  <c r="J62" i="11"/>
  <c r="G62" i="11"/>
  <c r="F62" i="11"/>
  <c r="L62" i="11" s="1"/>
  <c r="M62" i="11" s="1"/>
  <c r="J61" i="11"/>
  <c r="G61" i="11"/>
  <c r="F61" i="11"/>
  <c r="J60" i="11"/>
  <c r="G60" i="11"/>
  <c r="F60" i="11"/>
  <c r="J59" i="11"/>
  <c r="G59" i="11"/>
  <c r="F59" i="11"/>
  <c r="J58" i="11"/>
  <c r="G58" i="11"/>
  <c r="F58" i="11"/>
  <c r="J57" i="11"/>
  <c r="G57" i="11"/>
  <c r="F57" i="11"/>
  <c r="J56" i="11"/>
  <c r="G56" i="11"/>
  <c r="F56" i="11"/>
  <c r="J55" i="11"/>
  <c r="G55" i="11"/>
  <c r="F55" i="11"/>
  <c r="L55" i="11" s="1"/>
  <c r="J54" i="11"/>
  <c r="G54" i="11"/>
  <c r="F54" i="11"/>
  <c r="L54" i="11" s="1"/>
  <c r="M54" i="11" s="1"/>
  <c r="J53" i="11"/>
  <c r="G53" i="11"/>
  <c r="F53" i="11"/>
  <c r="L53" i="11" s="1"/>
  <c r="M53" i="11" s="1"/>
  <c r="J52" i="11"/>
  <c r="G52" i="11"/>
  <c r="F52" i="11"/>
  <c r="J51" i="11"/>
  <c r="L51" i="11" s="1"/>
  <c r="G51" i="11"/>
  <c r="F51" i="11"/>
  <c r="J50" i="11"/>
  <c r="G50" i="11"/>
  <c r="F50" i="11"/>
  <c r="L50" i="11" s="1"/>
  <c r="J49" i="11"/>
  <c r="G49" i="11"/>
  <c r="F49" i="11"/>
  <c r="L49" i="11" s="1"/>
  <c r="M49" i="11" s="1"/>
  <c r="J48" i="11"/>
  <c r="G48" i="11"/>
  <c r="F48" i="11"/>
  <c r="L47" i="11"/>
  <c r="J47" i="11"/>
  <c r="G47" i="11"/>
  <c r="F47" i="11"/>
  <c r="J46" i="11"/>
  <c r="G46" i="11"/>
  <c r="F46" i="11"/>
  <c r="J45" i="11"/>
  <c r="G45" i="11"/>
  <c r="F45" i="11"/>
  <c r="J44" i="11"/>
  <c r="G44" i="11"/>
  <c r="F44" i="11"/>
  <c r="J43" i="11"/>
  <c r="G43" i="11"/>
  <c r="F43" i="11"/>
  <c r="J42" i="11"/>
  <c r="G42" i="11"/>
  <c r="F42" i="11"/>
  <c r="J41" i="11"/>
  <c r="G41" i="11"/>
  <c r="F41" i="11"/>
  <c r="L41" i="11" s="1"/>
  <c r="M41" i="11" s="1"/>
  <c r="J40" i="11"/>
  <c r="G40" i="11"/>
  <c r="F40" i="11"/>
  <c r="J39" i="11"/>
  <c r="L39" i="11" s="1"/>
  <c r="G39" i="11"/>
  <c r="F39" i="11"/>
  <c r="J38" i="11"/>
  <c r="G38" i="11"/>
  <c r="F38" i="11"/>
  <c r="J37" i="11"/>
  <c r="G37" i="11"/>
  <c r="F37" i="11"/>
  <c r="L37" i="11" s="1"/>
  <c r="M37" i="11" s="1"/>
  <c r="J36" i="11"/>
  <c r="F36" i="11"/>
  <c r="J35" i="11"/>
  <c r="F35" i="11"/>
  <c r="J34" i="11"/>
  <c r="G34" i="11"/>
  <c r="F34" i="11"/>
  <c r="L34" i="11" s="1"/>
  <c r="M34" i="11" s="1"/>
  <c r="J33" i="11"/>
  <c r="G33" i="11"/>
  <c r="F33" i="11"/>
  <c r="J32" i="11"/>
  <c r="G32" i="11"/>
  <c r="F32" i="11"/>
  <c r="J31" i="11"/>
  <c r="G31" i="11"/>
  <c r="F31" i="11"/>
  <c r="L31" i="11" s="1"/>
  <c r="M31" i="11" s="1"/>
  <c r="J30" i="11"/>
  <c r="G30" i="11"/>
  <c r="F30" i="11"/>
  <c r="J29" i="11"/>
  <c r="G29" i="11"/>
  <c r="F29" i="11"/>
  <c r="J28" i="11"/>
  <c r="G28" i="11"/>
  <c r="F28" i="11"/>
  <c r="J27" i="11"/>
  <c r="G27" i="11"/>
  <c r="F27" i="11"/>
  <c r="J26" i="11"/>
  <c r="G26" i="11"/>
  <c r="F26" i="11"/>
  <c r="L26" i="11" s="1"/>
  <c r="M26" i="11" s="1"/>
  <c r="L25" i="11"/>
  <c r="J25" i="11"/>
  <c r="G25" i="11"/>
  <c r="F25" i="11"/>
  <c r="J24" i="11"/>
  <c r="G24" i="11"/>
  <c r="F24" i="11"/>
  <c r="J23" i="11"/>
  <c r="L23" i="11" s="1"/>
  <c r="M23" i="11" s="1"/>
  <c r="G23" i="11"/>
  <c r="F23" i="11"/>
  <c r="J22" i="11"/>
  <c r="G22" i="11"/>
  <c r="F22" i="11"/>
  <c r="J21" i="11"/>
  <c r="G21" i="11"/>
  <c r="F21" i="11"/>
  <c r="J20" i="11"/>
  <c r="G20" i="11"/>
  <c r="F20" i="11"/>
  <c r="L20" i="11" s="1"/>
  <c r="J19" i="11"/>
  <c r="G19" i="11"/>
  <c r="F19" i="11"/>
  <c r="J18" i="11"/>
  <c r="G18" i="11"/>
  <c r="F18" i="11"/>
  <c r="J17" i="11"/>
  <c r="G17" i="11"/>
  <c r="F17" i="11"/>
  <c r="J16" i="11"/>
  <c r="G16" i="11"/>
  <c r="F16" i="11"/>
  <c r="I15" i="11"/>
  <c r="I14" i="11" s="1"/>
  <c r="H15" i="11"/>
  <c r="H14" i="11" s="1"/>
  <c r="E15" i="11"/>
  <c r="E14" i="11" s="1"/>
  <c r="D15" i="11"/>
  <c r="D14" i="11" s="1"/>
  <c r="C15" i="11"/>
  <c r="C14" i="11" s="1"/>
  <c r="G14" i="12" l="1"/>
  <c r="I93" i="12"/>
  <c r="I29" i="12"/>
  <c r="I210" i="12"/>
  <c r="I278" i="12"/>
  <c r="I231" i="12"/>
  <c r="I271" i="12"/>
  <c r="I61" i="12"/>
  <c r="I175" i="12"/>
  <c r="I294" i="12"/>
  <c r="E14" i="12"/>
  <c r="I30" i="12"/>
  <c r="I34" i="12"/>
  <c r="I38" i="12"/>
  <c r="I69" i="12"/>
  <c r="I94" i="12"/>
  <c r="I98" i="12"/>
  <c r="I102" i="12"/>
  <c r="I106" i="12"/>
  <c r="I110" i="12"/>
  <c r="I114" i="12"/>
  <c r="I118" i="12"/>
  <c r="I122" i="12"/>
  <c r="I126" i="12"/>
  <c r="I130" i="12"/>
  <c r="I134" i="12"/>
  <c r="I138" i="12"/>
  <c r="I142" i="12"/>
  <c r="I146" i="12"/>
  <c r="I150" i="12"/>
  <c r="I154" i="12"/>
  <c r="I158" i="12"/>
  <c r="I162" i="12"/>
  <c r="I177" i="12"/>
  <c r="I181" i="12"/>
  <c r="I185" i="12"/>
  <c r="I233" i="12"/>
  <c r="I237" i="12"/>
  <c r="I241" i="12"/>
  <c r="I245" i="12"/>
  <c r="I249" i="12"/>
  <c r="I253" i="12"/>
  <c r="I257" i="12"/>
  <c r="I274" i="12"/>
  <c r="I282" i="12"/>
  <c r="I21" i="12"/>
  <c r="I46" i="12"/>
  <c r="I50" i="12"/>
  <c r="I54" i="12"/>
  <c r="I58" i="12"/>
  <c r="I77" i="12"/>
  <c r="I85" i="12"/>
  <c r="I166" i="12"/>
  <c r="I170" i="12"/>
  <c r="I174" i="12"/>
  <c r="I189" i="12"/>
  <c r="I191" i="12"/>
  <c r="I193" i="12"/>
  <c r="I201" i="12"/>
  <c r="I205" i="12"/>
  <c r="I209" i="12"/>
  <c r="I222" i="12"/>
  <c r="I226" i="12"/>
  <c r="I230" i="12"/>
  <c r="I261" i="12"/>
  <c r="I263" i="12"/>
  <c r="I265" i="12"/>
  <c r="I286" i="12"/>
  <c r="I290" i="12"/>
  <c r="I37" i="12"/>
  <c r="I62" i="12"/>
  <c r="I66" i="12"/>
  <c r="I70" i="12"/>
  <c r="I74" i="12"/>
  <c r="I141" i="12"/>
  <c r="I151" i="12"/>
  <c r="I157" i="12"/>
  <c r="I165" i="12"/>
  <c r="I178" i="12"/>
  <c r="I182" i="12"/>
  <c r="I186" i="12"/>
  <c r="I211" i="12"/>
  <c r="I213" i="12"/>
  <c r="I238" i="12"/>
  <c r="I242" i="12"/>
  <c r="I246" i="12"/>
  <c r="I250" i="12"/>
  <c r="I254" i="12"/>
  <c r="I258" i="12"/>
  <c r="I273" i="12"/>
  <c r="I298" i="12"/>
  <c r="I42" i="12"/>
  <c r="I18" i="12"/>
  <c r="I22" i="12"/>
  <c r="I26" i="12"/>
  <c r="I45" i="12"/>
  <c r="I53" i="12"/>
  <c r="I78" i="12"/>
  <c r="I82" i="12"/>
  <c r="I86" i="12"/>
  <c r="I90" i="12"/>
  <c r="I167" i="12"/>
  <c r="I169" i="12"/>
  <c r="I190" i="12"/>
  <c r="I194" i="12"/>
  <c r="I198" i="12"/>
  <c r="I202" i="12"/>
  <c r="I206" i="12"/>
  <c r="I215" i="12"/>
  <c r="I217" i="12"/>
  <c r="I221" i="12"/>
  <c r="I225" i="12"/>
  <c r="I229" i="12"/>
  <c r="I262" i="12"/>
  <c r="I266" i="12"/>
  <c r="I270" i="12"/>
  <c r="I302" i="12"/>
  <c r="I306" i="12"/>
  <c r="D14" i="12"/>
  <c r="I23" i="12"/>
  <c r="I39" i="12"/>
  <c r="I55" i="12"/>
  <c r="I71" i="12"/>
  <c r="I87" i="12"/>
  <c r="I153" i="12"/>
  <c r="I155" i="12"/>
  <c r="I173" i="12"/>
  <c r="I187" i="12"/>
  <c r="I214" i="12"/>
  <c r="I218" i="12"/>
  <c r="I219" i="12"/>
  <c r="I234" i="12"/>
  <c r="I235" i="12"/>
  <c r="I251" i="12"/>
  <c r="I31" i="12"/>
  <c r="I47" i="12"/>
  <c r="I63" i="12"/>
  <c r="I79" i="12"/>
  <c r="I139" i="12"/>
  <c r="I149" i="12"/>
  <c r="I163" i="12"/>
  <c r="I179" i="12"/>
  <c r="I203" i="12"/>
  <c r="I223" i="12"/>
  <c r="I243" i="12"/>
  <c r="I259" i="12"/>
  <c r="K14" i="12"/>
  <c r="I276" i="12"/>
  <c r="I279" i="12"/>
  <c r="I280" i="12"/>
  <c r="I283" i="12"/>
  <c r="I284" i="12"/>
  <c r="I287" i="12"/>
  <c r="I288" i="12"/>
  <c r="I291" i="12"/>
  <c r="I292" i="12"/>
  <c r="I295" i="12"/>
  <c r="I296" i="12"/>
  <c r="I299" i="12"/>
  <c r="I300" i="12"/>
  <c r="I303" i="12"/>
  <c r="I304" i="12"/>
  <c r="I307" i="12"/>
  <c r="I308" i="12"/>
  <c r="I105" i="12"/>
  <c r="I109" i="12"/>
  <c r="I113" i="12"/>
  <c r="I117" i="12"/>
  <c r="I121" i="12"/>
  <c r="I125" i="12"/>
  <c r="I129" i="12"/>
  <c r="I133" i="12"/>
  <c r="I137" i="12"/>
  <c r="I147" i="12"/>
  <c r="I161" i="12"/>
  <c r="I19" i="12"/>
  <c r="I27" i="12"/>
  <c r="I35" i="12"/>
  <c r="I43" i="12"/>
  <c r="I51" i="12"/>
  <c r="I59" i="12"/>
  <c r="I67" i="12"/>
  <c r="I75" i="12"/>
  <c r="I83" i="12"/>
  <c r="I91" i="12"/>
  <c r="I199" i="12"/>
  <c r="I239" i="12"/>
  <c r="I255" i="12"/>
  <c r="I269" i="12"/>
  <c r="F275" i="12"/>
  <c r="I17" i="12"/>
  <c r="I25" i="12"/>
  <c r="I33" i="12"/>
  <c r="I41" i="12"/>
  <c r="I49" i="12"/>
  <c r="I57" i="12"/>
  <c r="I65" i="12"/>
  <c r="I73" i="12"/>
  <c r="I81" i="12"/>
  <c r="I89" i="12"/>
  <c r="I95" i="12"/>
  <c r="I99" i="12"/>
  <c r="I103" i="12"/>
  <c r="I107" i="12"/>
  <c r="I111" i="12"/>
  <c r="I115" i="12"/>
  <c r="I119" i="12"/>
  <c r="I123" i="12"/>
  <c r="I127" i="12"/>
  <c r="I131" i="12"/>
  <c r="I135" i="12"/>
  <c r="I145" i="12"/>
  <c r="I171" i="12"/>
  <c r="I97" i="12"/>
  <c r="I101" i="12"/>
  <c r="I183" i="12"/>
  <c r="I197" i="12"/>
  <c r="I207" i="12"/>
  <c r="I227" i="12"/>
  <c r="I247" i="12"/>
  <c r="I143" i="12"/>
  <c r="I159" i="12"/>
  <c r="I195" i="12"/>
  <c r="I267" i="12"/>
  <c r="L14" i="12"/>
  <c r="L17" i="11"/>
  <c r="L19" i="11"/>
  <c r="M19" i="11" s="1"/>
  <c r="L28" i="11"/>
  <c r="M28" i="11" s="1"/>
  <c r="L33" i="11"/>
  <c r="L45" i="11"/>
  <c r="M45" i="11" s="1"/>
  <c r="L48" i="11"/>
  <c r="M48" i="11" s="1"/>
  <c r="L61" i="11"/>
  <c r="M61" i="11" s="1"/>
  <c r="L74" i="11"/>
  <c r="M74" i="11" s="1"/>
  <c r="L88" i="11"/>
  <c r="M88" i="11" s="1"/>
  <c r="L97" i="11"/>
  <c r="M97" i="11" s="1"/>
  <c r="L99" i="11"/>
  <c r="L102" i="11"/>
  <c r="M102" i="11" s="1"/>
  <c r="L111" i="11"/>
  <c r="M111" i="11" s="1"/>
  <c r="L120" i="11"/>
  <c r="M120" i="11" s="1"/>
  <c r="L129" i="11"/>
  <c r="L133" i="11"/>
  <c r="M133" i="11" s="1"/>
  <c r="L141" i="11"/>
  <c r="M141" i="11" s="1"/>
  <c r="L147" i="11"/>
  <c r="M147" i="11" s="1"/>
  <c r="L149" i="11"/>
  <c r="M149" i="11" s="1"/>
  <c r="L151" i="11"/>
  <c r="M151" i="11" s="1"/>
  <c r="L164" i="11"/>
  <c r="M164" i="11" s="1"/>
  <c r="L172" i="11"/>
  <c r="M172" i="11" s="1"/>
  <c r="L176" i="11"/>
  <c r="M176" i="11" s="1"/>
  <c r="L192" i="11"/>
  <c r="M192" i="11" s="1"/>
  <c r="L211" i="11"/>
  <c r="M211" i="11" s="1"/>
  <c r="L222" i="11"/>
  <c r="M222" i="11" s="1"/>
  <c r="L226" i="11"/>
  <c r="M226" i="11" s="1"/>
  <c r="L263" i="11"/>
  <c r="L265" i="11"/>
  <c r="L27" i="11"/>
  <c r="M27" i="11" s="1"/>
  <c r="L32" i="11"/>
  <c r="M32" i="11" s="1"/>
  <c r="L42" i="11"/>
  <c r="L56" i="11"/>
  <c r="M56" i="11" s="1"/>
  <c r="L69" i="11"/>
  <c r="M69" i="11" s="1"/>
  <c r="L71" i="11"/>
  <c r="L73" i="11"/>
  <c r="M73" i="11" s="1"/>
  <c r="L87" i="11"/>
  <c r="L96" i="11"/>
  <c r="M96" i="11" s="1"/>
  <c r="L105" i="11"/>
  <c r="M105" i="11" s="1"/>
  <c r="L107" i="11"/>
  <c r="L110" i="11"/>
  <c r="M110" i="11" s="1"/>
  <c r="L119" i="11"/>
  <c r="L132" i="11"/>
  <c r="M132" i="11" s="1"/>
  <c r="L140" i="11"/>
  <c r="M140" i="11" s="1"/>
  <c r="L144" i="11"/>
  <c r="M144" i="11" s="1"/>
  <c r="L159" i="11"/>
  <c r="M159" i="11" s="1"/>
  <c r="L169" i="11"/>
  <c r="L171" i="11"/>
  <c r="M171" i="11" s="1"/>
  <c r="L185" i="11"/>
  <c r="L206" i="11"/>
  <c r="L208" i="11"/>
  <c r="M208" i="11" s="1"/>
  <c r="L210" i="11"/>
  <c r="L221" i="11"/>
  <c r="M221" i="11" s="1"/>
  <c r="L225" i="11"/>
  <c r="M225" i="11" s="1"/>
  <c r="L18" i="11"/>
  <c r="M18" i="11" s="1"/>
  <c r="M20" i="11"/>
  <c r="L24" i="11"/>
  <c r="M24" i="11" s="1"/>
  <c r="L40" i="11"/>
  <c r="M40" i="11" s="1"/>
  <c r="M42" i="11"/>
  <c r="L43" i="11"/>
  <c r="L46" i="11"/>
  <c r="M46" i="11" s="1"/>
  <c r="L65" i="11"/>
  <c r="M65" i="11" s="1"/>
  <c r="L72" i="11"/>
  <c r="M72" i="11" s="1"/>
  <c r="L75" i="11"/>
  <c r="L78" i="11"/>
  <c r="M78" i="11" s="1"/>
  <c r="L84" i="11"/>
  <c r="M84" i="11" s="1"/>
  <c r="L92" i="11"/>
  <c r="M92" i="11" s="1"/>
  <c r="L100" i="11"/>
  <c r="M100" i="11" s="1"/>
  <c r="L108" i="11"/>
  <c r="M108" i="11" s="1"/>
  <c r="L116" i="11"/>
  <c r="M116" i="11" s="1"/>
  <c r="L124" i="11"/>
  <c r="M124" i="11" s="1"/>
  <c r="L131" i="11"/>
  <c r="M131" i="11" s="1"/>
  <c r="L136" i="11"/>
  <c r="M136" i="11" s="1"/>
  <c r="L143" i="11"/>
  <c r="M143" i="11" s="1"/>
  <c r="L156" i="11"/>
  <c r="M156" i="11" s="1"/>
  <c r="L163" i="11"/>
  <c r="M163" i="11" s="1"/>
  <c r="L168" i="11"/>
  <c r="M168" i="11" s="1"/>
  <c r="L175" i="11"/>
  <c r="M175" i="11" s="1"/>
  <c r="L188" i="11"/>
  <c r="M188" i="11" s="1"/>
  <c r="L203" i="11"/>
  <c r="M203" i="11" s="1"/>
  <c r="M216" i="11"/>
  <c r="L224" i="11"/>
  <c r="M224" i="11" s="1"/>
  <c r="L229" i="11"/>
  <c r="M229" i="11" s="1"/>
  <c r="M232" i="11"/>
  <c r="F234" i="11"/>
  <c r="M50" i="11"/>
  <c r="L58" i="11"/>
  <c r="M58" i="11" s="1"/>
  <c r="F15" i="11"/>
  <c r="F14" i="11" s="1"/>
  <c r="L16" i="11"/>
  <c r="L35" i="11"/>
  <c r="M35" i="11" s="1"/>
  <c r="L38" i="11"/>
  <c r="M38" i="11" s="1"/>
  <c r="L57" i="11"/>
  <c r="M57" i="11" s="1"/>
  <c r="L64" i="11"/>
  <c r="M64" i="11" s="1"/>
  <c r="M66" i="11"/>
  <c r="L67" i="11"/>
  <c r="M67" i="11" s="1"/>
  <c r="L70" i="11"/>
  <c r="M70" i="11" s="1"/>
  <c r="L82" i="11"/>
  <c r="M82" i="11" s="1"/>
  <c r="L90" i="11"/>
  <c r="M90" i="11" s="1"/>
  <c r="L98" i="11"/>
  <c r="M98" i="11" s="1"/>
  <c r="L106" i="11"/>
  <c r="M106" i="11" s="1"/>
  <c r="L114" i="11"/>
  <c r="M114" i="11" s="1"/>
  <c r="L122" i="11"/>
  <c r="M122" i="11" s="1"/>
  <c r="L128" i="11"/>
  <c r="M128" i="11" s="1"/>
  <c r="L135" i="11"/>
  <c r="M135" i="11" s="1"/>
  <c r="L148" i="11"/>
  <c r="M148" i="11" s="1"/>
  <c r="L155" i="11"/>
  <c r="M155" i="11" s="1"/>
  <c r="L160" i="11"/>
  <c r="M160" i="11" s="1"/>
  <c r="L167" i="11"/>
  <c r="M167" i="11" s="1"/>
  <c r="L180" i="11"/>
  <c r="M180" i="11" s="1"/>
  <c r="L187" i="11"/>
  <c r="M187" i="11" s="1"/>
  <c r="L191" i="11"/>
  <c r="M191" i="11" s="1"/>
  <c r="L207" i="11"/>
  <c r="M207" i="11" s="1"/>
  <c r="M210" i="11"/>
  <c r="L217" i="11"/>
  <c r="M217" i="11" s="1"/>
  <c r="L228" i="11"/>
  <c r="M228" i="11" s="1"/>
  <c r="L233" i="11"/>
  <c r="M233" i="11" s="1"/>
  <c r="L264" i="11"/>
  <c r="I136" i="12"/>
  <c r="I144" i="12"/>
  <c r="I160" i="12"/>
  <c r="I196" i="12"/>
  <c r="I268" i="12"/>
  <c r="F15" i="12"/>
  <c r="I16" i="12"/>
  <c r="I20" i="12"/>
  <c r="I24" i="12"/>
  <c r="I28" i="12"/>
  <c r="I32" i="12"/>
  <c r="I36" i="12"/>
  <c r="I40" i="12"/>
  <c r="I44" i="12"/>
  <c r="I48" i="12"/>
  <c r="I52" i="12"/>
  <c r="I56" i="12"/>
  <c r="I60" i="12"/>
  <c r="I64" i="12"/>
  <c r="I68" i="12"/>
  <c r="I72" i="12"/>
  <c r="I76" i="12"/>
  <c r="I80" i="12"/>
  <c r="I84" i="12"/>
  <c r="I88" i="12"/>
  <c r="I92" i="12"/>
  <c r="I96" i="12"/>
  <c r="I100" i="12"/>
  <c r="I104" i="12"/>
  <c r="I108" i="12"/>
  <c r="I112" i="12"/>
  <c r="I116" i="12"/>
  <c r="I120" i="12"/>
  <c r="I124" i="12"/>
  <c r="I128" i="12"/>
  <c r="I132" i="12"/>
  <c r="I156" i="12"/>
  <c r="I168" i="12"/>
  <c r="I180" i="12"/>
  <c r="I192" i="12"/>
  <c r="I204" i="12"/>
  <c r="I220" i="12"/>
  <c r="I224" i="12"/>
  <c r="I236" i="12"/>
  <c r="I244" i="12"/>
  <c r="I252" i="12"/>
  <c r="I264" i="12"/>
  <c r="I140" i="12"/>
  <c r="I152" i="12"/>
  <c r="I164" i="12"/>
  <c r="I176" i="12"/>
  <c r="I188" i="12"/>
  <c r="I212" i="12"/>
  <c r="I216" i="12"/>
  <c r="I232" i="12"/>
  <c r="I260" i="12"/>
  <c r="I272" i="12"/>
  <c r="H275" i="12"/>
  <c r="I275" i="12" s="1"/>
  <c r="I277" i="12"/>
  <c r="I281" i="12"/>
  <c r="I285" i="12"/>
  <c r="I289" i="12"/>
  <c r="I293" i="12"/>
  <c r="I297" i="12"/>
  <c r="I301" i="12"/>
  <c r="I305" i="12"/>
  <c r="I309" i="12"/>
  <c r="H15" i="12"/>
  <c r="I148" i="12"/>
  <c r="I172" i="12"/>
  <c r="I184" i="12"/>
  <c r="I200" i="12"/>
  <c r="I208" i="12"/>
  <c r="I228" i="12"/>
  <c r="I240" i="12"/>
  <c r="I248" i="12"/>
  <c r="I256" i="12"/>
  <c r="M16" i="11"/>
  <c r="G15" i="11"/>
  <c r="L21" i="11"/>
  <c r="L29" i="11"/>
  <c r="M29" i="11" s="1"/>
  <c r="L59" i="11"/>
  <c r="M59" i="11" s="1"/>
  <c r="M127" i="11"/>
  <c r="M17" i="11"/>
  <c r="L22" i="11"/>
  <c r="M22" i="11" s="1"/>
  <c r="M25" i="11"/>
  <c r="L30" i="11"/>
  <c r="M30" i="11" s="1"/>
  <c r="M33" i="11"/>
  <c r="M39" i="11"/>
  <c r="L44" i="11"/>
  <c r="M44" i="11" s="1"/>
  <c r="M47" i="11"/>
  <c r="L52" i="11"/>
  <c r="M52" i="11" s="1"/>
  <c r="M55" i="11"/>
  <c r="L60" i="11"/>
  <c r="M60" i="11" s="1"/>
  <c r="M63" i="11"/>
  <c r="L68" i="11"/>
  <c r="M68" i="11" s="1"/>
  <c r="M71" i="11"/>
  <c r="L76" i="11"/>
  <c r="M76" i="11" s="1"/>
  <c r="M79" i="11"/>
  <c r="M83" i="11"/>
  <c r="M87" i="11"/>
  <c r="M91" i="11"/>
  <c r="M95" i="11"/>
  <c r="M99" i="11"/>
  <c r="M103" i="11"/>
  <c r="M107" i="11"/>
  <c r="M115" i="11"/>
  <c r="M119" i="11"/>
  <c r="M123" i="11"/>
  <c r="L126" i="11"/>
  <c r="M126" i="11" s="1"/>
  <c r="L193" i="11"/>
  <c r="M193" i="11" s="1"/>
  <c r="J15" i="11"/>
  <c r="L36" i="11"/>
  <c r="M36" i="11" s="1"/>
  <c r="M43" i="11"/>
  <c r="M51" i="11"/>
  <c r="M75" i="11"/>
  <c r="L201" i="11"/>
  <c r="M201" i="11" s="1"/>
  <c r="L209" i="11"/>
  <c r="M209" i="11" s="1"/>
  <c r="L215" i="11"/>
  <c r="M215" i="11" s="1"/>
  <c r="L223" i="11"/>
  <c r="M223" i="11" s="1"/>
  <c r="L231" i="11"/>
  <c r="M231" i="11" s="1"/>
  <c r="L236" i="11"/>
  <c r="M236" i="11" s="1"/>
  <c r="L238" i="11"/>
  <c r="M238" i="11" s="1"/>
  <c r="L240" i="11"/>
  <c r="M240" i="11" s="1"/>
  <c r="L242" i="11"/>
  <c r="M242" i="11" s="1"/>
  <c r="L244" i="11"/>
  <c r="M244" i="11" s="1"/>
  <c r="L246" i="11"/>
  <c r="M246" i="11" s="1"/>
  <c r="L248" i="11"/>
  <c r="M248" i="11" s="1"/>
  <c r="L250" i="11"/>
  <c r="M250" i="11" s="1"/>
  <c r="L252" i="11"/>
  <c r="M252" i="11" s="1"/>
  <c r="L254" i="11"/>
  <c r="M254" i="11" s="1"/>
  <c r="L256" i="11"/>
  <c r="M256" i="11" s="1"/>
  <c r="L258" i="11"/>
  <c r="M258" i="11" s="1"/>
  <c r="M260" i="11"/>
  <c r="L260" i="11"/>
  <c r="L262" i="11"/>
  <c r="M262" i="11" s="1"/>
  <c r="M206" i="11"/>
  <c r="M220" i="11"/>
  <c r="M264" i="11"/>
  <c r="L189" i="11"/>
  <c r="M189" i="11" s="1"/>
  <c r="L197" i="11"/>
  <c r="M197" i="11" s="1"/>
  <c r="L205" i="11"/>
  <c r="M205" i="11" s="1"/>
  <c r="L219" i="11"/>
  <c r="M219" i="11" s="1"/>
  <c r="L227" i="11"/>
  <c r="M227" i="11" s="1"/>
  <c r="J234" i="11"/>
  <c r="L235" i="11"/>
  <c r="M235" i="11" s="1"/>
  <c r="M237" i="11"/>
  <c r="L237" i="11"/>
  <c r="L239" i="11"/>
  <c r="M239" i="11" s="1"/>
  <c r="L241" i="11"/>
  <c r="M241" i="11" s="1"/>
  <c r="L243" i="11"/>
  <c r="M243" i="11" s="1"/>
  <c r="L245" i="11"/>
  <c r="M245" i="11" s="1"/>
  <c r="L247" i="11"/>
  <c r="M247" i="11" s="1"/>
  <c r="L249" i="11"/>
  <c r="M249" i="11" s="1"/>
  <c r="L251" i="11"/>
  <c r="M251" i="11" s="1"/>
  <c r="L253" i="11"/>
  <c r="M253" i="11" s="1"/>
  <c r="L255" i="11"/>
  <c r="M255" i="11" s="1"/>
  <c r="L257" i="11"/>
  <c r="M257" i="11" s="1"/>
  <c r="L259" i="11"/>
  <c r="M259" i="11" s="1"/>
  <c r="L261" i="11"/>
  <c r="M261" i="11" s="1"/>
  <c r="M129" i="11"/>
  <c r="L130" i="11"/>
  <c r="M130" i="11" s="1"/>
  <c r="L134" i="11"/>
  <c r="M134" i="11" s="1"/>
  <c r="M137" i="11"/>
  <c r="L138" i="11"/>
  <c r="M138" i="11" s="1"/>
  <c r="L142" i="11"/>
  <c r="M142" i="11" s="1"/>
  <c r="M145" i="11"/>
  <c r="L146" i="11"/>
  <c r="M146" i="11" s="1"/>
  <c r="L150" i="11"/>
  <c r="M150" i="11" s="1"/>
  <c r="M153" i="11"/>
  <c r="L154" i="11"/>
  <c r="M154" i="11" s="1"/>
  <c r="M157" i="11"/>
  <c r="L158" i="11"/>
  <c r="M158" i="11" s="1"/>
  <c r="M161" i="11"/>
  <c r="L162" i="11"/>
  <c r="M162" i="11" s="1"/>
  <c r="M165" i="11"/>
  <c r="L166" i="11"/>
  <c r="M166" i="11" s="1"/>
  <c r="M169" i="11"/>
  <c r="L170" i="11"/>
  <c r="M170" i="11" s="1"/>
  <c r="M173" i="11"/>
  <c r="L174" i="11"/>
  <c r="M174" i="11" s="1"/>
  <c r="M177" i="11"/>
  <c r="L178" i="11"/>
  <c r="M178" i="11" s="1"/>
  <c r="M181" i="11"/>
  <c r="L182" i="11"/>
  <c r="M182" i="11" s="1"/>
  <c r="M185" i="11"/>
  <c r="L186" i="11"/>
  <c r="M186" i="11" s="1"/>
  <c r="M263" i="11"/>
  <c r="M265" i="11"/>
  <c r="L190" i="11"/>
  <c r="M190" i="11" s="1"/>
  <c r="L194" i="11"/>
  <c r="M194" i="11" s="1"/>
  <c r="L198" i="11"/>
  <c r="M198" i="11" s="1"/>
  <c r="L202" i="11"/>
  <c r="M202" i="11" s="1"/>
  <c r="F14" i="12" l="1"/>
  <c r="J14" i="11"/>
  <c r="L15" i="11"/>
  <c r="H14" i="12"/>
  <c r="I14" i="12" s="1"/>
  <c r="I15" i="12"/>
  <c r="M234" i="11"/>
  <c r="L14" i="11"/>
  <c r="M21" i="11"/>
  <c r="M15" i="11"/>
  <c r="L234" i="11"/>
  <c r="M14" i="11" l="1"/>
  <c r="K49" i="10" l="1"/>
  <c r="G49" i="10"/>
  <c r="K48" i="10"/>
  <c r="G48" i="10"/>
  <c r="K47" i="10"/>
  <c r="G47" i="10"/>
  <c r="K46" i="10"/>
  <c r="G46" i="10"/>
  <c r="K45" i="10"/>
  <c r="G45" i="10"/>
  <c r="K44" i="10"/>
  <c r="G44" i="10"/>
  <c r="K43" i="10"/>
  <c r="G43" i="10"/>
  <c r="K42" i="10"/>
  <c r="G42" i="10"/>
  <c r="K41" i="10"/>
  <c r="G41" i="10"/>
  <c r="K40" i="10"/>
  <c r="G40" i="10"/>
  <c r="K39" i="10"/>
  <c r="G39" i="10"/>
  <c r="K38" i="10"/>
  <c r="G38" i="10"/>
  <c r="K37" i="10"/>
  <c r="G37" i="10"/>
  <c r="K36" i="10"/>
  <c r="G36" i="10"/>
  <c r="K35" i="10"/>
  <c r="G35" i="10"/>
  <c r="K34" i="10"/>
  <c r="G34" i="10"/>
  <c r="K33" i="10"/>
  <c r="G33" i="10"/>
  <c r="K32" i="10"/>
  <c r="G32" i="10"/>
  <c r="K31" i="10"/>
  <c r="G31" i="10"/>
  <c r="K30" i="10"/>
  <c r="G30" i="10"/>
  <c r="K29" i="10"/>
  <c r="G29" i="10"/>
  <c r="K28" i="10"/>
  <c r="G28" i="10"/>
  <c r="K27" i="10"/>
  <c r="G27" i="10"/>
  <c r="K26" i="10"/>
  <c r="G26" i="10"/>
  <c r="K25" i="10"/>
  <c r="G25" i="10"/>
  <c r="K24" i="10"/>
  <c r="G24" i="10"/>
  <c r="K23" i="10"/>
  <c r="G23" i="10"/>
  <c r="K22" i="10"/>
  <c r="G22" i="10"/>
  <c r="K21" i="10"/>
  <c r="G21" i="10"/>
  <c r="K20" i="10"/>
  <c r="G20" i="10"/>
  <c r="K19" i="10"/>
  <c r="G19" i="10"/>
  <c r="K18" i="10"/>
  <c r="G18" i="10"/>
  <c r="K17" i="10"/>
  <c r="G17" i="10"/>
  <c r="J16" i="10"/>
  <c r="I16" i="10"/>
  <c r="H16" i="10"/>
  <c r="F16" i="10"/>
  <c r="E16" i="10"/>
  <c r="D16" i="10"/>
  <c r="L33" i="10" l="1"/>
  <c r="L21" i="10"/>
  <c r="L17" i="10"/>
  <c r="L35" i="10"/>
  <c r="L45" i="10"/>
  <c r="L28" i="10"/>
  <c r="L32" i="10"/>
  <c r="L36" i="10"/>
  <c r="L40" i="10"/>
  <c r="L44" i="10"/>
  <c r="L25" i="10"/>
  <c r="L27" i="10"/>
  <c r="L41" i="10"/>
  <c r="L24" i="10"/>
  <c r="L29" i="10"/>
  <c r="L37" i="10"/>
  <c r="L26" i="10"/>
  <c r="G16" i="10"/>
  <c r="L20" i="10"/>
  <c r="L23" i="10"/>
  <c r="L30" i="10"/>
  <c r="L38" i="10"/>
  <c r="L43" i="10"/>
  <c r="L19" i="10"/>
  <c r="L22" i="10"/>
  <c r="L34" i="10"/>
  <c r="L42" i="10"/>
  <c r="L47" i="10"/>
  <c r="K16" i="10"/>
  <c r="L31" i="10"/>
  <c r="L39" i="10"/>
  <c r="L18" i="10"/>
  <c r="L16" i="10" l="1"/>
  <c r="M278" i="9"/>
  <c r="H278" i="9"/>
  <c r="M277" i="9"/>
  <c r="H277" i="9"/>
  <c r="M276" i="9"/>
  <c r="H276" i="9"/>
  <c r="M275" i="9"/>
  <c r="H275" i="9"/>
  <c r="M274" i="9"/>
  <c r="H274" i="9"/>
  <c r="M273" i="9"/>
  <c r="H273" i="9"/>
  <c r="M272" i="9"/>
  <c r="H272" i="9"/>
  <c r="M271" i="9"/>
  <c r="H271" i="9"/>
  <c r="M270" i="9"/>
  <c r="H270" i="9"/>
  <c r="M269" i="9"/>
  <c r="H269" i="9"/>
  <c r="M268" i="9"/>
  <c r="H268" i="9"/>
  <c r="M267" i="9"/>
  <c r="H267" i="9"/>
  <c r="M266" i="9"/>
  <c r="H266" i="9"/>
  <c r="M265" i="9"/>
  <c r="H265" i="9"/>
  <c r="M264" i="9"/>
  <c r="H264" i="9"/>
  <c r="M263" i="9"/>
  <c r="H263" i="9"/>
  <c r="M262" i="9"/>
  <c r="H262" i="9"/>
  <c r="M261" i="9"/>
  <c r="H261" i="9"/>
  <c r="M260" i="9"/>
  <c r="H260" i="9"/>
  <c r="M259" i="9"/>
  <c r="H259" i="9"/>
  <c r="M258" i="9"/>
  <c r="H258" i="9"/>
  <c r="M257" i="9"/>
  <c r="H257" i="9"/>
  <c r="M256" i="9"/>
  <c r="H256" i="9"/>
  <c r="M255" i="9"/>
  <c r="H255" i="9"/>
  <c r="M254" i="9"/>
  <c r="H254" i="9"/>
  <c r="M253" i="9"/>
  <c r="H253" i="9"/>
  <c r="M252" i="9"/>
  <c r="H252" i="9"/>
  <c r="M251" i="9"/>
  <c r="H251" i="9"/>
  <c r="M250" i="9"/>
  <c r="H250" i="9"/>
  <c r="M249" i="9"/>
  <c r="H249" i="9"/>
  <c r="M248" i="9"/>
  <c r="H248" i="9"/>
  <c r="M247" i="9"/>
  <c r="H247" i="9"/>
  <c r="M246" i="9"/>
  <c r="H246" i="9"/>
  <c r="M245" i="9"/>
  <c r="H245" i="9"/>
  <c r="M244" i="9"/>
  <c r="H244" i="9"/>
  <c r="M243" i="9"/>
  <c r="H243" i="9"/>
  <c r="M242" i="9"/>
  <c r="H242" i="9"/>
  <c r="M241" i="9"/>
  <c r="H241" i="9"/>
  <c r="M240" i="9"/>
  <c r="H240" i="9"/>
  <c r="M239" i="9"/>
  <c r="H239" i="9"/>
  <c r="M238" i="9"/>
  <c r="H238" i="9"/>
  <c r="M237" i="9"/>
  <c r="H237" i="9"/>
  <c r="M236" i="9"/>
  <c r="H236" i="9"/>
  <c r="M235" i="9"/>
  <c r="H235" i="9"/>
  <c r="M234" i="9"/>
  <c r="H234" i="9"/>
  <c r="M233" i="9"/>
  <c r="H233" i="9"/>
  <c r="M232" i="9"/>
  <c r="H232" i="9"/>
  <c r="M231" i="9"/>
  <c r="H231" i="9"/>
  <c r="M230" i="9"/>
  <c r="H230" i="9"/>
  <c r="M229" i="9"/>
  <c r="H229" i="9"/>
  <c r="M228" i="9"/>
  <c r="H228" i="9"/>
  <c r="M227" i="9"/>
  <c r="H227" i="9"/>
  <c r="M226" i="9"/>
  <c r="H226" i="9"/>
  <c r="M225" i="9"/>
  <c r="H225" i="9"/>
  <c r="M224" i="9"/>
  <c r="H224" i="9"/>
  <c r="M223" i="9"/>
  <c r="H223" i="9"/>
  <c r="M222" i="9"/>
  <c r="H222" i="9"/>
  <c r="M221" i="9"/>
  <c r="H221" i="9"/>
  <c r="M220" i="9"/>
  <c r="H220" i="9"/>
  <c r="M219" i="9"/>
  <c r="H219" i="9"/>
  <c r="M218" i="9"/>
  <c r="H218" i="9"/>
  <c r="M217" i="9"/>
  <c r="H217" i="9"/>
  <c r="M216" i="9"/>
  <c r="H216" i="9"/>
  <c r="M215" i="9"/>
  <c r="H215" i="9"/>
  <c r="M214" i="9"/>
  <c r="H214" i="9"/>
  <c r="M213" i="9"/>
  <c r="H213" i="9"/>
  <c r="M212" i="9"/>
  <c r="H212" i="9"/>
  <c r="M211" i="9"/>
  <c r="H211" i="9"/>
  <c r="M210" i="9"/>
  <c r="H210" i="9"/>
  <c r="M209" i="9"/>
  <c r="H209" i="9"/>
  <c r="M208" i="9"/>
  <c r="H208" i="9"/>
  <c r="M207" i="9"/>
  <c r="H207" i="9"/>
  <c r="M206" i="9"/>
  <c r="H206" i="9"/>
  <c r="M205" i="9"/>
  <c r="H205" i="9"/>
  <c r="M204" i="9"/>
  <c r="H204" i="9"/>
  <c r="M203" i="9"/>
  <c r="H203" i="9"/>
  <c r="M202" i="9"/>
  <c r="H202" i="9"/>
  <c r="M201" i="9"/>
  <c r="H201" i="9"/>
  <c r="M200" i="9"/>
  <c r="H200" i="9"/>
  <c r="M199" i="9"/>
  <c r="H199" i="9"/>
  <c r="M198" i="9"/>
  <c r="H198" i="9"/>
  <c r="M197" i="9"/>
  <c r="H197" i="9"/>
  <c r="M196" i="9"/>
  <c r="H196" i="9"/>
  <c r="M195" i="9"/>
  <c r="H195" i="9"/>
  <c r="M194" i="9"/>
  <c r="H194" i="9"/>
  <c r="M193" i="9"/>
  <c r="H193" i="9"/>
  <c r="M192" i="9"/>
  <c r="H192" i="9"/>
  <c r="M191" i="9"/>
  <c r="H191" i="9"/>
  <c r="M190" i="9"/>
  <c r="H190" i="9"/>
  <c r="M189" i="9"/>
  <c r="H189" i="9"/>
  <c r="M188" i="9"/>
  <c r="H188" i="9"/>
  <c r="M187" i="9"/>
  <c r="H187" i="9"/>
  <c r="M186" i="9"/>
  <c r="H186" i="9"/>
  <c r="M185" i="9"/>
  <c r="H185" i="9"/>
  <c r="M184" i="9"/>
  <c r="H184" i="9"/>
  <c r="M183" i="9"/>
  <c r="H183" i="9"/>
  <c r="M182" i="9"/>
  <c r="H182" i="9"/>
  <c r="M181" i="9"/>
  <c r="H181" i="9"/>
  <c r="M180" i="9"/>
  <c r="H180" i="9"/>
  <c r="M179" i="9"/>
  <c r="H179" i="9"/>
  <c r="M178" i="9"/>
  <c r="H178" i="9"/>
  <c r="M177" i="9"/>
  <c r="H177" i="9"/>
  <c r="M176" i="9"/>
  <c r="H176" i="9"/>
  <c r="M175" i="9"/>
  <c r="H175" i="9"/>
  <c r="M174" i="9"/>
  <c r="H174" i="9"/>
  <c r="M173" i="9"/>
  <c r="H173" i="9"/>
  <c r="M172" i="9"/>
  <c r="H172" i="9"/>
  <c r="M171" i="9"/>
  <c r="H171" i="9"/>
  <c r="M170" i="9"/>
  <c r="H170" i="9"/>
  <c r="M169" i="9"/>
  <c r="H169" i="9"/>
  <c r="M168" i="9"/>
  <c r="H168" i="9"/>
  <c r="M167" i="9"/>
  <c r="H167" i="9"/>
  <c r="M166" i="9"/>
  <c r="H166" i="9"/>
  <c r="M165" i="9"/>
  <c r="H165" i="9"/>
  <c r="M164" i="9"/>
  <c r="H164" i="9"/>
  <c r="M163" i="9"/>
  <c r="H163" i="9"/>
  <c r="M162" i="9"/>
  <c r="H162" i="9"/>
  <c r="M161" i="9"/>
  <c r="H161" i="9"/>
  <c r="M160" i="9"/>
  <c r="H160" i="9"/>
  <c r="M159" i="9"/>
  <c r="H159" i="9"/>
  <c r="M158" i="9"/>
  <c r="H158" i="9"/>
  <c r="M157" i="9"/>
  <c r="H157" i="9"/>
  <c r="M156" i="9"/>
  <c r="H156" i="9"/>
  <c r="M155" i="9"/>
  <c r="H155" i="9"/>
  <c r="M154" i="9"/>
  <c r="H154" i="9"/>
  <c r="M153" i="9"/>
  <c r="H153" i="9"/>
  <c r="M152" i="9"/>
  <c r="H152" i="9"/>
  <c r="M151" i="9"/>
  <c r="H151" i="9"/>
  <c r="M150" i="9"/>
  <c r="H150" i="9"/>
  <c r="M149" i="9"/>
  <c r="H149" i="9"/>
  <c r="M148" i="9"/>
  <c r="H148" i="9"/>
  <c r="M147" i="9"/>
  <c r="H147" i="9"/>
  <c r="M146" i="9"/>
  <c r="H146" i="9"/>
  <c r="M145" i="9"/>
  <c r="H145" i="9"/>
  <c r="M144" i="9"/>
  <c r="H144" i="9"/>
  <c r="M143" i="9"/>
  <c r="H143" i="9"/>
  <c r="M142" i="9"/>
  <c r="H142" i="9"/>
  <c r="M141" i="9"/>
  <c r="H141" i="9"/>
  <c r="M140" i="9"/>
  <c r="H140" i="9"/>
  <c r="M139" i="9"/>
  <c r="H139" i="9"/>
  <c r="M138" i="9"/>
  <c r="H138" i="9"/>
  <c r="M137" i="9"/>
  <c r="H137" i="9"/>
  <c r="M136" i="9"/>
  <c r="H136" i="9"/>
  <c r="M135" i="9"/>
  <c r="H135" i="9"/>
  <c r="M134" i="9"/>
  <c r="H134" i="9"/>
  <c r="M133" i="9"/>
  <c r="H133" i="9"/>
  <c r="M132" i="9"/>
  <c r="H132" i="9"/>
  <c r="M131" i="9"/>
  <c r="H131" i="9"/>
  <c r="M130" i="9"/>
  <c r="H130" i="9"/>
  <c r="M129" i="9"/>
  <c r="H129" i="9"/>
  <c r="M128" i="9"/>
  <c r="H128" i="9"/>
  <c r="M127" i="9"/>
  <c r="H127" i="9"/>
  <c r="M126" i="9"/>
  <c r="H126" i="9"/>
  <c r="M125" i="9"/>
  <c r="H125" i="9"/>
  <c r="M124" i="9"/>
  <c r="H124" i="9"/>
  <c r="M123" i="9"/>
  <c r="H123" i="9"/>
  <c r="M122" i="9"/>
  <c r="H122" i="9"/>
  <c r="M121" i="9"/>
  <c r="H121" i="9"/>
  <c r="M120" i="9"/>
  <c r="H120" i="9"/>
  <c r="M119" i="9"/>
  <c r="H119" i="9"/>
  <c r="M118" i="9"/>
  <c r="H118" i="9"/>
  <c r="M117" i="9"/>
  <c r="H117" i="9"/>
  <c r="M116" i="9"/>
  <c r="H116" i="9"/>
  <c r="M115" i="9"/>
  <c r="H115" i="9"/>
  <c r="M114" i="9"/>
  <c r="H114" i="9"/>
  <c r="M113" i="9"/>
  <c r="H113" i="9"/>
  <c r="M112" i="9"/>
  <c r="H112" i="9"/>
  <c r="M111" i="9"/>
  <c r="H111" i="9"/>
  <c r="M110" i="9"/>
  <c r="H110" i="9"/>
  <c r="M109" i="9"/>
  <c r="H109" i="9"/>
  <c r="M108" i="9"/>
  <c r="H108" i="9"/>
  <c r="M107" i="9"/>
  <c r="H107" i="9"/>
  <c r="M106" i="9"/>
  <c r="H106" i="9"/>
  <c r="M105" i="9"/>
  <c r="H105" i="9"/>
  <c r="M104" i="9"/>
  <c r="H104" i="9"/>
  <c r="M103" i="9"/>
  <c r="H103" i="9"/>
  <c r="M102" i="9"/>
  <c r="H102" i="9"/>
  <c r="M101" i="9"/>
  <c r="H101" i="9"/>
  <c r="M100" i="9"/>
  <c r="H100" i="9"/>
  <c r="M99" i="9"/>
  <c r="H99" i="9"/>
  <c r="M98" i="9"/>
  <c r="H98" i="9"/>
  <c r="M97" i="9"/>
  <c r="H97" i="9"/>
  <c r="M96" i="9"/>
  <c r="H96" i="9"/>
  <c r="M95" i="9"/>
  <c r="H95" i="9"/>
  <c r="M94" i="9"/>
  <c r="H94" i="9"/>
  <c r="M93" i="9"/>
  <c r="H93" i="9"/>
  <c r="M92" i="9"/>
  <c r="H92" i="9"/>
  <c r="M91" i="9"/>
  <c r="H91" i="9"/>
  <c r="M90" i="9"/>
  <c r="H90" i="9"/>
  <c r="M89" i="9"/>
  <c r="H89" i="9"/>
  <c r="M88" i="9"/>
  <c r="H88" i="9"/>
  <c r="M87" i="9"/>
  <c r="H87" i="9"/>
  <c r="M86" i="9"/>
  <c r="H86" i="9"/>
  <c r="M85" i="9"/>
  <c r="H85" i="9"/>
  <c r="M84" i="9"/>
  <c r="H84" i="9"/>
  <c r="M83" i="9"/>
  <c r="H83" i="9"/>
  <c r="M82" i="9"/>
  <c r="H82" i="9"/>
  <c r="M81" i="9"/>
  <c r="H81" i="9"/>
  <c r="M80" i="9"/>
  <c r="H80" i="9"/>
  <c r="M79" i="9"/>
  <c r="H79" i="9"/>
  <c r="M78" i="9"/>
  <c r="H78" i="9"/>
  <c r="M77" i="9"/>
  <c r="H77" i="9"/>
  <c r="M76" i="9"/>
  <c r="H76" i="9"/>
  <c r="M75" i="9"/>
  <c r="H75" i="9"/>
  <c r="M74" i="9"/>
  <c r="H74" i="9"/>
  <c r="M73" i="9"/>
  <c r="H73" i="9"/>
  <c r="M72" i="9"/>
  <c r="H72" i="9"/>
  <c r="M71" i="9"/>
  <c r="H71" i="9"/>
  <c r="M70" i="9"/>
  <c r="H70" i="9"/>
  <c r="M69" i="9"/>
  <c r="H69" i="9"/>
  <c r="M68" i="9"/>
  <c r="H68" i="9"/>
  <c r="M67" i="9"/>
  <c r="H67" i="9"/>
  <c r="M66" i="9"/>
  <c r="H66" i="9"/>
  <c r="M65" i="9"/>
  <c r="H65" i="9"/>
  <c r="M64" i="9"/>
  <c r="H64" i="9"/>
  <c r="M63" i="9"/>
  <c r="H63" i="9"/>
  <c r="M62" i="9"/>
  <c r="H62" i="9"/>
  <c r="M61" i="9"/>
  <c r="H61" i="9"/>
  <c r="M60" i="9"/>
  <c r="H60" i="9"/>
  <c r="M59" i="9"/>
  <c r="H59" i="9"/>
  <c r="M58" i="9"/>
  <c r="H58" i="9"/>
  <c r="M57" i="9"/>
  <c r="H57" i="9"/>
  <c r="M56" i="9"/>
  <c r="H56" i="9"/>
  <c r="M55" i="9"/>
  <c r="H55" i="9"/>
  <c r="M54" i="9"/>
  <c r="H54" i="9"/>
  <c r="M53" i="9"/>
  <c r="H53" i="9"/>
  <c r="M52" i="9"/>
  <c r="H52" i="9"/>
  <c r="M51" i="9"/>
  <c r="H51" i="9"/>
  <c r="M50" i="9"/>
  <c r="H50" i="9"/>
  <c r="M49" i="9"/>
  <c r="H49" i="9"/>
  <c r="M48" i="9"/>
  <c r="H48" i="9"/>
  <c r="M47" i="9"/>
  <c r="H47" i="9"/>
  <c r="M46" i="9"/>
  <c r="H46" i="9"/>
  <c r="M45" i="9"/>
  <c r="H45" i="9"/>
  <c r="M44" i="9"/>
  <c r="H44" i="9"/>
  <c r="M43" i="9"/>
  <c r="H43" i="9"/>
  <c r="M42" i="9"/>
  <c r="H42" i="9"/>
  <c r="M41" i="9"/>
  <c r="H41" i="9"/>
  <c r="M40" i="9"/>
  <c r="H40" i="9"/>
  <c r="M39" i="9"/>
  <c r="H39" i="9"/>
  <c r="M38" i="9"/>
  <c r="H38" i="9"/>
  <c r="M37" i="9"/>
  <c r="H37" i="9"/>
  <c r="M36" i="9"/>
  <c r="H36" i="9"/>
  <c r="M35" i="9"/>
  <c r="H35" i="9"/>
  <c r="M34" i="9"/>
  <c r="H34" i="9"/>
  <c r="M33" i="9"/>
  <c r="H33" i="9"/>
  <c r="M32" i="9"/>
  <c r="H32" i="9"/>
  <c r="M31" i="9"/>
  <c r="H31" i="9"/>
  <c r="M30" i="9"/>
  <c r="H30" i="9"/>
  <c r="M29" i="9"/>
  <c r="H29" i="9"/>
  <c r="M28" i="9"/>
  <c r="H28" i="9"/>
  <c r="M27" i="9"/>
  <c r="H27" i="9"/>
  <c r="M26" i="9"/>
  <c r="H26" i="9"/>
  <c r="M25" i="9"/>
  <c r="H25" i="9"/>
  <c r="M24" i="9"/>
  <c r="H24" i="9"/>
  <c r="M23" i="9"/>
  <c r="H23" i="9"/>
  <c r="M22" i="9"/>
  <c r="H22" i="9"/>
  <c r="M21" i="9"/>
  <c r="H21" i="9"/>
  <c r="M20" i="9"/>
  <c r="H20" i="9"/>
  <c r="M19" i="9"/>
  <c r="H19" i="9"/>
  <c r="L18" i="9"/>
  <c r="K18" i="9"/>
  <c r="J18" i="9"/>
  <c r="I18" i="9"/>
  <c r="G18" i="9"/>
  <c r="F18" i="9"/>
  <c r="E18" i="9"/>
  <c r="D18" i="9"/>
  <c r="H18" i="9" l="1"/>
  <c r="M18" i="9"/>
  <c r="P95" i="3"/>
  <c r="P93" i="3"/>
  <c r="P92" i="3"/>
  <c r="P90" i="3"/>
  <c r="P89" i="3"/>
  <c r="P87" i="3"/>
  <c r="P84" i="3"/>
  <c r="P83" i="3"/>
  <c r="P82" i="3"/>
  <c r="P81" i="3"/>
  <c r="P80" i="3"/>
  <c r="P79" i="3"/>
  <c r="P78" i="3"/>
  <c r="P77" i="3"/>
  <c r="P76" i="3"/>
  <c r="P75" i="3"/>
  <c r="P74" i="3"/>
  <c r="P72" i="3"/>
  <c r="P71" i="3"/>
  <c r="P70" i="3"/>
  <c r="P69" i="3"/>
  <c r="P68" i="3"/>
  <c r="P67" i="3"/>
  <c r="P66" i="3"/>
  <c r="P65" i="3"/>
  <c r="P64" i="3"/>
  <c r="P63" i="3"/>
  <c r="P62" i="3"/>
  <c r="P61" i="3"/>
  <c r="P59" i="3"/>
  <c r="P58" i="3"/>
  <c r="P57" i="3"/>
  <c r="P56" i="3"/>
  <c r="P54" i="3"/>
  <c r="P53" i="3"/>
  <c r="P52" i="3"/>
  <c r="P51" i="3"/>
  <c r="P50" i="3"/>
  <c r="P49" i="3"/>
  <c r="P48" i="3"/>
  <c r="P47" i="3"/>
  <c r="P46" i="3"/>
  <c r="P44" i="3"/>
  <c r="P43" i="3"/>
  <c r="P42" i="3"/>
  <c r="P41" i="3"/>
  <c r="P40" i="3"/>
  <c r="P39" i="3"/>
  <c r="P38" i="3"/>
  <c r="P36" i="3"/>
  <c r="P35" i="3"/>
  <c r="P34" i="3"/>
  <c r="P33" i="3"/>
  <c r="P32" i="3"/>
  <c r="P30" i="3"/>
  <c r="P29" i="3"/>
  <c r="P27" i="3"/>
  <c r="P26" i="3"/>
  <c r="P25" i="3"/>
  <c r="P23" i="3"/>
  <c r="P22" i="3"/>
  <c r="P20" i="3"/>
  <c r="P19" i="3"/>
  <c r="N18" i="9" l="1"/>
  <c r="H18" i="3"/>
  <c r="H28" i="3"/>
  <c r="H37" i="3"/>
  <c r="H31" i="3"/>
  <c r="H21" i="3"/>
  <c r="H24" i="3"/>
  <c r="F18" i="3"/>
  <c r="F21" i="3"/>
  <c r="F55" i="3"/>
  <c r="F37" i="3"/>
  <c r="G24" i="3"/>
  <c r="G18" i="3"/>
  <c r="G28" i="3"/>
  <c r="F60" i="3"/>
  <c r="G55" i="3"/>
  <c r="G37" i="3"/>
  <c r="G31" i="3"/>
  <c r="G21" i="3"/>
  <c r="G60" i="3"/>
  <c r="F31" i="3"/>
  <c r="F28" i="3"/>
  <c r="H55" i="3"/>
  <c r="G45" i="3"/>
  <c r="H60" i="3"/>
  <c r="H45" i="3"/>
  <c r="F45" i="3"/>
  <c r="F24" i="3"/>
  <c r="F88" i="3" l="1"/>
  <c r="H88" i="3"/>
  <c r="F94" i="3"/>
  <c r="H94" i="3"/>
  <c r="F86" i="3" l="1"/>
  <c r="H86" i="3"/>
  <c r="G88" i="3"/>
  <c r="G91" i="3"/>
  <c r="F91" i="3"/>
  <c r="H91" i="3"/>
  <c r="G94" i="3"/>
  <c r="G86" i="3" l="1"/>
  <c r="G85" i="3" s="1"/>
  <c r="F85" i="3"/>
  <c r="H85" i="3"/>
  <c r="F73" i="3" l="1"/>
  <c r="H73" i="3"/>
  <c r="H17" i="3" l="1"/>
  <c r="H15" i="3" s="1"/>
  <c r="H16" i="3"/>
  <c r="F17" i="3"/>
  <c r="F15" i="3" s="1"/>
  <c r="F16" i="3"/>
  <c r="G73" i="3"/>
  <c r="G17" i="3" l="1"/>
  <c r="G15" i="3" s="1"/>
  <c r="G16" i="3"/>
  <c r="J77" i="3" l="1"/>
  <c r="K77" i="3" s="1"/>
  <c r="J79" i="3"/>
  <c r="K79" i="3" s="1"/>
  <c r="J75" i="3"/>
  <c r="K75" i="3" s="1"/>
  <c r="J93" i="3"/>
  <c r="J71" i="3" l="1"/>
  <c r="K71" i="3" s="1"/>
  <c r="I37" i="3"/>
  <c r="J38" i="3"/>
  <c r="J53" i="3"/>
  <c r="K53" i="3" s="1"/>
  <c r="J83" i="3"/>
  <c r="K83" i="3" s="1"/>
  <c r="I31" i="3"/>
  <c r="J32" i="3"/>
  <c r="J48" i="3"/>
  <c r="K48" i="3" s="1"/>
  <c r="J64" i="3"/>
  <c r="K64" i="3" s="1"/>
  <c r="I73" i="3"/>
  <c r="J74" i="3"/>
  <c r="I21" i="3"/>
  <c r="J22" i="3"/>
  <c r="J40" i="3"/>
  <c r="K40" i="3" s="1"/>
  <c r="J56" i="3"/>
  <c r="I55" i="3"/>
  <c r="J72" i="3"/>
  <c r="K72" i="3" s="1"/>
  <c r="J39" i="3"/>
  <c r="K39" i="3" s="1"/>
  <c r="J54" i="3"/>
  <c r="K54" i="3" s="1"/>
  <c r="J67" i="3"/>
  <c r="K67" i="3" s="1"/>
  <c r="J84" i="3"/>
  <c r="K84" i="3" s="1"/>
  <c r="J33" i="3"/>
  <c r="K33" i="3" s="1"/>
  <c r="J49" i="3"/>
  <c r="K49" i="3" s="1"/>
  <c r="J65" i="3"/>
  <c r="K65" i="3" s="1"/>
  <c r="J27" i="3"/>
  <c r="K27" i="3" s="1"/>
  <c r="J44" i="3"/>
  <c r="K44" i="3" s="1"/>
  <c r="J69" i="3"/>
  <c r="K69" i="3" s="1"/>
  <c r="J35" i="3"/>
  <c r="K35" i="3" s="1"/>
  <c r="J51" i="3"/>
  <c r="K51" i="3" s="1"/>
  <c r="J68" i="3"/>
  <c r="K68" i="3" s="1"/>
  <c r="J20" i="3"/>
  <c r="K20" i="3" s="1"/>
  <c r="J34" i="3"/>
  <c r="K34" i="3" s="1"/>
  <c r="J50" i="3"/>
  <c r="K50" i="3" s="1"/>
  <c r="J80" i="3"/>
  <c r="K80" i="3" s="1"/>
  <c r="J61" i="3"/>
  <c r="I60" i="3"/>
  <c r="J23" i="3"/>
  <c r="K23" i="3" s="1"/>
  <c r="J41" i="3"/>
  <c r="K41" i="3" s="1"/>
  <c r="J57" i="3"/>
  <c r="K57" i="3" s="1"/>
  <c r="J66" i="3"/>
  <c r="K66" i="3" s="1"/>
  <c r="J82" i="3"/>
  <c r="K82" i="3" s="1"/>
  <c r="J30" i="3"/>
  <c r="K30" i="3" s="1"/>
  <c r="J47" i="3"/>
  <c r="K47" i="3" s="1"/>
  <c r="J63" i="3"/>
  <c r="K63" i="3" s="1"/>
  <c r="J81" i="3"/>
  <c r="K81" i="3" s="1"/>
  <c r="J46" i="3"/>
  <c r="I45" i="3"/>
  <c r="J62" i="3"/>
  <c r="K62" i="3" s="1"/>
  <c r="I94" i="3"/>
  <c r="J95" i="3"/>
  <c r="J29" i="3"/>
  <c r="I28" i="3"/>
  <c r="K93" i="3"/>
  <c r="J76" i="3"/>
  <c r="K76" i="3" s="1"/>
  <c r="J42" i="3"/>
  <c r="K42" i="3" s="1"/>
  <c r="J58" i="3"/>
  <c r="K58" i="3" s="1"/>
  <c r="J70" i="3"/>
  <c r="K70" i="3" s="1"/>
  <c r="J36" i="3"/>
  <c r="K36" i="3" s="1"/>
  <c r="J52" i="3"/>
  <c r="K52" i="3" s="1"/>
  <c r="J78" i="3"/>
  <c r="K78" i="3" s="1"/>
  <c r="J26" i="3"/>
  <c r="K26" i="3" s="1"/>
  <c r="J43" i="3"/>
  <c r="K43" i="3" s="1"/>
  <c r="I24" i="3"/>
  <c r="J25" i="3"/>
  <c r="J59" i="3"/>
  <c r="K59" i="3" s="1"/>
  <c r="K29" i="3" l="1"/>
  <c r="J28" i="3"/>
  <c r="K28" i="3" s="1"/>
  <c r="K61" i="3"/>
  <c r="J60" i="3"/>
  <c r="K60" i="3" s="1"/>
  <c r="K38" i="3"/>
  <c r="J37" i="3"/>
  <c r="K37" i="3" s="1"/>
  <c r="K46" i="3"/>
  <c r="J45" i="3"/>
  <c r="K45" i="3" s="1"/>
  <c r="J55" i="3"/>
  <c r="K55" i="3" s="1"/>
  <c r="K56" i="3"/>
  <c r="K22" i="3"/>
  <c r="J21" i="3"/>
  <c r="K21" i="3" s="1"/>
  <c r="K25" i="3"/>
  <c r="J24" i="3"/>
  <c r="K24" i="3" s="1"/>
  <c r="K95" i="3"/>
  <c r="J94" i="3"/>
  <c r="K94" i="3" s="1"/>
  <c r="K74" i="3"/>
  <c r="J73" i="3"/>
  <c r="K73" i="3" s="1"/>
  <c r="I91" i="3"/>
  <c r="J92" i="3"/>
  <c r="K32" i="3"/>
  <c r="J31" i="3"/>
  <c r="K31" i="3" s="1"/>
  <c r="K92" i="3" l="1"/>
  <c r="J91" i="3"/>
  <c r="K91" i="3" s="1"/>
  <c r="J90" i="3"/>
  <c r="K90" i="3" s="1"/>
  <c r="I88" i="3" l="1"/>
  <c r="J89" i="3"/>
  <c r="K89" i="3" l="1"/>
  <c r="J88" i="3"/>
  <c r="K88" i="3" s="1"/>
  <c r="I86" i="3" l="1"/>
  <c r="I85" i="3" s="1"/>
  <c r="J87" i="3"/>
  <c r="K87" i="3" l="1"/>
  <c r="J86" i="3"/>
  <c r="I18" i="3"/>
  <c r="J19" i="3"/>
  <c r="K86" i="3" l="1"/>
  <c r="J85" i="3"/>
  <c r="K85" i="3" s="1"/>
  <c r="K19" i="3"/>
  <c r="J18" i="3"/>
  <c r="I17" i="3"/>
  <c r="I16" i="3"/>
  <c r="K18" i="3" l="1"/>
  <c r="J16" i="3"/>
  <c r="K16" i="3" s="1"/>
  <c r="J17" i="3"/>
  <c r="I15" i="3"/>
  <c r="J15" i="3" l="1"/>
  <c r="K15" i="3" s="1"/>
  <c r="K17" i="3"/>
</calcChain>
</file>

<file path=xl/sharedStrings.xml><?xml version="1.0" encoding="utf-8"?>
<sst xmlns="http://schemas.openxmlformats.org/spreadsheetml/2006/main" count="2592" uniqueCount="1149">
  <si>
    <t>Con base en los artículos 107, fracción I, inciso d) de la Ley Federal de Presupuesto y Responsabilidad Hacendaria y 205 de su Reglamento</t>
  </si>
  <si>
    <t>Comisión Federal de Electricidad</t>
  </si>
  <si>
    <t>Estado del proyecto</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</si>
  <si>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</si>
  <si>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</si>
  <si>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</si>
  <si>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</si>
  <si>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</si>
  <si>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</si>
  <si>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</si>
  <si>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</si>
  <si>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</si>
  <si>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</si>
  <si>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</si>
  <si>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</si>
  <si>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</si>
  <si>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</si>
  <si>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</si>
  <si>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</si>
  <si>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</si>
  <si>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</si>
  <si>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</si>
  <si>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</si>
  <si>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</si>
  <si>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Aprobados en 2008</t>
  </si>
  <si>
    <t>Aprobados en 2009</t>
  </si>
  <si>
    <t>Aprobados en 2010</t>
  </si>
  <si>
    <t>Aprobados en 2011</t>
  </si>
  <si>
    <t>Aprobados en 2012</t>
  </si>
  <si>
    <t>Aprobados en 2013</t>
  </si>
  <si>
    <t>Aprobados en 2014</t>
  </si>
  <si>
    <t>Aprobados en 2015</t>
  </si>
  <si>
    <t>Aprobados en 2016</t>
  </si>
  <si>
    <t>Inversión Condicionada</t>
  </si>
  <si>
    <t>Acumulado 2017</t>
  </si>
  <si>
    <t>Nombre del proyecto</t>
  </si>
  <si>
    <t>Fuente: Comisión Federal de Electricidad</t>
  </si>
  <si>
    <t>Varias(Cierre  y otras)</t>
  </si>
  <si>
    <t>Por Licitar sin cambio de alcance</t>
  </si>
  <si>
    <t>Construcción</t>
  </si>
  <si>
    <t>Varias (Licitación y construcción)</t>
  </si>
  <si>
    <t>Fallo y adjudicación</t>
  </si>
  <si>
    <t>TOTAL</t>
  </si>
  <si>
    <t>CE Sureste IV y V</t>
  </si>
  <si>
    <t>Total</t>
  </si>
  <si>
    <t>1_/ Se consideran los proyectos que tienen previstos recursos en el PEF 2018, así como aquéllos proyectos que no tienen Monto Estimado en el PEF 2018, pero continúan en etapa de Varias Cierre y Otras por lo que se incluye su seguimiento.</t>
  </si>
  <si>
    <t>Terminado Totalmente</t>
  </si>
  <si>
    <t>CC    Agua Prieta II (con campo solar)</t>
  </si>
  <si>
    <t>SE    1116 Transformación del Noreste</t>
  </si>
  <si>
    <t>SE    1323 DISTRIBUCION SUR</t>
  </si>
  <si>
    <t>SE    1320 DISTRIBUCION NOROESTE</t>
  </si>
  <si>
    <t>CCI    Santa Rosalía II</t>
  </si>
  <si>
    <t>RM    CT Altamira Unidades 1 y 2</t>
  </si>
  <si>
    <t>CCC    Cogeneración Salamanca Fase I</t>
  </si>
  <si>
    <t>CC    Centro</t>
  </si>
  <si>
    <t>SLT    1603 Subestación Lago</t>
  </si>
  <si>
    <t>CCI    Guerrero Negro IV</t>
  </si>
  <si>
    <t>SE    1621 Distribución Norte-Sur</t>
  </si>
  <si>
    <t>RM    CT José López Portillo</t>
  </si>
  <si>
    <t>SLT    1721 DISTRIBUCIÓN NORTE</t>
  </si>
  <si>
    <t>LT    Red de Transmisión Asociada al CC Noreste</t>
  </si>
  <si>
    <t>LT    Red de Transmisión Asociada al CC Norte III</t>
  </si>
  <si>
    <t>SLT    1722 Distribución Sur</t>
  </si>
  <si>
    <t>CH    Chicoasén II</t>
  </si>
  <si>
    <t>CC    Empalme I</t>
  </si>
  <si>
    <t>CC    Valle de México II</t>
  </si>
  <si>
    <t>LT    Red de Transmisión Asociada al CC Topolobampo III</t>
  </si>
  <si>
    <t>LT    LT en Corriente Directa Ixtepec Potencia-Yautepec Potencia</t>
  </si>
  <si>
    <t>LT    1805 Línea de Transmisión Huasteca - Monterrey</t>
  </si>
  <si>
    <t>SLT    1820 Divisiones de Distribución del Valle de México</t>
  </si>
  <si>
    <t>SLT    1821 Divisiones de Distribución</t>
  </si>
  <si>
    <t>RM    CCC TULA PAQUETES 1 Y 2</t>
  </si>
  <si>
    <t>RM    CH TEMASCAL UNIDADES 1 A 4</t>
  </si>
  <si>
    <t>CC    Empalme II</t>
  </si>
  <si>
    <t>SLT    1920 Subestaciones y Líneas de Distribución</t>
  </si>
  <si>
    <t>SLT    1921 Reducción de Pérdidas de Energía en Distribución</t>
  </si>
  <si>
    <t>CC    Lerdo (Norte IV)</t>
  </si>
  <si>
    <t>LT    Red de Transmisión Asociada al CC Lerdo (Norte IV)</t>
  </si>
  <si>
    <t>CG    Los Azufres III Fase II</t>
  </si>
  <si>
    <t>LT    Red de transmisión asociada a la CG Los Azufres III Fase II</t>
  </si>
  <si>
    <t>CG    Cerritos Colorados Fase I</t>
  </si>
  <si>
    <t>CH    Las Cruces</t>
  </si>
  <si>
    <t>CE    Sureste II y III</t>
  </si>
  <si>
    <t>LT    Red de Transmisión Asociada a la CI Santa Rosalía II</t>
  </si>
  <si>
    <t>SLT    2001 Subestaciones y Líneas Baja California Sur - Noroeste</t>
  </si>
  <si>
    <t>SLT    2002 Subestaciones y Líneas de las Áreas Norte - Occidental</t>
  </si>
  <si>
    <t>SLT    SLT 2020 Subestaciones, Líneas y Redes de Distribución</t>
  </si>
  <si>
    <t>SLT    SLT 2021 Reducción de Pérdidas de Energía en Distribución</t>
  </si>
  <si>
    <t>CC    San Luis Río Colorado I</t>
  </si>
  <si>
    <t>LT    Red de Transmisión Asociada al CC San Luis Río Colorado I</t>
  </si>
  <si>
    <t>CC    Guadalajara I</t>
  </si>
  <si>
    <t>LT    Red de Transmisión Asociada al CC Guadalajara I</t>
  </si>
  <si>
    <t>CC    Mazatlán</t>
  </si>
  <si>
    <t>LT    Red de Transmisión Asociada al CC Mazatlán</t>
  </si>
  <si>
    <t>CC    Mérida</t>
  </si>
  <si>
    <t>CC    Salamanca</t>
  </si>
  <si>
    <t>SE    2101 Compensación Capacitiva Baja - Occidental</t>
  </si>
  <si>
    <t>SLT    SLT 2120 Subestaciones y Líneas de Distribución</t>
  </si>
  <si>
    <t>CC    Norte III (Juárez)</t>
  </si>
  <si>
    <t>CC    Noroeste</t>
  </si>
  <si>
    <t>CC    Noreste</t>
  </si>
  <si>
    <t>CC    Topolobampo III</t>
  </si>
  <si>
    <t>CE    Sureste IV y V</t>
  </si>
  <si>
    <t>4_/ Se disminuyó el avance financiero acumulado, ya que al cierre definitivo el consorcio privado modificó las cifras estimadas.</t>
  </si>
  <si>
    <t>2_/ El tipo de cambio utilizado fue de 19.6829 pesos por dólar correspondiente al cierre de diciembre de 2018</t>
  </si>
  <si>
    <t>Con base en los artículosl 107, fracción I, inciso d) de la Ley Federal de Presupuesto y Responsabilidad Hacendaria y 205 de su Reglamento</t>
  </si>
  <si>
    <t xml:space="preserve">Presupuesto   </t>
  </si>
  <si>
    <t>Ejercido</t>
  </si>
  <si>
    <t xml:space="preserve">Gasto </t>
  </si>
  <si>
    <t>Gasto</t>
  </si>
  <si>
    <t>Ingresos</t>
  </si>
  <si>
    <t>Programable</t>
  </si>
  <si>
    <t>Flujo Neto</t>
  </si>
  <si>
    <t>Variación %</t>
  </si>
  <si>
    <t>Inversión</t>
  </si>
  <si>
    <t>Amortizaciones y</t>
  </si>
  <si>
    <t>No</t>
  </si>
  <si>
    <t>Gastos de operación</t>
  </si>
  <si>
    <t>Presupuestaria</t>
  </si>
  <si>
    <t>y  Mantenimiento</t>
  </si>
  <si>
    <t>Asociada</t>
  </si>
  <si>
    <t>( 1 )</t>
  </si>
  <si>
    <t>( 2 )</t>
  </si>
  <si>
    <t>( 3 )</t>
  </si>
  <si>
    <t>( 4 )</t>
  </si>
  <si>
    <t>(5=1-2-3-4)</t>
  </si>
  <si>
    <t>( 6 )</t>
  </si>
  <si>
    <t>( 7 )</t>
  </si>
  <si>
    <t>( 9 )</t>
  </si>
  <si>
    <t>(10=6-7-8-9)</t>
  </si>
  <si>
    <t>[11=(10-5)/5]</t>
  </si>
  <si>
    <t>CG</t>
  </si>
  <si>
    <t>Cerro Prieto IV</t>
  </si>
  <si>
    <t>N.A.</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</si>
  <si>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</si>
  <si>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</si>
  <si>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</si>
  <si>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</si>
  <si>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</si>
  <si>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</si>
  <si>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</si>
  <si>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</si>
  <si>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</si>
  <si>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</si>
  <si>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</si>
  <si>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</si>
  <si>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</si>
  <si>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</si>
  <si>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</si>
  <si>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</si>
  <si>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</si>
  <si>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</si>
  <si>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</si>
  <si>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</si>
  <si>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</si>
  <si>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</si>
  <si>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</si>
  <si>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</si>
  <si>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</si>
  <si>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</si>
  <si>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</si>
  <si>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</si>
  <si>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</si>
  <si>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</si>
  <si>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</si>
  <si>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500&lt;</t>
  </si>
  <si>
    <t xml:space="preserve"> 406 Red Asociada a Tuxpan II, III y IV</t>
  </si>
  <si>
    <t>407 Red Asociada a Altamira II, III y IV</t>
  </si>
  <si>
    <t>408 Naco-Nogales - Área Noroeste</t>
  </si>
  <si>
    <t>411 Sistema Nacional</t>
  </si>
  <si>
    <t>LT 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</si>
  <si>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</si>
  <si>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</si>
  <si>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</si>
  <si>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</si>
  <si>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</si>
  <si>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</si>
  <si>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</si>
  <si>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</si>
  <si>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</si>
  <si>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</si>
  <si>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</si>
  <si>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</si>
  <si>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</si>
  <si>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</si>
  <si>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</si>
  <si>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</si>
  <si>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</si>
  <si>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</si>
  <si>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</si>
  <si>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</si>
  <si>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</si>
  <si>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</si>
  <si>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</si>
  <si>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</si>
  <si>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</si>
  <si>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</si>
  <si>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</si>
  <si>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</si>
  <si>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</si>
  <si>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</si>
  <si>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</si>
  <si>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</si>
  <si>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</si>
  <si>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</si>
  <si>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</si>
  <si>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</si>
  <si>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</si>
  <si>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</si>
  <si>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</si>
  <si>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</si>
  <si>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</si>
  <si>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</si>
  <si>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</si>
  <si>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</si>
  <si>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</si>
  <si>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</si>
  <si>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</si>
  <si>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</si>
  <si>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</si>
  <si>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</si>
  <si>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</si>
  <si>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</si>
  <si>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</si>
  <si>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</si>
  <si>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</si>
  <si>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</si>
  <si>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</si>
  <si>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</si>
  <si>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</si>
  <si>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</si>
  <si>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</si>
  <si>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</si>
  <si>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</si>
  <si>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</si>
  <si>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</si>
  <si>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</si>
  <si>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</si>
  <si>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</si>
  <si>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</si>
  <si>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</si>
  <si>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 xml:space="preserve"> 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</si>
  <si>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</si>
  <si>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</si>
  <si>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</si>
  <si>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</si>
  <si>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</si>
  <si>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</si>
  <si>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</si>
  <si>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</si>
  <si>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</si>
  <si>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</si>
  <si>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</si>
  <si>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</si>
  <si>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</si>
  <si>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</si>
  <si>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</si>
  <si>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</si>
  <si>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 xml:space="preserve"> 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</si>
  <si>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</si>
  <si>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</si>
  <si>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</si>
  <si>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</si>
  <si>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</si>
  <si>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</si>
  <si>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</si>
  <si>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</si>
  <si>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</si>
  <si>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</si>
  <si>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</si>
  <si>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</si>
  <si>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</si>
  <si>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</si>
  <si>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 xml:space="preserve"> 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</si>
  <si>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</si>
  <si>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</si>
  <si>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</si>
  <si>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</si>
  <si>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</si>
  <si>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</si>
  <si>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</si>
  <si>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</si>
  <si>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</si>
  <si>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</si>
  <si>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</si>
  <si>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</si>
  <si>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</si>
  <si>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</si>
  <si>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</si>
  <si>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</si>
  <si>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</si>
  <si>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</si>
  <si>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</si>
  <si>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</si>
  <si>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</si>
  <si>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</si>
  <si>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</si>
  <si>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</si>
  <si>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</si>
  <si>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</si>
  <si>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</si>
  <si>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</si>
  <si>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</si>
  <si>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</si>
  <si>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</si>
  <si>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</si>
  <si>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</si>
  <si>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</si>
  <si>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</si>
  <si>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</si>
  <si>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</si>
  <si>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</si>
  <si>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</si>
  <si>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</si>
  <si>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</si>
  <si>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</si>
  <si>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</si>
  <si>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</si>
  <si>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</si>
  <si>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</si>
  <si>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</si>
  <si>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</si>
  <si>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</si>
  <si>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</si>
  <si>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</si>
  <si>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</si>
  <si>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</si>
  <si>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</si>
  <si>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</si>
  <si>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</si>
  <si>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</si>
  <si>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</si>
  <si>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</si>
  <si>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</si>
  <si>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</si>
  <si>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</si>
  <si>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</si>
  <si>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</si>
  <si>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</si>
  <si>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</si>
  <si>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</si>
  <si>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</si>
  <si>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 xml:space="preserve"> 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</si>
  <si>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</si>
  <si>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</si>
  <si>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</si>
  <si>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</si>
  <si>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</si>
  <si>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</si>
  <si>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</si>
  <si>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</si>
  <si>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</si>
  <si>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</si>
  <si>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</si>
  <si>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</si>
  <si>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</si>
  <si>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</si>
  <si>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 xml:space="preserve"> 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</si>
  <si>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</si>
  <si>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</si>
  <si>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</si>
  <si>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</si>
  <si>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</si>
  <si>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</si>
  <si>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</si>
  <si>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</si>
  <si>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</si>
  <si>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</si>
  <si>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</si>
  <si>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</si>
  <si>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</si>
  <si>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</si>
  <si>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</si>
  <si>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</si>
  <si>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</si>
  <si>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</si>
  <si>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</si>
  <si>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</si>
  <si>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</si>
  <si>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</si>
  <si>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</si>
  <si>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</si>
  <si>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</si>
  <si>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CC Empalme I</t>
  </si>
  <si>
    <t xml:space="preserve"> Red de Transmisión Asociada al CC Empalme I</t>
  </si>
  <si>
    <t>Valle de México 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</si>
  <si>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</si>
  <si>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</si>
  <si>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</si>
  <si>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</si>
  <si>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</si>
  <si>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 xml:space="preserve"> 1820 Divisiones de Distribución del Valle de México</t>
  </si>
  <si>
    <t>1821 Divisiones de Distribución</t>
  </si>
  <si>
    <t>CCC TULA PAQUETES 1 Y 2</t>
  </si>
  <si>
    <t xml:space="preserve"> CH TEMASCAL UNIDADES 1 A 4</t>
  </si>
  <si>
    <t>Empalme II</t>
  </si>
  <si>
    <t>Red de Transmisión Asociada al CC Empalme II</t>
  </si>
  <si>
    <t>1901 Subestaciones de Baja California</t>
  </si>
  <si>
    <t>1902 Subestaciones y Compensación del Noroeste</t>
  </si>
  <si>
    <t>1903 Subestaciones Norte - Noreste</t>
  </si>
  <si>
    <t xml:space="preserve"> 1904 Transmisión y Transformación de Occidente</t>
  </si>
  <si>
    <t>1905 Transmisión Sureste - Peninsular</t>
  </si>
  <si>
    <t>1920 Subestaciones y Líneas de Distribución</t>
  </si>
  <si>
    <t>1921 Reducción de Pérdidas de Energía en Distribución</t>
  </si>
  <si>
    <t>Lerdo (Norte IV)</t>
  </si>
  <si>
    <t>Los Azufres III Fase II</t>
  </si>
  <si>
    <t>Red de transmisión asociada a la CG Los Azufres III Fase II</t>
  </si>
  <si>
    <t>&lt;-500</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</si>
  <si>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</si>
  <si>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</si>
  <si>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</si>
  <si>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</si>
  <si>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SLT 2121 Reducción de Pérdidas de Energía en Distribución</t>
  </si>
  <si>
    <t>1_/ Considera los proyectos que entraron en operación comercial (con terminaciones parciales o totales).</t>
  </si>
  <si>
    <t>Fuente: Comisión Federal de Electricidad.</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</si>
  <si>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</si>
  <si>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</si>
  <si>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</si>
  <si>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</si>
  <si>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</si>
  <si>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</si>
  <si>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</si>
  <si>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</si>
  <si>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</si>
  <si>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</si>
  <si>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</si>
  <si>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</si>
  <si>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</si>
  <si>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</si>
  <si>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</si>
  <si>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</si>
  <si>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1</t>
  </si>
  <si>
    <t>TRN Terminal de Carbón de la CT Pdte. Plutarco Elías Calles</t>
  </si>
  <si>
    <t>2</t>
  </si>
  <si>
    <t>CC Altamira II</t>
  </si>
  <si>
    <t>3</t>
  </si>
  <si>
    <t>CC Bajío</t>
  </si>
  <si>
    <t>4</t>
  </si>
  <si>
    <t>CC Campeche</t>
  </si>
  <si>
    <t>5</t>
  </si>
  <si>
    <t>CC Hermosillo</t>
  </si>
  <si>
    <t>6</t>
  </si>
  <si>
    <t>CT Mérida III</t>
  </si>
  <si>
    <t>7</t>
  </si>
  <si>
    <t>CC Monterrey III</t>
  </si>
  <si>
    <t>8</t>
  </si>
  <si>
    <t>CC Naco-Nogales</t>
  </si>
  <si>
    <t>9</t>
  </si>
  <si>
    <t>CC Río Bravo II</t>
  </si>
  <si>
    <t>10</t>
  </si>
  <si>
    <t>CC Mexicali</t>
  </si>
  <si>
    <t>11</t>
  </si>
  <si>
    <t>CC Saltillo</t>
  </si>
  <si>
    <t>12</t>
  </si>
  <si>
    <t>CC Tuxpan II</t>
  </si>
  <si>
    <t>13</t>
  </si>
  <si>
    <t>TRN Gasoducto Cd. Pemex-Valladolid</t>
  </si>
  <si>
    <t>15</t>
  </si>
  <si>
    <t>CC Altamira III y IV</t>
  </si>
  <si>
    <t>16</t>
  </si>
  <si>
    <t>CC Chihuahua III</t>
  </si>
  <si>
    <t>17</t>
  </si>
  <si>
    <t>CC La Laguna II</t>
  </si>
  <si>
    <t>18</t>
  </si>
  <si>
    <t>CC Río Bravo III</t>
  </si>
  <si>
    <t>19</t>
  </si>
  <si>
    <t>CC Tuxpan III y IV</t>
  </si>
  <si>
    <t>20</t>
  </si>
  <si>
    <t>CC Altamira V</t>
  </si>
  <si>
    <t>21</t>
  </si>
  <si>
    <t>CC Tamazunchale</t>
  </si>
  <si>
    <t>24</t>
  </si>
  <si>
    <t>CC Río Bravo IV</t>
  </si>
  <si>
    <t>25</t>
  </si>
  <si>
    <t>CC Tuxpan V</t>
  </si>
  <si>
    <t>26</t>
  </si>
  <si>
    <t>CC Valladolid III</t>
  </si>
  <si>
    <t>28</t>
  </si>
  <si>
    <t>CCC Norte II</t>
  </si>
  <si>
    <t>29</t>
  </si>
  <si>
    <t>CCC Norte</t>
  </si>
  <si>
    <t>31</t>
  </si>
  <si>
    <t>CE La Venta III</t>
  </si>
  <si>
    <t>33</t>
  </si>
  <si>
    <t>CE Oaxaca I</t>
  </si>
  <si>
    <t>34</t>
  </si>
  <si>
    <t>CE Oaxaca II y CE Oaxaca III y CE Oaxaca IV</t>
  </si>
  <si>
    <t>36</t>
  </si>
  <si>
    <t>CC Baja California III</t>
  </si>
  <si>
    <t>38</t>
  </si>
  <si>
    <t>CC Norte III (Juárez)</t>
  </si>
  <si>
    <t>40</t>
  </si>
  <si>
    <t>CE Sureste I</t>
  </si>
  <si>
    <t>43</t>
  </si>
  <si>
    <t>CC Noreste</t>
  </si>
  <si>
    <t>49</t>
  </si>
  <si>
    <t>En términos de  los artículos 107, fracción I , de la Ley Federal de Presupuesto y Responsabilidad Hacendaria y 205 de su Reglamento</t>
  </si>
  <si>
    <t xml:space="preserve">Comisión Federal de Electricidad </t>
  </si>
  <si>
    <t>diciembre</t>
  </si>
  <si>
    <t>Nombre del Proyecto</t>
  </si>
  <si>
    <t>Costo de cierre</t>
  </si>
  <si>
    <t>Amortización ejercida</t>
  </si>
  <si>
    <t>Pasivo Directo</t>
  </si>
  <si>
    <t>Pasivo</t>
  </si>
  <si>
    <t>TC. dic 2018</t>
  </si>
  <si>
    <t>Hasta 2017</t>
  </si>
  <si>
    <t>En 2018</t>
  </si>
  <si>
    <t>Suma</t>
  </si>
  <si>
    <t xml:space="preserve">Real </t>
  </si>
  <si>
    <t>Legal</t>
  </si>
  <si>
    <t>Contingente</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</si>
  <si>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</si>
  <si>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</si>
  <si>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</si>
  <si>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</si>
  <si>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</si>
  <si>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</si>
  <si>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</si>
  <si>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</si>
  <si>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</si>
  <si>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</si>
  <si>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</si>
  <si>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</si>
  <si>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</si>
  <si>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</si>
  <si>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</si>
  <si>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</si>
  <si>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</si>
  <si>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</si>
  <si>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</si>
  <si>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</si>
  <si>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</si>
  <si>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</si>
  <si>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</si>
  <si>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</si>
  <si>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</si>
  <si>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</si>
  <si>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</si>
  <si>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</si>
  <si>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</si>
  <si>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</si>
  <si>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</si>
  <si>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</si>
  <si>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</si>
  <si>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</si>
  <si>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</si>
  <si>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</si>
  <si>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</si>
  <si>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</si>
  <si>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</si>
  <si>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</si>
  <si>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</si>
  <si>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</si>
  <si>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</si>
  <si>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</si>
  <si>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</si>
  <si>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</si>
  <si>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</si>
  <si>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</si>
  <si>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</si>
  <si>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</si>
  <si>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</si>
  <si>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</si>
  <si>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</si>
  <si>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</si>
  <si>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</si>
  <si>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</si>
  <si>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</si>
  <si>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</si>
  <si>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</si>
  <si>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</si>
  <si>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</si>
  <si>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</si>
  <si>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</si>
  <si>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</si>
  <si>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</si>
  <si>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</si>
  <si>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</si>
  <si>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</si>
  <si>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</si>
  <si>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</si>
  <si>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</si>
  <si>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</si>
  <si>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</si>
  <si>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</si>
  <si>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</si>
  <si>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</si>
  <si>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</si>
  <si>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</si>
  <si>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</si>
  <si>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</si>
  <si>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</si>
  <si>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</si>
  <si>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</si>
  <si>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</si>
  <si>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</si>
  <si>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</si>
  <si>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</si>
  <si>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</si>
  <si>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</si>
  <si>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</si>
  <si>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</si>
  <si>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</si>
  <si>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</si>
  <si>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</si>
  <si>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</si>
  <si>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</si>
  <si>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t>
  </si>
  <si>
    <t>SLT 703 Noreste-Norte     1_/</t>
  </si>
  <si>
    <t>SLT 704 Baja California -Noroeste     1_/</t>
  </si>
  <si>
    <t>SLT 706 Sistemas- Norte     1_/</t>
  </si>
  <si>
    <t>SLT 709 Sistemas Sur     1_/</t>
  </si>
  <si>
    <t>CC Conversión El Encino de TG a CC     1_/</t>
  </si>
  <si>
    <t>CCI Baja California Sur II     1_/</t>
  </si>
  <si>
    <t>LT 807 Durango I     1_/</t>
  </si>
  <si>
    <t>RM CCC Tula     1_/</t>
  </si>
  <si>
    <t xml:space="preserve">RM CGT Cerro Prieto (U5)    </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</si>
  <si>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</si>
  <si>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</si>
  <si>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</si>
  <si>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</si>
  <si>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</si>
  <si>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</si>
  <si>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</si>
  <si>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</si>
  <si>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</si>
  <si>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</si>
  <si>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</si>
  <si>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</si>
  <si>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</si>
  <si>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</si>
  <si>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</si>
  <si>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t>
  </si>
  <si>
    <t>SE 914 División Centro Sur</t>
  </si>
  <si>
    <t>SE 915 Occidental     1_/</t>
  </si>
  <si>
    <t>SLT 901 Pacífico     1_/</t>
  </si>
  <si>
    <t>SLT 902 Istmo     1_/</t>
  </si>
  <si>
    <t>SLT 903 Cabo - Norte     1_/</t>
  </si>
  <si>
    <t>CH La Yesca</t>
  </si>
  <si>
    <t>CCC Baja California</t>
  </si>
  <si>
    <t>RFO Red de Fibra Óptica Proyecto Sur</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</si>
  <si>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</si>
  <si>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</si>
  <si>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</si>
  <si>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</si>
  <si>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</si>
  <si>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</si>
  <si>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</si>
  <si>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</si>
  <si>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RM CCC Samalayuca II     1_/</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</si>
  <si>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</si>
  <si>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</si>
  <si>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</si>
  <si>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</si>
  <si>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</si>
  <si>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</si>
  <si>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</si>
  <si>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</si>
  <si>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</si>
  <si>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</si>
  <si>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</si>
  <si>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</si>
  <si>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</si>
  <si>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</si>
  <si>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</si>
  <si>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</si>
  <si>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</si>
  <si>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</si>
  <si>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</si>
  <si>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</si>
  <si>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</si>
  <si>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</si>
  <si>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</si>
  <si>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</si>
  <si>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</si>
  <si>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</si>
  <si>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</si>
  <si>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</si>
  <si>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</si>
  <si>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</si>
  <si>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</si>
  <si>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t>
  </si>
  <si>
    <t>SE 1213 Compensación de Redes</t>
  </si>
  <si>
    <t>SE 1205 Compensación Oriental - Peninsular</t>
  </si>
  <si>
    <t>SLT 1204 Conversión a 400 kV del Área Peninsular</t>
  </si>
  <si>
    <t>SLT 1203 Transmisión y Transformación Oriental - Sureste</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</si>
  <si>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</si>
  <si>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</si>
  <si>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</si>
  <si>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</si>
  <si>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</si>
  <si>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</si>
  <si>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</si>
  <si>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</si>
  <si>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</si>
  <si>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</si>
  <si>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</si>
  <si>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</si>
  <si>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</si>
  <si>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</si>
  <si>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</si>
  <si>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</si>
  <si>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</si>
  <si>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</si>
  <si>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</si>
  <si>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</si>
  <si>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</si>
  <si>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</si>
  <si>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</si>
  <si>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</si>
  <si>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</si>
  <si>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</si>
  <si>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</si>
  <si>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SLT 1601 Transmisión y Transformación Noroeste - Norte</t>
  </si>
  <si>
    <t>SLT 1604 Transmisión Ayotla-Chalco</t>
  </si>
  <si>
    <t>LT Red de Transmisión Asociada a la CI Guerrero Negro IV</t>
  </si>
  <si>
    <t>CG Los Azufres III (Fase I)</t>
  </si>
  <si>
    <t>CCI Baja California Sur V</t>
  </si>
  <si>
    <t>SE 1701 Subestacion Chimalpa II</t>
  </si>
  <si>
    <t>SLT 1703  Conversión a 400 kV de la Riviera Maya</t>
  </si>
  <si>
    <t>SLT 1702 Transmisión y Transformación Baja - Noine</t>
  </si>
  <si>
    <t>SLT 1704 Interconexión sist aislados Guerrero Negro Sta Rosalía</t>
  </si>
  <si>
    <t>SE 1801 Subestaciones Baja -  Noroeste</t>
  </si>
  <si>
    <t>SE 1803 Subestaciones del Occidental</t>
  </si>
  <si>
    <t>SLT 1802 Subestaciones y Lineas del Norte</t>
  </si>
  <si>
    <t>SLT 1804 Subestaciones y Líneas Transmisión Oriental - Peninsular</t>
  </si>
  <si>
    <t>LT Red de Transmisión Asociada al CC Empalme II</t>
  </si>
  <si>
    <t>SE 1901 Subestaciones de Baja California</t>
  </si>
  <si>
    <t>SLT 1902 Subestaciones y Compensación del Noroeste</t>
  </si>
  <si>
    <t>SE 1903 Subestaciones Norte - Noreste</t>
  </si>
  <si>
    <t>SLT 1904 Transmisión y Transformación de Occidente</t>
  </si>
  <si>
    <t>LT 1905 Transmisión Sureste Peninsular</t>
  </si>
  <si>
    <t xml:space="preserve"> LT Red de transmisión asociada a la CG Los
Azufres III Fase II</t>
  </si>
  <si>
    <t xml:space="preserve">SLT 2021 Reducción de Pérdidas de Energía en Distribución  </t>
  </si>
  <si>
    <t>Cierres Parciales</t>
  </si>
  <si>
    <t>CC Agua Prieta II (Con Campo Solar)</t>
  </si>
  <si>
    <t>SE 1116 Transformación del Noreste</t>
  </si>
  <si>
    <t>SE 1212 SUR - PENINSULAR</t>
  </si>
  <si>
    <t>SE 1202 Suministro de Energía a la Zona Manzanillo</t>
  </si>
  <si>
    <t>SE 1211 Noreste - Central</t>
  </si>
  <si>
    <t>SE 1210  Norte - Noroeste</t>
  </si>
  <si>
    <t>SE 1323 Distribución SUR</t>
  </si>
  <si>
    <t>SE 1320 Distribución Noroeste</t>
  </si>
  <si>
    <t xml:space="preserve">SLT 1405 Subest y Líneas de Transmisión de las Áreas Sureste </t>
  </si>
  <si>
    <t>SE 1520 Distribución Norte</t>
  </si>
  <si>
    <t>CCC CoGeneración Salamanca Fase I</t>
  </si>
  <si>
    <t>CC Centro</t>
  </si>
  <si>
    <t>SE 1621 Distribución Norte - Sur</t>
  </si>
  <si>
    <t>SE 1620 Distribución Valle de México</t>
  </si>
  <si>
    <t>RM CT José López Portillo</t>
  </si>
  <si>
    <t>SLT 1721 Distribución Norte</t>
  </si>
  <si>
    <t>LT Red de Transmisión asociada al CC Noreste</t>
  </si>
  <si>
    <t>SLT 1720 Distribución Valle de México</t>
  </si>
  <si>
    <t>SE Los Humeros III Fase A</t>
  </si>
  <si>
    <t>SLT 1722 Distribucion Sur</t>
  </si>
  <si>
    <t>LT Red de Transmisión Asociada al CC Empalme I</t>
  </si>
  <si>
    <t>SLT 1820 Divisiones de Distribución del Valle de México</t>
  </si>
  <si>
    <t>SLT 1821 Divisiones de Distribución</t>
  </si>
  <si>
    <t>RM CCC Tula Paquetes 1 Y 2</t>
  </si>
  <si>
    <t>312 RM CH Temascal Unidades 1 a 4</t>
  </si>
  <si>
    <t>SLT 1920 Subestaciones y Lineas de Distribucion</t>
  </si>
  <si>
    <t>SLT 1921 Reducción de Perdidas de Energía en Distribución</t>
  </si>
  <si>
    <t>SLT 2001 Subestaciones y Líneas Baja California Sur Noroeste</t>
  </si>
  <si>
    <t>SLT 2002 Subestaciones y Líneas  de las Áreas Norte - Occidental</t>
  </si>
  <si>
    <t>SLT 2020 Subestaciones, Líneas y Redes de Distribución</t>
  </si>
  <si>
    <t>1_/Proyectos en operación que concluyeron sus obligaciones financieras como PIDIREGAS</t>
  </si>
  <si>
    <t>Costo total estimado</t>
  </si>
  <si>
    <t>Monto 
Contratado</t>
  </si>
  <si>
    <t>Comprometido al periodo</t>
  </si>
  <si>
    <t>Montos comprometidos por etapas</t>
  </si>
  <si>
    <t>PEF 2017</t>
  </si>
  <si>
    <t>PEF 2018</t>
  </si>
  <si>
    <t>Monto</t>
  </si>
  <si>
    <t>Proyectos adjudicados y/o en construcción</t>
  </si>
  <si>
    <t>Proyectos en operación</t>
  </si>
  <si>
    <t>Diciembre</t>
  </si>
  <si>
    <t>( 3=2/1 )</t>
  </si>
  <si>
    <t>( 5=7+8 )</t>
  </si>
  <si>
    <t>( 6=5/2 )</t>
  </si>
  <si>
    <t>( 8 )</t>
  </si>
  <si>
    <t>TC Diciembre 2018</t>
  </si>
  <si>
    <t>Inversión directa</t>
  </si>
  <si>
    <t>Chihuahua</t>
  </si>
  <si>
    <t xml:space="preserve">Monterrey II     </t>
  </si>
  <si>
    <t xml:space="preserve">Puerto San Carlos II    </t>
  </si>
  <si>
    <t xml:space="preserve">214 y 215 Sureste-Peninsular    </t>
  </si>
  <si>
    <t>219 Sureste - Peninsular</t>
  </si>
  <si>
    <t>220 Oriental - Centro</t>
  </si>
  <si>
    <t xml:space="preserve">304 Noroeste </t>
  </si>
  <si>
    <t xml:space="preserve">Los Azufres II y Campo Geotérmico     1_/   </t>
  </si>
  <si>
    <t xml:space="preserve">Manuel Moreno Torres (2a Etapa)     1_/     </t>
  </si>
  <si>
    <t>406 Red Asociada a Tuxpan II, III y IV</t>
  </si>
  <si>
    <t xml:space="preserve">407 Red Asociada a Altamira II, III y IV     1_/    </t>
  </si>
  <si>
    <t xml:space="preserve">411 Sistema Nacional     1_/  </t>
  </si>
  <si>
    <t xml:space="preserve">Manuel Moreno Torres Red Asociada (2a. Etapa)     1_/    </t>
  </si>
  <si>
    <t xml:space="preserve">402 Oriental - Peninsular     </t>
  </si>
  <si>
    <t xml:space="preserve">El Sauz Conversión de TG a CC     1_/     </t>
  </si>
  <si>
    <t>414 Norte-Occidental     1_/</t>
  </si>
  <si>
    <t xml:space="preserve">502 Oriental - Norte    </t>
  </si>
  <si>
    <t xml:space="preserve">506 Saltillo - Cañada     1_/    </t>
  </si>
  <si>
    <t>Red Asociada de la Central Tamazunchale     1_/</t>
  </si>
  <si>
    <t xml:space="preserve">Red Asociada de la Central Río Bravo III     1_/ </t>
  </si>
  <si>
    <t xml:space="preserve">413 Noroeste - Occidental     1_/    </t>
  </si>
  <si>
    <t xml:space="preserve">504 Norte - Occidental     </t>
  </si>
  <si>
    <t>Baja California Sur I     1_/</t>
  </si>
  <si>
    <t>609 Transmisión Noroeste - Occidental     1_/</t>
  </si>
  <si>
    <t xml:space="preserve">610 Transmisión Noroeste - Norte     1_/    </t>
  </si>
  <si>
    <t xml:space="preserve">612 SubTransmisión Norte - Noreste    </t>
  </si>
  <si>
    <t xml:space="preserve">613 SubTransmisión Occidental     1_/    </t>
  </si>
  <si>
    <t xml:space="preserve">614 SubTransmisión Oriental     </t>
  </si>
  <si>
    <t xml:space="preserve">615 SubTransmisión Peninsular  </t>
  </si>
  <si>
    <t xml:space="preserve">Red Asociada de Transmisión de la CCI Baja California Sur I     </t>
  </si>
  <si>
    <t xml:space="preserve">607 Sistema Bajío - Oriental     1_/      </t>
  </si>
  <si>
    <t>611 SubTransmisión Baja California-Noroeste</t>
  </si>
  <si>
    <t xml:space="preserve">Suministro de Vapor a las centrales de Cerro Prieto      </t>
  </si>
  <si>
    <t xml:space="preserve">Pacífico </t>
  </si>
  <si>
    <t xml:space="preserve">El Cajón      </t>
  </si>
  <si>
    <t xml:space="preserve">Líneas Centro </t>
  </si>
  <si>
    <t>Red de Transmisión Asociada a la CH El Cajón     1_/</t>
  </si>
  <si>
    <t xml:space="preserve">Red de Transmisión Asociada a Altamira V     1_/      </t>
  </si>
  <si>
    <t xml:space="preserve">Red de Transmisión Asociada a La Laguna II  </t>
  </si>
  <si>
    <t xml:space="preserve">Red de Transmisión Asociada a el Pacífico   </t>
  </si>
  <si>
    <t xml:space="preserve">707 Enlace Norte - Sur     </t>
  </si>
  <si>
    <t xml:space="preserve">Riviera Maya  </t>
  </si>
  <si>
    <t>PR</t>
  </si>
  <si>
    <t>Botello     1_/</t>
  </si>
  <si>
    <t xml:space="preserve">Carbón II     1_/      </t>
  </si>
  <si>
    <t>Dos Bocas     1_/</t>
  </si>
  <si>
    <t xml:space="preserve">Emilio Portes Gil    </t>
  </si>
  <si>
    <t>Francisco Pérez Ríos     1_/</t>
  </si>
  <si>
    <t xml:space="preserve">Gómez Palacio    </t>
  </si>
  <si>
    <t xml:space="preserve">Ixtaczoquitlán     1_/ </t>
  </si>
  <si>
    <t xml:space="preserve">Gral. Manuel Alvarez Moreno (Manzanillo)    </t>
  </si>
  <si>
    <t>Punta Prieta     1_/</t>
  </si>
  <si>
    <t xml:space="preserve">Tuxpango     1_/     </t>
  </si>
  <si>
    <t xml:space="preserve">708 Compensación Dinámicas Oriental -Norte   </t>
  </si>
  <si>
    <t>701 Occidente - Centro     1_/</t>
  </si>
  <si>
    <t>702 Sureste - Peninsular</t>
  </si>
  <si>
    <t>703 Noreste - Norte</t>
  </si>
  <si>
    <t>704 Baja California-Noroeste</t>
  </si>
  <si>
    <t xml:space="preserve">706 Sistemas Norte     1_/  </t>
  </si>
  <si>
    <t>709 Sistemas Sur</t>
  </si>
  <si>
    <t>Conversión El Encino de TG a CC     1_/</t>
  </si>
  <si>
    <t>Baja California Sur II     1_/</t>
  </si>
  <si>
    <t xml:space="preserve">LT </t>
  </si>
  <si>
    <t xml:space="preserve">CT Carbón II Unidades 2 y 4     1_/      </t>
  </si>
  <si>
    <t>CT Presidente Adolfo López Mateos Unidades 3, 4, 5 y 6</t>
  </si>
  <si>
    <t>801 Altiplano     1_/</t>
  </si>
  <si>
    <t>802 Tamaulipas     1_/</t>
  </si>
  <si>
    <t xml:space="preserve">803 NOINE </t>
  </si>
  <si>
    <t xml:space="preserve">914 División Centro Sur </t>
  </si>
  <si>
    <t>902 Istmo     1_/</t>
  </si>
  <si>
    <t>903 Cabo - Norte     1_/</t>
  </si>
  <si>
    <t xml:space="preserve">La Yesca    </t>
  </si>
  <si>
    <t xml:space="preserve">Baja California </t>
  </si>
  <si>
    <t>Red de Fibra Óptica Proyecto Sur</t>
  </si>
  <si>
    <t>Red de Fibra Óptica Proyecto  Centro</t>
  </si>
  <si>
    <t>Red de Fibra Óptica Proyecto  Norte</t>
  </si>
  <si>
    <t xml:space="preserve">1006 Central-Sur   </t>
  </si>
  <si>
    <t>CT Puerto Libertad  Unidad 4</t>
  </si>
  <si>
    <t>CT Valle de México Unidades 5, 6 y 7</t>
  </si>
  <si>
    <t>CCC Huinalá II</t>
  </si>
  <si>
    <t>1004  Compensación Dinámica Área Central</t>
  </si>
  <si>
    <t>1001 Red de Transmisión Baja - Nogales</t>
  </si>
  <si>
    <t xml:space="preserve">Red de Transmisión Asociada a la CH La Yesca   </t>
  </si>
  <si>
    <t xml:space="preserve">Agua Prieta II (con campo solar)  </t>
  </si>
  <si>
    <t>Red de Transmisión asociada a la CC Agua Prieta II</t>
  </si>
  <si>
    <t xml:space="preserve">CN Laguna Verde   </t>
  </si>
  <si>
    <t xml:space="preserve">1110 Compensación Capacitiva del Norte   </t>
  </si>
  <si>
    <t xml:space="preserve">1116 Transformación del Noreste </t>
  </si>
  <si>
    <t xml:space="preserve">1117 Transformación de Guaymas   </t>
  </si>
  <si>
    <t xml:space="preserve">1122 Golfo Norte </t>
  </si>
  <si>
    <t xml:space="preserve">1124 Bajío Centro   </t>
  </si>
  <si>
    <t xml:space="preserve">1125 Distribución   </t>
  </si>
  <si>
    <t xml:space="preserve">1111 Transmisión y Transformación del Central - Occidental   </t>
  </si>
  <si>
    <t xml:space="preserve">1119 Transmisión y Transformación del Sureste    </t>
  </si>
  <si>
    <t>Suministro de 970 t/h a las Centrales de Cerro Prieto</t>
  </si>
  <si>
    <t>1206 Conversión a 400 kV de la LT Mazatlán II - La Higuera</t>
  </si>
  <si>
    <t>1213 Compensación de redes</t>
  </si>
  <si>
    <t xml:space="preserve">1205 Compensación Oriental-Peninsular </t>
  </si>
  <si>
    <t xml:space="preserve">1212 SUR-PENINSULAR    </t>
  </si>
  <si>
    <t xml:space="preserve">1204 Conversión a 400 kv del Área Peninsular   </t>
  </si>
  <si>
    <t xml:space="preserve">1203 Transmisión y Transformación Oriental - Sureste </t>
  </si>
  <si>
    <t xml:space="preserve">1202 Suministro De  Energía a la Zona Manzanillo   </t>
  </si>
  <si>
    <t xml:space="preserve">1211 Noreste-Central   </t>
  </si>
  <si>
    <t xml:space="preserve">1210 Norte-Noroeste     </t>
  </si>
  <si>
    <t xml:space="preserve">1201 Transmisión y Transformación de Baja California    </t>
  </si>
  <si>
    <t xml:space="preserve">CCC Poza Rica </t>
  </si>
  <si>
    <t>Red de Trans Asoc al proy de temp abierta y Oax II,II,IV</t>
  </si>
  <si>
    <t xml:space="preserve">Red de Transmisión Asociada a Manzanillo I U-1 y 2   </t>
  </si>
  <si>
    <t xml:space="preserve">CC </t>
  </si>
  <si>
    <t xml:space="preserve">CC Repotenciación CT Manzanillo I U-1 y 2    </t>
  </si>
  <si>
    <t xml:space="preserve">Red de Transmisión asociada a la CG Los Humeros II   </t>
  </si>
  <si>
    <t>Red de Transmisión asociada a la CI Guerrero Negro III</t>
  </si>
  <si>
    <t xml:space="preserve">Red de Transmisión asociada a la CCC Norte II   </t>
  </si>
  <si>
    <t xml:space="preserve">CT </t>
  </si>
  <si>
    <t xml:space="preserve">1304 Transmisión y Transformación  del Oriental    </t>
  </si>
  <si>
    <t xml:space="preserve">1302 Transformación del Noreste    </t>
  </si>
  <si>
    <t xml:space="preserve">Baja California Sur IV  </t>
  </si>
  <si>
    <t xml:space="preserve">Baja California Sur III   </t>
  </si>
  <si>
    <t>1313 Red de Transmisión Asociada al CC Baja California III   1_/</t>
  </si>
  <si>
    <t xml:space="preserve">1323 Distribución SUR    </t>
  </si>
  <si>
    <t>1322 Distribución CENTRO    1_/</t>
  </si>
  <si>
    <t xml:space="preserve">1321 Distribución NORESTE    </t>
  </si>
  <si>
    <t xml:space="preserve">1320 Distribución NOROESTE  </t>
  </si>
  <si>
    <t xml:space="preserve">1404 Subestaciones del Oriente   </t>
  </si>
  <si>
    <t xml:space="preserve">1401 SEs y LTs de las Áreas Baja California y Noroeste   </t>
  </si>
  <si>
    <t xml:space="preserve">1402 Cambio de Tensión de la LT Culiacán - Los Mochis   </t>
  </si>
  <si>
    <t>1421 Distribución SUR (3a fase)     1_/</t>
  </si>
  <si>
    <t xml:space="preserve">1420 Distribución NORTE  </t>
  </si>
  <si>
    <t xml:space="preserve">CT Altamira Unidades 1 y 2   </t>
  </si>
  <si>
    <t xml:space="preserve">1521 Distribución SUR (1ra fase)     </t>
  </si>
  <si>
    <t xml:space="preserve">SE 1520 Distribución NORTE    </t>
  </si>
  <si>
    <t xml:space="preserve">CoGeneración Salamanca Fase I     </t>
  </si>
  <si>
    <t xml:space="preserve">Centro   </t>
  </si>
  <si>
    <t xml:space="preserve">1604 Transmisión Ayotla-Chalco </t>
  </si>
  <si>
    <t xml:space="preserve">CCI </t>
  </si>
  <si>
    <t>Red de Transmisión asociada a la CI Guerrero Negro IV</t>
  </si>
  <si>
    <t xml:space="preserve">1621 Distribución Norte-Sur (1a Fase)   </t>
  </si>
  <si>
    <t xml:space="preserve">1620 Distribución Valle de México   </t>
  </si>
  <si>
    <t xml:space="preserve">CT José López Portillo </t>
  </si>
  <si>
    <t xml:space="preserve">1721 Distribución NORTE   </t>
  </si>
  <si>
    <t xml:space="preserve">Red de Transmisión Asociada al CC Noreste   </t>
  </si>
  <si>
    <t xml:space="preserve">1720 Distribución Valle de México     </t>
  </si>
  <si>
    <t xml:space="preserve">Red de Transmisión Asociada al CC Norte III   </t>
  </si>
  <si>
    <t xml:space="preserve">Los Humeros III Fase A    </t>
  </si>
  <si>
    <t xml:space="preserve">1722 Distribución Sur   </t>
  </si>
  <si>
    <t xml:space="preserve">Chicoasén II    </t>
  </si>
  <si>
    <t>1701 Subestación Chimalpa Dos     1_/</t>
  </si>
  <si>
    <t xml:space="preserve">1703 Conversión a 400 kV de la Riviera Maya </t>
  </si>
  <si>
    <t xml:space="preserve">1702 Transmisión y Transformación Baja-Noine (1a Fase)  </t>
  </si>
  <si>
    <t xml:space="preserve">1704 Interconexión Sist. Aislados Guerrero Negro Sta Rosalia   </t>
  </si>
  <si>
    <t xml:space="preserve">Empalme I </t>
  </si>
  <si>
    <t xml:space="preserve">Red de Transmisión Asociada al CC Empalme I    </t>
  </si>
  <si>
    <t xml:space="preserve">Valle de México II </t>
  </si>
  <si>
    <t xml:space="preserve">1805 Líneas de Transmisión Huasteca-Monterrey </t>
  </si>
  <si>
    <t xml:space="preserve">1801 Subestaciones Baja-Noroeste  </t>
  </si>
  <si>
    <t>1803 Subestaciones del Oriental (2a Fase)     1_/</t>
  </si>
  <si>
    <t xml:space="preserve">1802 Subestaciones y Líneas de Transmisión del Norte </t>
  </si>
  <si>
    <t xml:space="preserve">1804 Subestaciones y Líneas Transmisión Oriental-Peninsular (1a Fase) </t>
  </si>
  <si>
    <t>1820 Divisiones de Distribución del Valle de México   1_/</t>
  </si>
  <si>
    <t>1821 Divisiones de Distribución  1_/</t>
  </si>
  <si>
    <t>CCC Tula Paquetes 1 y 2   1_/</t>
  </si>
  <si>
    <t>CH Temascal Unidades 1 a 4</t>
  </si>
  <si>
    <t xml:space="preserve">Empalme II    </t>
  </si>
  <si>
    <t xml:space="preserve">Red de Transmisión Asociada al CC Empalme II   </t>
  </si>
  <si>
    <t>1901 Subestaciones de Baja California     1_/</t>
  </si>
  <si>
    <t xml:space="preserve">1902 Subestaciones y Compensación del Noroeste     </t>
  </si>
  <si>
    <t>1904 Transmisión y Transformación de Occidente     1_/</t>
  </si>
  <si>
    <t xml:space="preserve">1905 Transmisión Sureste - Peninsular </t>
  </si>
  <si>
    <t>1920 Subestaciones y Lineas de Distribucion</t>
  </si>
  <si>
    <t xml:space="preserve">1921 Reducción de Pérdidas de Energía en Distribución  </t>
  </si>
  <si>
    <t>Red de transmisión asociada a la CG Los Azufres III Fase II    1_/</t>
  </si>
  <si>
    <t xml:space="preserve">2001 Subestaciones y Líneas Baja California Sur - Noroeste   </t>
  </si>
  <si>
    <t xml:space="preserve"> SLT 2002 Subestaciones y Líneas  de las Áreas Norte - Occidental</t>
  </si>
  <si>
    <t xml:space="preserve">2021 Reducción de Pérdidas de Energía en Distribución  (3A. Fase)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</si>
  <si>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</si>
  <si>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</si>
  <si>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</si>
  <si>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</si>
  <si>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</si>
  <si>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</si>
  <si>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</si>
  <si>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</si>
  <si>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</si>
  <si>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Naco - Nogales</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</si>
  <si>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</si>
  <si>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</si>
  <si>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</si>
  <si>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</si>
  <si>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</si>
  <si>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</si>
  <si>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</si>
  <si>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</si>
  <si>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</si>
  <si>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t>
  </si>
  <si>
    <t>Altamira V</t>
  </si>
  <si>
    <t>Tamazunchale</t>
  </si>
  <si>
    <t>Río Bravo IV</t>
  </si>
  <si>
    <t xml:space="preserve">Tuxpan V  </t>
  </si>
  <si>
    <t>Valladolid III</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</si>
  <si>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</si>
  <si>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</si>
  <si>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</si>
  <si>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</si>
  <si>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</si>
  <si>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</si>
  <si>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</si>
  <si>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</si>
  <si>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</si>
  <si>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</si>
  <si>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</si>
  <si>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1_/  Se modificó el Monto Contratado, ya que el reportado en el PEF 2018 es menor al Monto Comprometido del periodo.</t>
  </si>
  <si>
    <t>No. PEF</t>
  </si>
  <si>
    <t>Antes de Impuestos</t>
  </si>
  <si>
    <t>Después de impuestos</t>
  </si>
  <si>
    <t>Entrega de obra</t>
  </si>
  <si>
    <t>Plazo del pago</t>
  </si>
  <si>
    <t>Valor presente neto de la evaluación económica
(VPN)</t>
  </si>
  <si>
    <t>Valor presente  neto  de  la evaluación financiera
(VPN)</t>
  </si>
  <si>
    <t>años</t>
  </si>
  <si>
    <t>meses</t>
  </si>
  <si>
    <t>Autorizados en 1997</t>
  </si>
  <si>
    <t>Autorizados en 1998</t>
  </si>
  <si>
    <t>Autorizados en 1999</t>
  </si>
  <si>
    <t>Manuel Moreno Torres Red Asociada (2a. Etapa)</t>
  </si>
  <si>
    <t>Autorizados en 2000</t>
  </si>
  <si>
    <t>502 Oriental - Norte</t>
  </si>
  <si>
    <t>506 Saltillo-Cañada</t>
  </si>
  <si>
    <t>Autorizados en 2001</t>
  </si>
  <si>
    <t>607 Sistema Bajío - Oriental</t>
  </si>
  <si>
    <t>Autorizados en 2002</t>
  </si>
  <si>
    <t>Pacífico</t>
  </si>
  <si>
    <t>El Cajón</t>
  </si>
  <si>
    <t>Líneas Centro</t>
  </si>
  <si>
    <t>704 Baja California -Noroeste</t>
  </si>
  <si>
    <t>Autorizados en 2003</t>
  </si>
  <si>
    <t>Conversión El Encino de TG a CC</t>
  </si>
  <si>
    <t>801 Altiplano</t>
  </si>
  <si>
    <t>Autorizados en 2004</t>
  </si>
  <si>
    <t>Autorizados en 2005</t>
  </si>
  <si>
    <t>La Yesca</t>
  </si>
  <si>
    <t>Red de Fibra Óptica Proyecto Centro</t>
  </si>
  <si>
    <t>Red de Fibra Óptica Proyecto Norte</t>
  </si>
  <si>
    <t>Autorizados en 2006</t>
  </si>
  <si>
    <t>Autorizados en 2007</t>
  </si>
  <si>
    <t>1213 COMPENSACIÓN DE REDES</t>
  </si>
  <si>
    <t>Red de transmisión asociada a la CI Guerrero Negro III</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</si>
  <si>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</si>
  <si>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</si>
  <si>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</si>
  <si>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</si>
  <si>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</si>
  <si>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</si>
  <si>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</si>
  <si>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</si>
  <si>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</si>
  <si>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CT Altamira Unidades 1 y 2</t>
  </si>
  <si>
    <t>Autorizados en 2010</t>
  </si>
  <si>
    <t>1521 DISTRIBUCIÓN SUR</t>
  </si>
  <si>
    <t>1520 DISTRIBUCION NORTE</t>
  </si>
  <si>
    <t>Autorizados en 2011</t>
  </si>
  <si>
    <t>Autorizados en 2012</t>
  </si>
  <si>
    <t>Chicoasén II</t>
  </si>
  <si>
    <t>Autorizados en 2013</t>
  </si>
  <si>
    <t xml:space="preserve">CC    </t>
  </si>
  <si>
    <t>Empalme I</t>
  </si>
  <si>
    <t xml:space="preserve">LT    </t>
  </si>
  <si>
    <t>Red de Transmisión Asociada al CC Empalme I</t>
  </si>
  <si>
    <t xml:space="preserve">LT   </t>
  </si>
  <si>
    <t>Red de Transmisión Asociada al CC Topolobampo III</t>
  </si>
  <si>
    <t xml:space="preserve">SE    </t>
  </si>
  <si>
    <t xml:space="preserve">SLT    </t>
  </si>
  <si>
    <t>1820 Divisiones de Distribución del Valle de México</t>
  </si>
  <si>
    <t xml:space="preserve">RM    </t>
  </si>
  <si>
    <t>CH TEMASCAL UNIDADES 1 A 4</t>
  </si>
  <si>
    <t>Autorizados en 2014</t>
  </si>
  <si>
    <t xml:space="preserve">SE  </t>
  </si>
  <si>
    <t>1903 Subestaciones Norte-Noreste</t>
  </si>
  <si>
    <t>1904 Transmisión y Transformación de Occidente</t>
  </si>
  <si>
    <t>1905 Transmisión Sureste-Peninsular</t>
  </si>
  <si>
    <t>1921 Reducción de Pérdidas de Energía de Distribución</t>
  </si>
  <si>
    <t>Autorizados en 2015</t>
  </si>
  <si>
    <t>San Luis Potosí</t>
  </si>
  <si>
    <t>Red de Transmisión Asociada al CC San Luis Potosí</t>
  </si>
  <si>
    <t>Red de Transmisión Asociada al CC Lerdo (Norte IV)</t>
  </si>
  <si>
    <t>Cerritos Colorados Fase I</t>
  </si>
  <si>
    <t>Las Cruces</t>
  </si>
  <si>
    <t>Red de transmisión asociada a la CH Las Cruces</t>
  </si>
  <si>
    <t>Sureste II y III</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</si>
  <si>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</si>
  <si>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</si>
  <si>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</si>
  <si>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</si>
  <si>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</si>
  <si>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</si>
  <si>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</si>
  <si>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</si>
  <si>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</si>
  <si>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2101 Compensación Capacitiva Baja - Occidental</t>
  </si>
  <si>
    <t>SLT 2120 Subestaciones y Líneas de Distribución</t>
  </si>
  <si>
    <t>3_/La fecha de inicio de operación es la consignada en el Tomo VII del Presupuesto de Egresos de la Federación autorizado para el ejercicio fiscal 2018, corresponde al primer cierre parcial del proyecto.</t>
  </si>
  <si>
    <t>Hermosillo</t>
  </si>
  <si>
    <t>Monterrey III</t>
  </si>
  <si>
    <t>Naco-Nogales</t>
  </si>
  <si>
    <t>Río Bravo II</t>
  </si>
  <si>
    <t>Mexicali</t>
  </si>
  <si>
    <t>Gasoducto Cd. Pemex-Valladolid</t>
  </si>
  <si>
    <t>Chihuahua III</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</si>
  <si>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</si>
  <si>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</si>
  <si>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</si>
  <si>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</si>
  <si>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</si>
  <si>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</si>
  <si>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</si>
  <si>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</si>
  <si>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</si>
  <si>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</si>
  <si>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</si>
  <si>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3_/ La fecha de inicio de operación es la consignada en el Tomo VII del Presupuesto de Egresos de la Federación autorizado para el ejercicio fiscal 2018, corresponde al primer cierre parcial del proyecto.</t>
  </si>
  <si>
    <t>Nota: La actualización a precios de 2003 se realiza utilizando un tipo de cambio de 10.20 pesos por dólar</t>
  </si>
  <si>
    <t>% Respecto PEF 2018</t>
  </si>
  <si>
    <t>Informes sobre la Situación Económica,
las Finanzas Públicas y la Deuda Pública</t>
  </si>
  <si>
    <t>V. PROYECTOS DE INFRAESTRUCTURA PRODUCTIVA DE LARGO PLAZO (PIDIREGAS)</t>
  </si>
  <si>
    <t>CuartoTrimestre de 2018</t>
  </si>
  <si>
    <r>
      <t xml:space="preserve">AVANCE FINANCIERO Y FÍSICO DE PROYECTOS DE INFRAESTRUCTURA PRODUCTIVA DE LARGO PLAZO EN CONSTRUCCIÓN  </t>
    </r>
    <r>
      <rPr>
        <b/>
        <vertAlign val="superscript"/>
        <sz val="10"/>
        <color theme="0"/>
        <rFont val="Montserrat"/>
      </rPr>
      <t xml:space="preserve">p_/  </t>
    </r>
  </si>
  <si>
    <r>
      <t xml:space="preserve">Costo Total Autorizado </t>
    </r>
    <r>
      <rPr>
        <vertAlign val="superscript"/>
        <sz val="9"/>
        <color indexed="8"/>
        <rFont val="Montserrat"/>
      </rPr>
      <t>2_/</t>
    </r>
  </si>
  <si>
    <r>
      <t xml:space="preserve">Acumulado 2017 </t>
    </r>
    <r>
      <rPr>
        <vertAlign val="superscript"/>
        <sz val="9"/>
        <color indexed="8"/>
        <rFont val="Montserrat"/>
      </rPr>
      <t>2_/</t>
    </r>
  </si>
  <si>
    <r>
      <t xml:space="preserve">Estimada </t>
    </r>
    <r>
      <rPr>
        <vertAlign val="superscript"/>
        <sz val="9"/>
        <color indexed="8"/>
        <rFont val="Montserrat"/>
      </rPr>
      <t>2_/</t>
    </r>
  </si>
  <si>
    <r>
      <t xml:space="preserve">Realizada </t>
    </r>
    <r>
      <rPr>
        <vertAlign val="superscript"/>
        <sz val="9"/>
        <rFont val="Montserrat"/>
      </rPr>
      <t>3_/</t>
    </r>
  </si>
  <si>
    <r>
      <t xml:space="preserve">SE    1420 DISTRIBUCIÓN NORTE </t>
    </r>
    <r>
      <rPr>
        <vertAlign val="superscript"/>
        <sz val="9"/>
        <color theme="1"/>
        <rFont val="Montserrat"/>
      </rPr>
      <t>4_/</t>
    </r>
  </si>
  <si>
    <r>
      <t xml:space="preserve">SE    SE 1521 DISTRIBUCIÓN SUR </t>
    </r>
    <r>
      <rPr>
        <vertAlign val="superscript"/>
        <sz val="9"/>
        <color theme="1"/>
        <rFont val="Montserrat"/>
      </rPr>
      <t>1_/</t>
    </r>
  </si>
  <si>
    <r>
      <t xml:space="preserve">SE    1620 Distribución Valle de México </t>
    </r>
    <r>
      <rPr>
        <vertAlign val="superscript"/>
        <sz val="9"/>
        <color theme="1"/>
        <rFont val="Montserrat"/>
      </rPr>
      <t>1_/</t>
    </r>
  </si>
  <si>
    <r>
      <t>SLT    1720 Distribución Valle de México</t>
    </r>
    <r>
      <rPr>
        <vertAlign val="superscript"/>
        <sz val="9"/>
        <color theme="1"/>
        <rFont val="Montserrat"/>
      </rPr>
      <t xml:space="preserve"> 1_/</t>
    </r>
  </si>
  <si>
    <r>
      <t xml:space="preserve">LT    Red de Transmisión Asociada al CC Empalme I </t>
    </r>
    <r>
      <rPr>
        <vertAlign val="superscript"/>
        <sz val="9"/>
        <color theme="1"/>
        <rFont val="Montserrat"/>
      </rPr>
      <t>1_/</t>
    </r>
  </si>
  <si>
    <r>
      <t xml:space="preserve">LT    Red de Transmisión Asociada al CC Empalme II </t>
    </r>
    <r>
      <rPr>
        <vertAlign val="superscript"/>
        <sz val="9"/>
        <color theme="1"/>
        <rFont val="Montserrat"/>
      </rPr>
      <t>1_/</t>
    </r>
  </si>
  <si>
    <r>
      <t xml:space="preserve">SLT    SLT 2121 Reducción de Pérdidas de Energía en Distribución </t>
    </r>
    <r>
      <rPr>
        <vertAlign val="superscript"/>
        <sz val="9"/>
        <color theme="1"/>
        <rFont val="Montserrat"/>
      </rPr>
      <t>1_/</t>
    </r>
  </si>
  <si>
    <t>3_/Los tipos de cambio promedio de fecha de liquidación utilizados fueron 19.0025 (enero), 18.6282 (febrero), 18.6839 (marzo), 18.3464 (abril), 19.4894 (mayo), 20.3105 (junio) 19.1171 (julio), 18.8089 (agosto), 19.0539 (septiembre), 19.0638 (octubre), 20.2500 (noviembre) y 20.1775 (diciembre) pesos por dólar, publicados por el Banco de México (Banxico).</t>
  </si>
  <si>
    <t>p_/ Cifras preliminares. Las sumas de los parciales pueden no coincidir con los totales debido al redondeo.</t>
  </si>
  <si>
    <t>500&lt; = La variación es menor a 500 por ciento.</t>
  </si>
  <si>
    <t>&lt;-500 = La variación es menor a -500 por ciento.</t>
  </si>
  <si>
    <t>N.A.: No aplica.</t>
  </si>
  <si>
    <t>Enero – diciembre 2018</t>
  </si>
  <si>
    <t>(Millones de pesos a precios de 2018)</t>
  </si>
  <si>
    <r>
      <t xml:space="preserve">(Millones de pesos a precios de 2018) </t>
    </r>
    <r>
      <rPr>
        <b/>
        <vertAlign val="superscript"/>
        <sz val="10"/>
        <color theme="0"/>
        <rFont val="Montserrat"/>
      </rPr>
      <t>1_/</t>
    </r>
  </si>
  <si>
    <t>&lt;-500 = La variación es menor a -500 por ciento</t>
  </si>
  <si>
    <t>(Millones de pesos a precios de 2018)  *_/</t>
  </si>
  <si>
    <r>
      <t xml:space="preserve">COMPROMISOS DE PROYECTOS DE INFRAESTRUCTURA PRODUCTIVA DE LARGO PLAZO DE INVERSIÓN DIRECTA EN OPERACIÓN      </t>
    </r>
    <r>
      <rPr>
        <b/>
        <vertAlign val="superscript"/>
        <sz val="10"/>
        <color theme="0"/>
        <rFont val="Montserrat"/>
      </rPr>
      <t xml:space="preserve">p_/ </t>
    </r>
  </si>
  <si>
    <t>* _/ El tipo de cambio utilizado es de 19.6829 correspondiente al cierre de diciembre de 2018.</t>
  </si>
  <si>
    <r>
      <t xml:space="preserve">COMPROMISOS DE PROYECTOS DE INVERSION FINANCIADA DIRECTA Y CONDICIONADA RESPECTO A SU COSTO TOTAL ADJUDICADOS, EN CONSTRUCCIÓN Y OPERACIÓN  </t>
    </r>
    <r>
      <rPr>
        <b/>
        <vertAlign val="superscript"/>
        <sz val="10"/>
        <color theme="0"/>
        <rFont val="Montserrat"/>
      </rPr>
      <t xml:space="preserve">  p_/ </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</si>
  <si>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</si>
  <si>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</si>
  <si>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 xml:space="preserve">VALOR PRESENTE NETO POR PROYECTO DE INVERSIÓN FINANCIADA DIRECTA  </t>
    </r>
    <r>
      <rPr>
        <b/>
        <vertAlign val="superscript"/>
        <sz val="10"/>
        <color theme="0"/>
        <rFont val="Montserrat"/>
      </rPr>
      <t>P_/</t>
    </r>
  </si>
  <si>
    <t>Con base en los artículos 107 fracción I inciso d) de la Ley Federal de Presupuesto y Responsabilidad Hacendaria y 205 de su Reglamento</t>
  </si>
  <si>
    <r>
      <t xml:space="preserve">(Millones de pesos a precios de 2018)  </t>
    </r>
    <r>
      <rPr>
        <b/>
        <vertAlign val="superscript"/>
        <sz val="10"/>
        <color theme="0"/>
        <rFont val="Montserrat"/>
      </rPr>
      <t>1_/</t>
    </r>
  </si>
  <si>
    <t>2_/ El año de autorización corresponde al ejercicio fiscal en que el proyecto se incluyó por primera vez en el Presupuesto de Egresos de la Federación en la modalidad de Pidiregas.</t>
  </si>
  <si>
    <t>4_/ Es la fecha del último pago de amortizaciones de un proyecto.</t>
  </si>
  <si>
    <t>1_/ El tipo de cambio utilizado para la presentación de la información en pesos es de 19.6829  el cual corresponde al cierre del cuarto trimestre del 2018.</t>
  </si>
  <si>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</si>
  <si>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</si>
  <si>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 xml:space="preserve">VALOR PRESENTE NETO POR PROYECTO DE INVERSIÓN FINANCIADA CONDICIONADA </t>
    </r>
    <r>
      <rPr>
        <b/>
        <vertAlign val="superscript"/>
        <sz val="10"/>
        <color theme="0"/>
        <rFont val="Montserrat"/>
      </rPr>
      <t xml:space="preserve"> P_/</t>
    </r>
  </si>
  <si>
    <r>
      <t>Autorizados en 1997</t>
    </r>
    <r>
      <rPr>
        <b/>
        <vertAlign val="superscript"/>
        <sz val="9"/>
        <rFont val="Montserrat"/>
      </rPr>
      <t xml:space="preserve"> </t>
    </r>
  </si>
  <si>
    <t>4_/  Es la fecha del último pago de amortizaciones de un proyecto.</t>
  </si>
  <si>
    <t>2_/  El año de autorización corresponde al ejercicio fiscal en que el proyecto se incluyó por primera vez en el Presupuesto de Egresos de la Federación en la modalidad de Pidiregas.</t>
  </si>
  <si>
    <r>
      <t xml:space="preserve">Nombre del Proyecto </t>
    </r>
    <r>
      <rPr>
        <vertAlign val="superscript"/>
        <sz val="9"/>
        <rFont val="Montserrat"/>
      </rPr>
      <t>2_/</t>
    </r>
  </si>
  <si>
    <t>*_/  El tipo de cambio utilizado es de 19.6829 correspondiente al cierre de diciembre de 2018.</t>
  </si>
  <si>
    <r>
      <t xml:space="preserve">FLUJO NETO DE PROYECTOS DE INFRAESTRUCTURA PRODUCTIVA DE LARGO PLAZO DE INVERSION CONDICIONADA EN OPERACIÓN </t>
    </r>
    <r>
      <rPr>
        <b/>
        <vertAlign val="superscript"/>
        <sz val="10"/>
        <color theme="0"/>
        <rFont val="Montserrat"/>
      </rPr>
      <t>P_/</t>
    </r>
  </si>
  <si>
    <r>
      <t xml:space="preserve">FLUJO NETO DE PROYECTOS DE INFRAESTRUCTURA PRODUCTIVA DE LARGO PLAZO DE INVERSIÓN DIRECTA EN OPERACIÓN   </t>
    </r>
    <r>
      <rPr>
        <b/>
        <vertAlign val="superscript"/>
        <sz val="10"/>
        <color theme="0"/>
        <rFont val="Montserrat"/>
      </rPr>
      <t>p_/</t>
    </r>
  </si>
</sst>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_-;\-* #,##0.00_-;_-* &quot;-&quot;??_-;_-@_-"/>
    <numFmt numFmtId="164" formatCode="#,##0.0_);[Red]\(#,##0.0\)"/>
    <numFmt numFmtId="165" formatCode="_-* #,##0.0_-;\-* #,##0.0_-;_-* &quot;-&quot;??_-;_-@_-"/>
    <numFmt numFmtId="166" formatCode="#,##0.000;[Red]#,##0.000"/>
    <numFmt numFmtId="167" formatCode="#,##0.00;[Red]#,##0.00"/>
    <numFmt numFmtId="168" formatCode="#,##0.0000000_);[Red]\(#,##0.0000000\)"/>
    <numFmt numFmtId="169" formatCode="#,##0.0"/>
    <numFmt numFmtId="170" formatCode="_(* #,##0.0_);_(* \(#,##0.0\);_(* &quot;-&quot;?_);_(@_)"/>
    <numFmt numFmtId="171" formatCode="[$-80A]hh:mm:ss\ AM/PM"/>
    <numFmt numFmtId="172" formatCode="_(* #,##0.00_);_(* \(#,##0.00\);_(* &quot;-&quot;??_);_(@_)"/>
    <numFmt numFmtId="173" formatCode="General_)"/>
    <numFmt numFmtId="174" formatCode="#,##0.0_ ;[Red]\-#,##0.0\ "/>
    <numFmt numFmtId="175" formatCode="_-* #,##0.0_-;\-* #,##0.0_-;_-* &quot;-&quot;?_-;_-@_-"/>
    <numFmt numFmtId="176" formatCode="0.0"/>
    <numFmt numFmtId="177" formatCode="_(* #,##0.0_);_(* \(#,##0.0\);_(* &quot;-&quot;??_);_(@_)"/>
    <numFmt numFmtId="178" formatCode="#,##0.0;[Red]\-#,##0.0"/>
    <numFmt numFmtId="179" formatCode="0.0000"/>
    <numFmt numFmtId="180" formatCode="#,##0.0_);\(#,##0.0\)"/>
    <numFmt numFmtId="181" formatCode="#,##0.0_ ;\-#,##0.0\ "/>
    <numFmt numFmtId="182" formatCode="_-* #,##0_-;\-* #,##0_-;_-* &quot;-&quot;??_-;_-@_-"/>
    <numFmt numFmtId="183" formatCode="0.000"/>
  </numFmts>
  <fonts count="45" x14ac:knownFonts="1">
    <font>
      <sz val="11"/>
      <color theme="1"/>
      <name val="Calibri"/>
      <family val="2"/>
      <scheme val="minor"/>
    </font>
    <font>
      <sz val="10"/>
      <name val="Arial"/>
      <family val="2"/>
    </font>
    <font>
      <sz val="9"/>
      <name val="Arial"/>
      <family val="2"/>
    </font>
    <font>
      <b/>
      <sz val="10"/>
      <name val="Arial"/>
      <family val="2"/>
    </font>
    <font>
      <sz val="8"/>
      <color indexed="8"/>
      <name val="Arial"/>
      <family val="2"/>
    </font>
    <font>
      <sz val="8"/>
      <name val="Arial"/>
      <family val="2"/>
    </font>
    <font>
      <b/>
      <sz val="8"/>
      <name val="Arial"/>
      <family val="2"/>
    </font>
    <font>
      <sz val="7"/>
      <name val="Arial"/>
      <family val="2"/>
    </font>
    <font>
      <sz val="18"/>
      <name val="Arial"/>
      <family val="2"/>
    </font>
    <font>
      <sz val="11"/>
      <color theme="1"/>
      <name val="Calibri"/>
      <family val="2"/>
      <scheme val="minor"/>
    </font>
    <font>
      <sz val="8"/>
      <color theme="0"/>
      <name val="Arial"/>
      <family val="2"/>
    </font>
    <font>
      <sz val="8"/>
      <color theme="1"/>
      <name val="Arial"/>
      <family val="2"/>
    </font>
    <font>
      <b/>
      <sz val="11"/>
      <name val="Arial"/>
      <family val="2"/>
    </font>
    <font>
      <sz val="6"/>
      <name val="Arial"/>
      <family val="2"/>
    </font>
    <font>
      <b/>
      <sz val="10"/>
      <color theme="0"/>
      <name val="Arial"/>
      <family val="2"/>
    </font>
    <font>
      <sz val="11"/>
      <name val="Arial"/>
      <family val="2"/>
    </font>
    <font>
      <sz val="10"/>
      <name val="Arial"/>
    </font>
    <font>
      <sz val="11"/>
      <color theme="0"/>
      <name val="Arial"/>
      <family val="2"/>
    </font>
    <font>
      <sz val="9"/>
      <color theme="0"/>
      <name val="Arial"/>
      <family val="2"/>
    </font>
    <font>
      <sz val="10"/>
      <color theme="0"/>
      <name val="Arial"/>
      <family val="2"/>
    </font>
    <font>
      <sz val="10"/>
      <color indexed="9"/>
      <name val="Arial"/>
      <family val="2"/>
    </font>
    <font>
      <sz val="10"/>
      <color rgb="FF000000"/>
      <name val="Arial"/>
      <family val="2"/>
    </font>
    <font>
      <sz val="11"/>
      <color indexed="22"/>
      <name val="Arial"/>
      <family val="2"/>
    </font>
    <font>
      <b/>
      <sz val="12"/>
      <color indexed="23"/>
      <name val="Soberana Titular"/>
      <family val="3"/>
    </font>
    <font>
      <b/>
      <sz val="13"/>
      <color theme="0"/>
      <name val="Montserrat"/>
    </font>
    <font>
      <b/>
      <sz val="13"/>
      <color indexed="23"/>
      <name val="Montserrat"/>
    </font>
    <font>
      <b/>
      <sz val="13"/>
      <color theme="1"/>
      <name val="Montserrat"/>
    </font>
    <font>
      <b/>
      <sz val="9"/>
      <name val="Montserrat"/>
    </font>
    <font>
      <sz val="9"/>
      <name val="Montserrat"/>
    </font>
    <font>
      <b/>
      <vertAlign val="superscript"/>
      <sz val="9"/>
      <name val="Montserrat"/>
    </font>
    <font>
      <b/>
      <sz val="9"/>
      <color theme="0"/>
      <name val="Montserrat"/>
    </font>
    <font>
      <sz val="9"/>
      <color theme="0"/>
      <name val="Montserrat"/>
    </font>
    <font>
      <b/>
      <sz val="10"/>
      <color theme="0"/>
      <name val="Montserrat"/>
    </font>
    <font>
      <b/>
      <vertAlign val="superscript"/>
      <sz val="10"/>
      <color theme="0"/>
      <name val="Montserrat"/>
    </font>
    <font>
      <sz val="10"/>
      <color theme="0"/>
      <name val="Montserrat"/>
    </font>
    <font>
      <sz val="10"/>
      <name val="Montserrat"/>
    </font>
    <font>
      <sz val="9"/>
      <color indexed="8"/>
      <name val="Montserrat"/>
    </font>
    <font>
      <vertAlign val="superscript"/>
      <sz val="9"/>
      <color indexed="8"/>
      <name val="Montserrat"/>
    </font>
    <font>
      <vertAlign val="superscript"/>
      <sz val="9"/>
      <name val="Montserrat"/>
    </font>
    <font>
      <sz val="9"/>
      <color theme="1"/>
      <name val="Montserrat"/>
    </font>
    <font>
      <vertAlign val="superscript"/>
      <sz val="9"/>
      <color theme="1"/>
      <name val="Montserrat"/>
    </font>
    <font>
      <sz val="10"/>
      <color theme="1"/>
      <name val="Montserrat"/>
    </font>
    <font>
      <b/>
      <sz val="9"/>
      <color theme="0" tint="-4.9989318521683403E-2"/>
      <name val="Montserrat"/>
    </font>
    <font>
      <b/>
      <sz val="9"/>
      <color indexed="8"/>
      <name val="Montserrat"/>
    </font>
    <font>
      <sz val="9"/>
      <color indexed="9"/>
      <name val="Montserrat"/>
    </font>
  </fonts>
  <fills count="5">
    <fill>
      <patternFill patternType="none"/>
    </fill>
    <fill>
      <patternFill patternType="gray125"/>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s>
  <cellStyleXfs count="26">
    <xf numFmtId="0" fontId="0" fillId="0" borderId="0"/>
    <xf numFmtId="0" fontId="8" fillId="0" borderId="0"/>
    <xf numFmtId="171" fontId="1" fillId="0" borderId="0"/>
    <xf numFmtId="171" fontId="1" fillId="0" borderId="0"/>
    <xf numFmtId="0" fontId="1" fillId="0" borderId="0"/>
    <xf numFmtId="43" fontId="9"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173" fontId="1" fillId="0" borderId="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173" fontId="1" fillId="0" borderId="0"/>
    <xf numFmtId="0" fontId="16" fillId="0" borderId="0"/>
    <xf numFmtId="176" fontId="1" fillId="0" borderId="0"/>
    <xf numFmtId="43" fontId="9" fillId="0" borderId="0" applyFont="0" applyFill="0" applyBorder="0" applyAlignment="0" applyProtection="0"/>
    <xf numFmtId="43" fontId="1" fillId="0" borderId="0" applyFont="0" applyFill="0" applyBorder="0" applyAlignment="0" applyProtection="0"/>
    <xf numFmtId="0" fontId="9" fillId="0" borderId="0"/>
    <xf numFmtId="0" fontId="9" fillId="0" borderId="0"/>
  </cellStyleXfs>
  <cellXfs count="434">
    <xf numFmtId="0" fontId="0" fillId="0" borderId="0" xfId="0"/>
    <xf numFmtId="0" fontId="1" fillId="0" borderId="0" xfId="10" applyFont="1" applyFill="1"/>
    <xf numFmtId="0" fontId="3" fillId="0" borderId="0" xfId="10" applyFont="1" applyFill="1"/>
    <xf numFmtId="49" fontId="1" fillId="0" borderId="0" xfId="10" applyNumberFormat="1" applyFont="1" applyFill="1"/>
    <xf numFmtId="49" fontId="1" fillId="0" borderId="0" xfId="10" applyNumberFormat="1" applyFont="1" applyFill="1" applyAlignment="1">
      <alignment vertical="center"/>
    </xf>
    <xf numFmtId="0" fontId="1" fillId="0" borderId="0" xfId="10" applyFont="1" applyFill="1" applyBorder="1"/>
    <xf numFmtId="0" fontId="6" fillId="0" borderId="0" xfId="10" applyFont="1" applyFill="1" applyBorder="1" applyAlignment="1">
      <alignment horizontal="center" wrapText="1"/>
    </xf>
    <xf numFmtId="164" fontId="6" fillId="0" borderId="0" xfId="10" applyNumberFormat="1" applyFont="1" applyFill="1" applyBorder="1" applyAlignment="1">
      <alignment horizontal="center"/>
    </xf>
    <xf numFmtId="0" fontId="6" fillId="0" borderId="0" xfId="10" applyFont="1" applyFill="1" applyBorder="1" applyAlignment="1">
      <alignment horizontal="left" wrapText="1"/>
    </xf>
    <xf numFmtId="165" fontId="6" fillId="0" borderId="0" xfId="5" applyNumberFormat="1" applyFont="1" applyFill="1" applyBorder="1" applyAlignment="1">
      <alignment horizontal="center" wrapText="1"/>
    </xf>
    <xf numFmtId="164" fontId="5" fillId="0" borderId="0" xfId="10" applyNumberFormat="1" applyFont="1" applyFill="1" applyBorder="1" applyAlignment="1">
      <alignment horizontal="center"/>
    </xf>
    <xf numFmtId="0" fontId="6" fillId="0" borderId="0" xfId="10" applyFont="1" applyFill="1" applyBorder="1" applyAlignment="1">
      <alignment wrapText="1"/>
    </xf>
    <xf numFmtId="166" fontId="6" fillId="0" borderId="0" xfId="10" applyNumberFormat="1" applyFont="1" applyFill="1" applyBorder="1" applyAlignment="1">
      <alignment horizontal="center" wrapText="1"/>
    </xf>
    <xf numFmtId="167" fontId="1" fillId="0" borderId="0" xfId="10" applyNumberFormat="1" applyFont="1" applyFill="1" applyBorder="1"/>
    <xf numFmtId="0" fontId="3" fillId="0" borderId="0" xfId="10" applyFont="1" applyFill="1" applyBorder="1"/>
    <xf numFmtId="0" fontId="1" fillId="0" borderId="0" xfId="10" applyFont="1" applyFill="1" applyAlignment="1">
      <alignment horizontal="center"/>
    </xf>
    <xf numFmtId="0" fontId="5" fillId="0" borderId="0" xfId="10" applyFont="1" applyFill="1" applyBorder="1"/>
    <xf numFmtId="0" fontId="7" fillId="0" borderId="0" xfId="10" applyFont="1" applyFill="1" applyBorder="1"/>
    <xf numFmtId="0" fontId="1" fillId="0" borderId="0" xfId="10" applyFont="1" applyFill="1" applyBorder="1" applyProtection="1">
      <protection locked="0"/>
    </xf>
    <xf numFmtId="0" fontId="5" fillId="0" borderId="0" xfId="10" applyFont="1" applyFill="1" applyBorder="1" applyProtection="1">
      <protection locked="0"/>
    </xf>
    <xf numFmtId="0" fontId="1" fillId="0" borderId="0" xfId="10" applyFont="1" applyFill="1" applyBorder="1" applyAlignment="1">
      <alignment horizontal="right"/>
    </xf>
    <xf numFmtId="0" fontId="11" fillId="0" borderId="0" xfId="0" applyFont="1" applyAlignment="1">
      <alignment horizontal="right"/>
    </xf>
    <xf numFmtId="0" fontId="5" fillId="0" borderId="0" xfId="10" applyFont="1" applyFill="1" applyBorder="1" applyAlignment="1"/>
    <xf numFmtId="0" fontId="5" fillId="0" borderId="0" xfId="10" applyFont="1" applyFill="1" applyAlignment="1"/>
    <xf numFmtId="0" fontId="1" fillId="0" borderId="0" xfId="10" applyFill="1"/>
    <xf numFmtId="0" fontId="2" fillId="0" borderId="0" xfId="10" applyFont="1" applyFill="1"/>
    <xf numFmtId="0" fontId="5" fillId="0" borderId="0" xfId="10" applyFont="1" applyFill="1" applyBorder="1" applyAlignment="1">
      <alignment vertical="top"/>
    </xf>
    <xf numFmtId="0" fontId="14" fillId="0" borderId="0" xfId="10" applyFont="1" applyFill="1"/>
    <xf numFmtId="0" fontId="15" fillId="0" borderId="0" xfId="10" applyFont="1" applyFill="1"/>
    <xf numFmtId="0" fontId="2" fillId="0" borderId="0" xfId="10" applyFont="1" applyFill="1" applyBorder="1"/>
    <xf numFmtId="0" fontId="1" fillId="0" borderId="0" xfId="10" applyFont="1" applyFill="1" applyAlignment="1">
      <alignment horizontal="center" vertical="center"/>
    </xf>
    <xf numFmtId="0" fontId="1" fillId="0" borderId="0" xfId="10" applyFont="1" applyFill="1" applyAlignment="1"/>
    <xf numFmtId="0" fontId="1" fillId="0" borderId="0" xfId="10" applyFont="1" applyFill="1" applyBorder="1" applyAlignment="1"/>
    <xf numFmtId="178" fontId="5" fillId="0" borderId="0" xfId="8" applyNumberFormat="1" applyFont="1" applyFill="1" applyBorder="1" applyAlignment="1">
      <alignment horizontal="center"/>
    </xf>
    <xf numFmtId="165" fontId="5" fillId="0" borderId="0" xfId="8" applyNumberFormat="1" applyFont="1" applyFill="1" applyBorder="1" applyAlignment="1">
      <alignment horizontal="center"/>
    </xf>
    <xf numFmtId="176" fontId="5" fillId="0" borderId="0" xfId="10" applyNumberFormat="1" applyFont="1" applyFill="1" applyBorder="1" applyAlignment="1">
      <alignment horizontal="center"/>
    </xf>
    <xf numFmtId="0" fontId="5" fillId="0" borderId="0" xfId="10" applyNumberFormat="1" applyFont="1" applyFill="1" applyBorder="1" applyAlignment="1">
      <alignment horizontal="center" vertical="top"/>
    </xf>
    <xf numFmtId="0" fontId="5" fillId="0" borderId="0" xfId="10" applyFont="1" applyFill="1" applyBorder="1" applyAlignment="1">
      <alignment vertical="top" wrapText="1"/>
    </xf>
    <xf numFmtId="43" fontId="5" fillId="0" borderId="0" xfId="8" applyFont="1" applyFill="1" applyBorder="1" applyAlignment="1">
      <alignment horizontal="center"/>
    </xf>
    <xf numFmtId="0" fontId="13" fillId="0" borderId="0" xfId="10" applyFont="1" applyFill="1" applyBorder="1"/>
    <xf numFmtId="0" fontId="13" fillId="0" borderId="0" xfId="10" applyFont="1" applyFill="1" applyAlignment="1">
      <alignment vertical="center"/>
    </xf>
    <xf numFmtId="0" fontId="15" fillId="0" borderId="0" xfId="12" applyFont="1" applyAlignment="1">
      <alignment vertical="center"/>
    </xf>
    <xf numFmtId="0" fontId="15" fillId="0" borderId="0" xfId="12" applyFont="1" applyFill="1" applyAlignment="1">
      <alignment vertical="center"/>
    </xf>
    <xf numFmtId="0" fontId="5" fillId="0" borderId="0" xfId="12" applyFont="1" applyFill="1" applyAlignment="1">
      <alignment vertical="center"/>
    </xf>
    <xf numFmtId="0" fontId="5" fillId="0" borderId="0" xfId="12" applyFont="1" applyAlignment="1">
      <alignment vertical="center"/>
    </xf>
    <xf numFmtId="0" fontId="15" fillId="0" borderId="0" xfId="10" applyFont="1" applyAlignment="1">
      <alignment vertical="center"/>
    </xf>
    <xf numFmtId="0" fontId="2" fillId="0" borderId="0" xfId="10" applyFont="1" applyFill="1" applyAlignment="1">
      <alignment vertical="center"/>
    </xf>
    <xf numFmtId="165" fontId="1" fillId="0" borderId="0" xfId="5" applyNumberFormat="1" applyFont="1" applyFill="1" applyAlignment="1">
      <alignment vertical="center"/>
    </xf>
    <xf numFmtId="169" fontId="1" fillId="0" borderId="0" xfId="10" applyNumberFormat="1" applyFont="1" applyFill="1" applyAlignment="1">
      <alignment vertical="center"/>
    </xf>
    <xf numFmtId="0" fontId="1" fillId="0" borderId="0" xfId="10" applyFont="1" applyFill="1" applyAlignment="1">
      <alignment vertical="center"/>
    </xf>
    <xf numFmtId="0" fontId="1" fillId="0" borderId="0" xfId="10" applyFont="1" applyFill="1" applyBorder="1" applyAlignment="1">
      <alignment vertical="center"/>
    </xf>
    <xf numFmtId="1" fontId="1" fillId="0" borderId="0" xfId="10" applyNumberFormat="1" applyFont="1" applyFill="1" applyBorder="1" applyAlignment="1">
      <alignment horizontal="center" vertical="center"/>
    </xf>
    <xf numFmtId="0" fontId="20" fillId="0" borderId="0" xfId="10" applyFont="1" applyFill="1" applyBorder="1" applyAlignment="1">
      <alignment vertical="center"/>
    </xf>
    <xf numFmtId="165" fontId="1" fillId="0" borderId="0" xfId="22" applyNumberFormat="1" applyFont="1" applyFill="1" applyBorder="1" applyAlignment="1">
      <alignment vertical="center"/>
    </xf>
    <xf numFmtId="165" fontId="21" fillId="0" borderId="0" xfId="22" applyNumberFormat="1" applyFont="1" applyFill="1" applyBorder="1" applyAlignment="1">
      <alignment vertical="center"/>
    </xf>
    <xf numFmtId="164" fontId="1" fillId="0" borderId="0" xfId="10" applyNumberFormat="1" applyFont="1" applyFill="1" applyBorder="1" applyAlignment="1">
      <alignment vertical="center"/>
    </xf>
    <xf numFmtId="0" fontId="5" fillId="0" borderId="0" xfId="10" applyFont="1" applyFill="1" applyBorder="1" applyAlignment="1">
      <alignment vertical="center"/>
    </xf>
    <xf numFmtId="0" fontId="5" fillId="0" borderId="0" xfId="10" applyFont="1" applyFill="1" applyAlignment="1">
      <alignment vertical="center"/>
    </xf>
    <xf numFmtId="165" fontId="5" fillId="0" borderId="0" xfId="5" applyNumberFormat="1" applyFont="1" applyFill="1" applyAlignment="1">
      <alignment vertical="center"/>
    </xf>
    <xf numFmtId="175" fontId="1" fillId="0" borderId="0" xfId="10" applyNumberFormat="1" applyFont="1" applyFill="1" applyAlignment="1">
      <alignment vertical="center"/>
    </xf>
    <xf numFmtId="0" fontId="1" fillId="0" borderId="0" xfId="10" applyFont="1" applyAlignment="1">
      <alignment vertical="center"/>
    </xf>
    <xf numFmtId="0" fontId="22" fillId="0" borderId="0" xfId="10" applyFont="1" applyFill="1" applyAlignment="1">
      <alignment vertical="center"/>
    </xf>
    <xf numFmtId="174" fontId="1" fillId="0" borderId="0" xfId="10" applyNumberFormat="1" applyFont="1" applyFill="1" applyBorder="1" applyAlignment="1">
      <alignment vertical="center"/>
    </xf>
    <xf numFmtId="0" fontId="4" fillId="0" borderId="0" xfId="10" applyFont="1" applyFill="1" applyBorder="1" applyAlignment="1">
      <alignment vertical="center"/>
    </xf>
    <xf numFmtId="9" fontId="1" fillId="0" borderId="0" xfId="18" applyFont="1" applyFill="1" applyAlignment="1">
      <alignment vertical="center"/>
    </xf>
    <xf numFmtId="43" fontId="1" fillId="0" borderId="0" xfId="10" applyNumberFormat="1" applyFont="1" applyFill="1" applyAlignment="1">
      <alignment vertical="center"/>
    </xf>
    <xf numFmtId="0" fontId="1" fillId="0" borderId="0" xfId="10" applyFont="1" applyAlignment="1">
      <alignment horizontal="center" vertical="center"/>
    </xf>
    <xf numFmtId="9" fontId="1" fillId="0" borderId="0" xfId="18" applyFont="1" applyAlignment="1">
      <alignment vertical="center"/>
    </xf>
    <xf numFmtId="0" fontId="5" fillId="0" borderId="0" xfId="10" applyFont="1" applyAlignment="1">
      <alignment vertical="center"/>
    </xf>
    <xf numFmtId="0" fontId="5" fillId="0" borderId="0" xfId="10" applyFont="1" applyAlignment="1">
      <alignment horizontal="center" vertical="center"/>
    </xf>
    <xf numFmtId="9" fontId="5" fillId="0" borderId="0" xfId="18" applyFont="1" applyAlignment="1">
      <alignment vertical="center"/>
    </xf>
    <xf numFmtId="0" fontId="15" fillId="0" borderId="0" xfId="10" applyFont="1" applyFill="1" applyAlignment="1">
      <alignment vertical="center"/>
    </xf>
    <xf numFmtId="0" fontId="1" fillId="0" borderId="0" xfId="10" applyFill="1" applyBorder="1" applyAlignment="1">
      <alignment vertical="center"/>
    </xf>
    <xf numFmtId="0" fontId="1" fillId="0" borderId="0" xfId="10" applyFont="1" applyBorder="1" applyAlignment="1">
      <alignment vertical="center"/>
    </xf>
    <xf numFmtId="0" fontId="1" fillId="0" borderId="0" xfId="10" applyBorder="1" applyAlignment="1">
      <alignment vertical="center"/>
    </xf>
    <xf numFmtId="0" fontId="1" fillId="0" borderId="0" xfId="10" applyBorder="1" applyAlignment="1">
      <alignment horizontal="left" vertical="center"/>
    </xf>
    <xf numFmtId="15" fontId="1" fillId="0" borderId="0" xfId="10" applyNumberFormat="1" applyFont="1" applyFill="1" applyBorder="1" applyAlignment="1">
      <alignment horizontal="center" vertical="center"/>
    </xf>
    <xf numFmtId="0" fontId="1" fillId="0" borderId="0" xfId="10" applyFont="1" applyBorder="1" applyAlignment="1">
      <alignment horizontal="center" vertical="center"/>
    </xf>
    <xf numFmtId="0" fontId="1" fillId="2" borderId="0" xfId="10" applyFill="1" applyBorder="1" applyAlignment="1">
      <alignment vertical="center"/>
    </xf>
    <xf numFmtId="0" fontId="3" fillId="0" borderId="0" xfId="10" applyFont="1" applyBorder="1" applyAlignment="1">
      <alignment vertical="center"/>
    </xf>
    <xf numFmtId="0" fontId="1" fillId="0" borderId="0" xfId="10" applyAlignment="1">
      <alignment vertical="center"/>
    </xf>
    <xf numFmtId="0" fontId="7" fillId="0" borderId="0" xfId="10" applyFont="1" applyAlignment="1">
      <alignment horizontal="justify" vertical="center" wrapText="1"/>
    </xf>
    <xf numFmtId="0" fontId="7" fillId="0" borderId="0" xfId="10" applyFont="1" applyAlignment="1">
      <alignment vertical="center"/>
    </xf>
    <xf numFmtId="169" fontId="7" fillId="0" borderId="0" xfId="10" applyNumberFormat="1" applyFont="1" applyAlignment="1">
      <alignment horizontal="right" vertical="center"/>
    </xf>
    <xf numFmtId="17" fontId="7" fillId="0" borderId="0" xfId="10" applyNumberFormat="1" applyFont="1" applyBorder="1" applyAlignment="1">
      <alignment horizontal="center" vertical="center"/>
    </xf>
    <xf numFmtId="0" fontId="7" fillId="0" borderId="0" xfId="10" applyFont="1" applyBorder="1" applyAlignment="1">
      <alignment horizontal="center" vertical="center"/>
    </xf>
    <xf numFmtId="0" fontId="7" fillId="0" borderId="0" xfId="10" applyFont="1" applyBorder="1" applyAlignment="1">
      <alignment vertical="center"/>
    </xf>
    <xf numFmtId="0" fontId="15" fillId="0" borderId="0" xfId="10" applyFont="1" applyBorder="1" applyAlignment="1">
      <alignment vertical="center"/>
    </xf>
    <xf numFmtId="0" fontId="3" fillId="0" borderId="0" xfId="10" applyFont="1" applyBorder="1" applyAlignment="1">
      <alignment horizontal="center" vertical="center"/>
    </xf>
    <xf numFmtId="0" fontId="2" fillId="0" borderId="0" xfId="10" applyFont="1" applyAlignment="1">
      <alignment vertical="center"/>
    </xf>
    <xf numFmtId="183" fontId="2" fillId="0" borderId="0" xfId="10" applyNumberFormat="1" applyFont="1" applyAlignment="1">
      <alignment horizontal="right" vertical="center"/>
    </xf>
    <xf numFmtId="0" fontId="2" fillId="0" borderId="0" xfId="10" applyFont="1" applyAlignment="1">
      <alignment horizontal="center" vertical="center"/>
    </xf>
    <xf numFmtId="0" fontId="2" fillId="0" borderId="0" xfId="10" applyFont="1" applyBorder="1" applyAlignment="1">
      <alignment horizontal="center" vertical="center"/>
    </xf>
    <xf numFmtId="183" fontId="1" fillId="0" borderId="0" xfId="10" applyNumberFormat="1" applyFont="1" applyAlignment="1">
      <alignment horizontal="right" vertical="center"/>
    </xf>
    <xf numFmtId="169" fontId="17" fillId="2" borderId="0" xfId="10" applyNumberFormat="1" applyFont="1" applyFill="1" applyAlignment="1">
      <alignment vertical="center"/>
    </xf>
    <xf numFmtId="0" fontId="17" fillId="2" borderId="0" xfId="10" applyFont="1" applyFill="1" applyAlignment="1">
      <alignment vertical="center"/>
    </xf>
    <xf numFmtId="169" fontId="18" fillId="2" borderId="0" xfId="10" applyNumberFormat="1" applyFont="1" applyFill="1" applyAlignment="1">
      <alignment vertical="center"/>
    </xf>
    <xf numFmtId="0" fontId="18" fillId="2" borderId="0" xfId="10" applyFont="1" applyFill="1" applyAlignment="1">
      <alignment vertical="center"/>
    </xf>
    <xf numFmtId="169" fontId="18" fillId="2" borderId="0" xfId="10" applyNumberFormat="1" applyFont="1" applyFill="1" applyAlignment="1">
      <alignment horizontal="center" vertical="center"/>
    </xf>
    <xf numFmtId="179" fontId="18" fillId="2" borderId="0" xfId="10" applyNumberFormat="1" applyFont="1" applyFill="1" applyAlignment="1">
      <alignment horizontal="center" vertical="center"/>
    </xf>
    <xf numFmtId="169" fontId="19" fillId="2" borderId="0" xfId="5" applyNumberFormat="1" applyFont="1" applyFill="1" applyAlignment="1">
      <alignment vertical="center"/>
    </xf>
    <xf numFmtId="169" fontId="19" fillId="2" borderId="0" xfId="10" applyNumberFormat="1" applyFont="1" applyFill="1" applyAlignment="1">
      <alignment vertical="center"/>
    </xf>
    <xf numFmtId="169" fontId="19" fillId="2" borderId="0" xfId="10" applyNumberFormat="1" applyFont="1" applyFill="1" applyBorder="1" applyAlignment="1">
      <alignment vertical="center"/>
    </xf>
    <xf numFmtId="182" fontId="19" fillId="2" borderId="0" xfId="5" applyNumberFormat="1" applyFont="1" applyFill="1" applyBorder="1" applyAlignment="1">
      <alignment vertical="center"/>
    </xf>
    <xf numFmtId="169" fontId="10" fillId="2" borderId="0" xfId="10" applyNumberFormat="1" applyFont="1" applyFill="1" applyAlignment="1">
      <alignment vertical="center"/>
    </xf>
    <xf numFmtId="182" fontId="10" fillId="2" borderId="0" xfId="10" applyNumberFormat="1" applyFont="1" applyFill="1" applyAlignment="1">
      <alignment vertical="center"/>
    </xf>
    <xf numFmtId="169" fontId="10" fillId="2" borderId="0" xfId="10" applyNumberFormat="1" applyFont="1" applyFill="1" applyBorder="1" applyAlignment="1">
      <alignment vertical="center"/>
    </xf>
    <xf numFmtId="0" fontId="10" fillId="2" borderId="0" xfId="10" applyFont="1" applyFill="1" applyBorder="1" applyAlignment="1">
      <alignment vertical="center"/>
    </xf>
    <xf numFmtId="0" fontId="10" fillId="2" borderId="0" xfId="10" applyFont="1" applyFill="1" applyAlignment="1">
      <alignment vertical="center"/>
    </xf>
    <xf numFmtId="0" fontId="19" fillId="2" borderId="0" xfId="10" applyFont="1" applyFill="1" applyAlignment="1">
      <alignment vertical="center"/>
    </xf>
    <xf numFmtId="0" fontId="1" fillId="0" borderId="0" xfId="10" applyFont="1" applyFill="1" applyBorder="1" applyAlignment="1">
      <alignment horizontal="center" vertical="top"/>
    </xf>
    <xf numFmtId="0" fontId="23" fillId="0" borderId="0" xfId="0" applyFont="1" applyFill="1" applyBorder="1" applyAlignment="1">
      <alignment vertical="center"/>
    </xf>
    <xf numFmtId="0" fontId="1" fillId="0" borderId="0" xfId="10"/>
    <xf numFmtId="0" fontId="25" fillId="0" borderId="0" xfId="0" applyFont="1" applyFill="1" applyBorder="1" applyAlignment="1">
      <alignment vertical="center"/>
    </xf>
    <xf numFmtId="0" fontId="32" fillId="3" borderId="0" xfId="10" applyNumberFormat="1" applyFont="1" applyFill="1" applyBorder="1" applyAlignment="1">
      <alignment horizontal="left" vertical="center"/>
    </xf>
    <xf numFmtId="0" fontId="32" fillId="3" borderId="0" xfId="10" applyFont="1" applyFill="1" applyBorder="1" applyAlignment="1">
      <alignment horizontal="left" vertical="top"/>
    </xf>
    <xf numFmtId="0" fontId="32" fillId="3" borderId="0" xfId="10" applyFont="1" applyFill="1" applyBorder="1" applyAlignment="1">
      <alignment horizontal="left"/>
    </xf>
    <xf numFmtId="0" fontId="34" fillId="3" borderId="0" xfId="10" applyFont="1" applyFill="1" applyBorder="1" applyAlignment="1">
      <alignment horizontal="left"/>
    </xf>
    <xf numFmtId="0" fontId="32" fillId="3" borderId="0" xfId="10" applyFont="1" applyFill="1" applyBorder="1" applyAlignment="1">
      <alignment vertical="top"/>
    </xf>
    <xf numFmtId="0" fontId="32" fillId="3" borderId="0" xfId="10" applyFont="1" applyFill="1" applyBorder="1" applyAlignment="1"/>
    <xf numFmtId="0" fontId="32" fillId="3" borderId="0" xfId="10" applyFont="1" applyFill="1" applyBorder="1" applyAlignment="1">
      <alignment horizontal="left" indent="1"/>
    </xf>
    <xf numFmtId="0" fontId="32" fillId="3" borderId="0" xfId="0" applyFont="1" applyFill="1" applyAlignment="1">
      <alignment horizontal="left"/>
    </xf>
    <xf numFmtId="0" fontId="36" fillId="0" borderId="0" xfId="10" applyFont="1" applyFill="1" applyBorder="1" applyAlignment="1">
      <alignment horizontal="center"/>
    </xf>
    <xf numFmtId="0" fontId="36" fillId="0" borderId="0" xfId="10" applyFont="1" applyFill="1" applyBorder="1" applyAlignment="1">
      <alignment horizontal="center" vertical="center"/>
    </xf>
    <xf numFmtId="0" fontId="28" fillId="0" borderId="0" xfId="10" applyFont="1" applyFill="1" applyBorder="1" applyAlignment="1">
      <alignment horizontal="center" vertical="center"/>
    </xf>
    <xf numFmtId="0" fontId="36" fillId="0" borderId="0" xfId="10" applyFont="1" applyFill="1" applyBorder="1" applyAlignment="1">
      <alignment horizontal="center" vertical="center" wrapText="1"/>
    </xf>
    <xf numFmtId="0" fontId="28" fillId="0" borderId="0" xfId="10" applyFont="1" applyFill="1" applyBorder="1"/>
    <xf numFmtId="0" fontId="28" fillId="0" borderId="0" xfId="10" applyFont="1" applyFill="1" applyBorder="1" applyAlignment="1"/>
    <xf numFmtId="164" fontId="28" fillId="0" borderId="0" xfId="10" applyNumberFormat="1" applyFont="1" applyFill="1" applyBorder="1" applyAlignment="1"/>
    <xf numFmtId="170" fontId="28" fillId="0" borderId="0" xfId="10" applyNumberFormat="1" applyFont="1" applyFill="1" applyBorder="1" applyAlignment="1"/>
    <xf numFmtId="0" fontId="28" fillId="0" borderId="0" xfId="10" applyFont="1" applyFill="1"/>
    <xf numFmtId="49" fontId="36" fillId="0" borderId="0" xfId="10" applyNumberFormat="1" applyFont="1" applyFill="1" applyBorder="1" applyAlignment="1">
      <alignment horizontal="center"/>
    </xf>
    <xf numFmtId="49" fontId="28" fillId="0" borderId="0" xfId="10" applyNumberFormat="1" applyFont="1" applyFill="1" applyBorder="1" applyAlignment="1">
      <alignment horizontal="center"/>
    </xf>
    <xf numFmtId="0" fontId="31" fillId="4" borderId="0" xfId="10" applyFont="1" applyFill="1" applyBorder="1" applyAlignment="1">
      <alignment horizontal="center" vertical="center"/>
    </xf>
    <xf numFmtId="164" fontId="27" fillId="4" borderId="0" xfId="10" applyNumberFormat="1" applyFont="1" applyFill="1" applyBorder="1" applyAlignment="1">
      <alignment horizontal="center"/>
    </xf>
    <xf numFmtId="164" fontId="28" fillId="4" borderId="0" xfId="10" applyNumberFormat="1" applyFont="1" applyFill="1" applyBorder="1" applyAlignment="1">
      <alignment horizontal="center"/>
    </xf>
    <xf numFmtId="164" fontId="39" fillId="4" borderId="0" xfId="0" applyNumberFormat="1" applyFont="1" applyFill="1" applyBorder="1" applyAlignment="1">
      <alignment horizontal="center"/>
    </xf>
    <xf numFmtId="164" fontId="28" fillId="4" borderId="0" xfId="0" applyNumberFormat="1" applyFont="1" applyFill="1" applyBorder="1" applyAlignment="1">
      <alignment horizontal="center"/>
    </xf>
    <xf numFmtId="168" fontId="27" fillId="4" borderId="0" xfId="10" applyNumberFormat="1" applyFont="1" applyFill="1" applyBorder="1" applyAlignment="1">
      <alignment horizontal="center"/>
    </xf>
    <xf numFmtId="164" fontId="28" fillId="4" borderId="5" xfId="10" applyNumberFormat="1" applyFont="1" applyFill="1" applyBorder="1" applyAlignment="1">
      <alignment horizontal="center"/>
    </xf>
    <xf numFmtId="164" fontId="27" fillId="4" borderId="5" xfId="10" applyNumberFormat="1" applyFont="1" applyFill="1" applyBorder="1" applyAlignment="1">
      <alignment horizontal="center"/>
    </xf>
    <xf numFmtId="0" fontId="31" fillId="4" borderId="0" xfId="10" applyFont="1" applyFill="1" applyBorder="1" applyAlignment="1">
      <alignment horizontal="center" vertical="top"/>
    </xf>
    <xf numFmtId="0" fontId="27" fillId="4" borderId="0" xfId="10" applyFont="1" applyFill="1" applyBorder="1" applyAlignment="1">
      <alignment horizontal="center" vertical="top" wrapText="1"/>
    </xf>
    <xf numFmtId="0" fontId="27" fillId="4" borderId="0" xfId="10" applyFont="1" applyFill="1" applyBorder="1" applyAlignment="1">
      <alignment horizontal="left" vertical="top" wrapText="1"/>
    </xf>
    <xf numFmtId="165" fontId="27" fillId="4" borderId="0" xfId="5" applyNumberFormat="1" applyFont="1" applyFill="1" applyBorder="1" applyAlignment="1">
      <alignment horizontal="center" vertical="top" wrapText="1"/>
    </xf>
    <xf numFmtId="0" fontId="27" fillId="4" borderId="0" xfId="10" applyFont="1" applyFill="1" applyBorder="1" applyAlignment="1">
      <alignment vertical="top" wrapText="1"/>
    </xf>
    <xf numFmtId="166" fontId="27" fillId="4" borderId="0" xfId="10" applyNumberFormat="1" applyFont="1" applyFill="1" applyBorder="1" applyAlignment="1">
      <alignment horizontal="center" vertical="top" wrapText="1"/>
    </xf>
    <xf numFmtId="0" fontId="28" fillId="4" borderId="0" xfId="10" applyFont="1" applyFill="1" applyBorder="1" applyAlignment="1">
      <alignment vertical="top"/>
    </xf>
    <xf numFmtId="0" fontId="39" fillId="4" borderId="0" xfId="0" applyFont="1" applyFill="1" applyBorder="1" applyAlignment="1">
      <alignment horizontal="left" vertical="top"/>
    </xf>
    <xf numFmtId="0" fontId="28" fillId="4" borderId="0" xfId="10" applyFont="1" applyFill="1" applyBorder="1" applyAlignment="1">
      <alignment horizontal="center" vertical="top" wrapText="1"/>
    </xf>
    <xf numFmtId="0" fontId="39" fillId="4" borderId="0" xfId="0" applyFont="1" applyFill="1" applyAlignment="1">
      <alignment horizontal="left" vertical="top"/>
    </xf>
    <xf numFmtId="0" fontId="39" fillId="4" borderId="5" xfId="0" applyFont="1" applyFill="1" applyBorder="1" applyAlignment="1">
      <alignment horizontal="left" vertical="top"/>
    </xf>
    <xf numFmtId="0" fontId="28" fillId="4" borderId="5" xfId="10" applyFont="1" applyFill="1" applyBorder="1" applyAlignment="1">
      <alignment horizontal="center" vertical="top" wrapText="1"/>
    </xf>
    <xf numFmtId="0" fontId="28" fillId="4" borderId="0" xfId="10" applyFont="1" applyFill="1" applyBorder="1" applyAlignment="1">
      <alignment vertical="center"/>
    </xf>
    <xf numFmtId="0" fontId="28" fillId="4" borderId="0" xfId="10" applyFont="1" applyFill="1" applyBorder="1" applyAlignment="1">
      <alignment horizontal="center" vertical="top"/>
    </xf>
    <xf numFmtId="0" fontId="5" fillId="0" borderId="0" xfId="0" applyFont="1" applyFill="1" applyBorder="1" applyAlignment="1">
      <alignment horizontal="center" vertical="top"/>
    </xf>
    <xf numFmtId="0" fontId="39" fillId="4" borderId="0" xfId="0" applyFont="1" applyFill="1" applyBorder="1" applyAlignment="1">
      <alignment horizontal="center" vertical="top"/>
    </xf>
    <xf numFmtId="0" fontId="5" fillId="0" borderId="0" xfId="10" applyFont="1" applyFill="1" applyBorder="1" applyAlignment="1">
      <alignment horizontal="center" vertical="top"/>
    </xf>
    <xf numFmtId="0" fontId="11" fillId="0" borderId="0" xfId="0" applyFont="1" applyAlignment="1">
      <alignment horizontal="center" vertical="top"/>
    </xf>
    <xf numFmtId="0" fontId="39" fillId="4" borderId="0" xfId="0" applyFont="1" applyFill="1" applyAlignment="1">
      <alignment horizontal="center" vertical="top"/>
    </xf>
    <xf numFmtId="0" fontId="39" fillId="4" borderId="5" xfId="0" applyFont="1" applyFill="1" applyBorder="1" applyAlignment="1">
      <alignment horizontal="center" vertical="top"/>
    </xf>
    <xf numFmtId="0" fontId="16" fillId="0" borderId="0" xfId="20"/>
    <xf numFmtId="0" fontId="16" fillId="0" borderId="0" xfId="20" applyFill="1"/>
    <xf numFmtId="0" fontId="23" fillId="0" borderId="0" xfId="20" applyFont="1" applyFill="1" applyBorder="1" applyAlignment="1">
      <alignment vertical="center"/>
    </xf>
    <xf numFmtId="0" fontId="15" fillId="0" borderId="0" xfId="10" applyFont="1" applyFill="1" applyBorder="1"/>
    <xf numFmtId="0" fontId="32" fillId="3" borderId="0" xfId="10" applyFont="1" applyFill="1" applyAlignment="1">
      <alignment horizontal="left" vertical="center" wrapText="1"/>
    </xf>
    <xf numFmtId="0" fontId="28" fillId="0" borderId="0" xfId="10" applyFont="1" applyFill="1" applyAlignment="1">
      <alignment horizontal="center" vertical="center"/>
    </xf>
    <xf numFmtId="0" fontId="28" fillId="0" borderId="0" xfId="10" applyFont="1" applyFill="1" applyAlignment="1">
      <alignment horizontal="left" vertical="center"/>
    </xf>
    <xf numFmtId="0" fontId="28" fillId="0" borderId="0" xfId="10" applyFont="1" applyFill="1" applyBorder="1" applyAlignment="1">
      <alignment horizontal="left" vertical="center"/>
    </xf>
    <xf numFmtId="178" fontId="28" fillId="0" borderId="0" xfId="8" applyNumberFormat="1" applyFont="1" applyFill="1" applyBorder="1" applyAlignment="1">
      <alignment horizontal="center"/>
    </xf>
    <xf numFmtId="0" fontId="28" fillId="0" borderId="0" xfId="10" applyFont="1" applyFill="1" applyAlignment="1">
      <alignment horizontal="left"/>
    </xf>
    <xf numFmtId="0" fontId="28" fillId="0" borderId="0" xfId="10" applyFont="1" applyFill="1" applyAlignment="1"/>
    <xf numFmtId="0" fontId="28" fillId="0" borderId="0" xfId="10" applyNumberFormat="1" applyFont="1" applyFill="1" applyBorder="1" applyAlignment="1">
      <alignment horizontal="left"/>
    </xf>
    <xf numFmtId="0" fontId="28" fillId="0" borderId="0" xfId="10" applyFont="1" applyFill="1" applyBorder="1" applyAlignment="1">
      <alignment wrapText="1"/>
    </xf>
    <xf numFmtId="165" fontId="28" fillId="0" borderId="0" xfId="8" applyNumberFormat="1" applyFont="1" applyFill="1" applyBorder="1" applyAlignment="1">
      <alignment horizontal="center"/>
    </xf>
    <xf numFmtId="176" fontId="28" fillId="0" borderId="0" xfId="10" applyNumberFormat="1" applyFont="1" applyFill="1" applyBorder="1" applyAlignment="1">
      <alignment horizontal="center"/>
    </xf>
    <xf numFmtId="174" fontId="28" fillId="0" borderId="0" xfId="8" applyNumberFormat="1" applyFont="1" applyFill="1" applyAlignment="1">
      <alignment horizontal="center"/>
    </xf>
    <xf numFmtId="0" fontId="28" fillId="0" borderId="0" xfId="10" applyFont="1" applyFill="1" applyAlignment="1">
      <alignment horizontal="center"/>
    </xf>
    <xf numFmtId="0" fontId="28" fillId="0" borderId="0" xfId="10" applyFont="1" applyFill="1" applyAlignment="1">
      <alignment wrapText="1"/>
    </xf>
    <xf numFmtId="0" fontId="27" fillId="4" borderId="0" xfId="10" applyFont="1" applyFill="1" applyAlignment="1">
      <alignment horizontal="center"/>
    </xf>
    <xf numFmtId="0" fontId="27" fillId="4" borderId="0" xfId="10" applyFont="1" applyFill="1" applyBorder="1" applyAlignment="1"/>
    <xf numFmtId="0" fontId="27" fillId="4" borderId="0" xfId="10" applyFont="1" applyFill="1" applyAlignment="1">
      <alignment horizontal="center" vertical="center"/>
    </xf>
    <xf numFmtId="174" fontId="28" fillId="4" borderId="0" xfId="8" applyNumberFormat="1" applyFont="1" applyFill="1" applyBorder="1" applyAlignment="1">
      <alignment horizontal="right"/>
    </xf>
    <xf numFmtId="174" fontId="28" fillId="4" borderId="0" xfId="8" applyNumberFormat="1" applyFont="1" applyFill="1" applyAlignment="1">
      <alignment horizontal="right"/>
    </xf>
    <xf numFmtId="174" fontId="28" fillId="4" borderId="0" xfId="10" applyNumberFormat="1" applyFont="1" applyFill="1" applyAlignment="1">
      <alignment horizontal="right"/>
    </xf>
    <xf numFmtId="0" fontId="28" fillId="4" borderId="0" xfId="10" applyNumberFormat="1" applyFont="1" applyFill="1" applyBorder="1" applyAlignment="1">
      <alignment horizontal="center" vertical="center"/>
    </xf>
    <xf numFmtId="0" fontId="28" fillId="4" borderId="0" xfId="10" applyFont="1" applyFill="1" applyBorder="1" applyAlignment="1">
      <alignment horizontal="center" vertical="center"/>
    </xf>
    <xf numFmtId="0" fontId="41" fillId="0" borderId="5" xfId="0" applyFont="1" applyBorder="1" applyAlignment="1">
      <alignment vertical="center" wrapText="1"/>
    </xf>
    <xf numFmtId="0" fontId="41" fillId="0" borderId="0" xfId="0" applyFont="1" applyBorder="1" applyAlignment="1">
      <alignment vertical="center" wrapText="1"/>
    </xf>
    <xf numFmtId="0" fontId="41" fillId="0" borderId="6" xfId="0" applyFont="1" applyBorder="1" applyAlignment="1">
      <alignment vertical="center" wrapText="1"/>
    </xf>
    <xf numFmtId="0" fontId="28" fillId="0" borderId="0" xfId="10" applyFont="1" applyFill="1" applyBorder="1" applyAlignment="1">
      <alignment horizontal="center"/>
    </xf>
    <xf numFmtId="0" fontId="28" fillId="0" borderId="3" xfId="10" applyFont="1" applyFill="1" applyBorder="1" applyAlignment="1">
      <alignment horizontal="center"/>
    </xf>
    <xf numFmtId="0" fontId="28" fillId="0" borderId="0" xfId="10" applyFont="1" applyFill="1" applyBorder="1" applyAlignment="1">
      <alignment vertical="center"/>
    </xf>
    <xf numFmtId="174" fontId="28" fillId="4" borderId="5" xfId="8" applyNumberFormat="1" applyFont="1" applyFill="1" applyBorder="1" applyAlignment="1">
      <alignment horizontal="right"/>
    </xf>
    <xf numFmtId="174" fontId="28" fillId="4" borderId="5" xfId="10" applyNumberFormat="1" applyFont="1" applyFill="1" applyBorder="1" applyAlignment="1">
      <alignment horizontal="right"/>
    </xf>
    <xf numFmtId="0" fontId="28" fillId="0" borderId="0" xfId="10" quotePrefix="1" applyFont="1" applyFill="1" applyBorder="1" applyAlignment="1">
      <alignment horizontal="center"/>
    </xf>
    <xf numFmtId="164" fontId="27" fillId="4" borderId="0" xfId="10" applyNumberFormat="1" applyFont="1" applyFill="1" applyAlignment="1">
      <alignment horizontal="right"/>
    </xf>
    <xf numFmtId="174" fontId="27" fillId="4" borderId="0" xfId="8" applyNumberFormat="1" applyFont="1" applyFill="1" applyBorder="1" applyAlignment="1">
      <alignment horizontal="right"/>
    </xf>
    <xf numFmtId="0" fontId="28" fillId="4" borderId="0" xfId="10" applyFont="1" applyFill="1" applyAlignment="1">
      <alignment horizontal="center" vertical="top"/>
    </xf>
    <xf numFmtId="0" fontId="28" fillId="4" borderId="0" xfId="10" applyNumberFormat="1" applyFont="1" applyFill="1" applyAlignment="1">
      <alignment horizontal="center" vertical="top"/>
    </xf>
    <xf numFmtId="0" fontId="28" fillId="4" borderId="0" xfId="10" applyNumberFormat="1" applyFont="1" applyFill="1" applyBorder="1" applyAlignment="1">
      <alignment horizontal="center" vertical="top"/>
    </xf>
    <xf numFmtId="173" fontId="28" fillId="4" borderId="0" xfId="19" applyFont="1" applyFill="1" applyAlignment="1">
      <alignment horizontal="center" vertical="top"/>
    </xf>
    <xf numFmtId="0" fontId="28" fillId="4" borderId="5" xfId="10" applyNumberFormat="1" applyFont="1" applyFill="1" applyBorder="1" applyAlignment="1">
      <alignment horizontal="center" vertical="top"/>
    </xf>
    <xf numFmtId="0" fontId="28" fillId="4" borderId="5" xfId="10" applyFont="1" applyFill="1" applyBorder="1" applyAlignment="1">
      <alignment horizontal="center" vertical="top"/>
    </xf>
    <xf numFmtId="0" fontId="28" fillId="4" borderId="0" xfId="10" applyFont="1" applyFill="1" applyAlignment="1">
      <alignment horizontal="left" vertical="top" wrapText="1"/>
    </xf>
    <xf numFmtId="0" fontId="28" fillId="4" borderId="0" xfId="10" applyFont="1" applyFill="1" applyAlignment="1">
      <alignment horizontal="left" vertical="top"/>
    </xf>
    <xf numFmtId="0" fontId="28" fillId="4" borderId="0" xfId="10" applyFont="1" applyFill="1" applyBorder="1" applyAlignment="1">
      <alignment horizontal="left" vertical="top"/>
    </xf>
    <xf numFmtId="0" fontId="28" fillId="4" borderId="0" xfId="10" applyFont="1" applyFill="1" applyBorder="1" applyAlignment="1">
      <alignment horizontal="left" vertical="top" wrapText="1"/>
    </xf>
    <xf numFmtId="38" fontId="28" fillId="4" borderId="0" xfId="19" applyNumberFormat="1" applyFont="1" applyFill="1" applyAlignment="1">
      <alignment horizontal="left" vertical="top"/>
    </xf>
    <xf numFmtId="0" fontId="28" fillId="4" borderId="0" xfId="10" quotePrefix="1" applyFont="1" applyFill="1" applyBorder="1" applyAlignment="1">
      <alignment horizontal="left" vertical="top" wrapText="1"/>
    </xf>
    <xf numFmtId="38" fontId="28" fillId="4" borderId="0" xfId="19" applyNumberFormat="1" applyFont="1" applyFill="1" applyAlignment="1">
      <alignment horizontal="left" vertical="top" wrapText="1"/>
    </xf>
    <xf numFmtId="38" fontId="28" fillId="4" borderId="5" xfId="19" applyNumberFormat="1" applyFont="1" applyFill="1" applyBorder="1" applyAlignment="1">
      <alignment horizontal="left" vertical="top" wrapText="1"/>
    </xf>
    <xf numFmtId="0" fontId="28" fillId="0" borderId="0" xfId="12" applyFont="1" applyFill="1"/>
    <xf numFmtId="0" fontId="35" fillId="0" borderId="0" xfId="12" applyFont="1" applyAlignment="1">
      <alignment vertical="center"/>
    </xf>
    <xf numFmtId="0" fontId="35" fillId="0" borderId="0" xfId="12" applyFont="1" applyBorder="1" applyAlignment="1">
      <alignment vertical="center"/>
    </xf>
    <xf numFmtId="0" fontId="35" fillId="0" borderId="0" xfId="12" applyFont="1" applyFill="1" applyAlignment="1">
      <alignment vertical="center"/>
    </xf>
    <xf numFmtId="0" fontId="28" fillId="0" borderId="0" xfId="12" applyFont="1" applyBorder="1" applyAlignment="1">
      <alignment vertical="center"/>
    </xf>
    <xf numFmtId="0" fontId="28" fillId="0" borderId="0" xfId="12" applyFont="1" applyAlignment="1">
      <alignment vertical="center"/>
    </xf>
    <xf numFmtId="0" fontId="28" fillId="0" borderId="0" xfId="12" quotePrefix="1" applyFont="1" applyBorder="1" applyAlignment="1">
      <alignment horizontal="center" vertical="center"/>
    </xf>
    <xf numFmtId="0" fontId="28" fillId="0" borderId="0" xfId="12" quotePrefix="1" applyFont="1" applyFill="1" applyBorder="1" applyAlignment="1">
      <alignment horizontal="center" vertical="center"/>
    </xf>
    <xf numFmtId="0" fontId="28" fillId="0" borderId="0" xfId="12" applyFont="1" applyBorder="1" applyAlignment="1">
      <alignment horizontal="center" vertical="center"/>
    </xf>
    <xf numFmtId="164" fontId="28" fillId="0" borderId="0" xfId="12" applyNumberFormat="1" applyFont="1" applyFill="1" applyBorder="1" applyAlignment="1">
      <alignment vertical="center"/>
    </xf>
    <xf numFmtId="0" fontId="28" fillId="0" borderId="0" xfId="12" applyFont="1" applyFill="1" applyAlignment="1">
      <alignment vertical="center"/>
    </xf>
    <xf numFmtId="172" fontId="28" fillId="0" borderId="0" xfId="7" applyFont="1" applyFill="1" applyAlignment="1">
      <alignment vertical="center"/>
    </xf>
    <xf numFmtId="177" fontId="28" fillId="0" borderId="0" xfId="7" applyNumberFormat="1" applyFont="1" applyFill="1" applyAlignment="1">
      <alignment vertical="center"/>
    </xf>
    <xf numFmtId="169" fontId="28" fillId="0" borderId="0" xfId="12" applyNumberFormat="1" applyFont="1" applyFill="1" applyBorder="1" applyAlignment="1">
      <alignment vertical="center"/>
    </xf>
    <xf numFmtId="172" fontId="28" fillId="0" borderId="0" xfId="12" applyNumberFormat="1" applyFont="1" applyAlignment="1">
      <alignment vertical="center"/>
    </xf>
    <xf numFmtId="169" fontId="28" fillId="0" borderId="0" xfId="12" applyNumberFormat="1" applyFont="1" applyAlignment="1">
      <alignment vertical="center"/>
    </xf>
    <xf numFmtId="0" fontId="32" fillId="3" borderId="0" xfId="12" applyFont="1" applyFill="1" applyAlignment="1">
      <alignment vertical="center"/>
    </xf>
    <xf numFmtId="0" fontId="32" fillId="3" borderId="0" xfId="12" applyFont="1" applyFill="1" applyAlignment="1">
      <alignment vertical="center" wrapText="1"/>
    </xf>
    <xf numFmtId="0" fontId="32" fillId="3" borderId="0" xfId="12" applyFont="1" applyFill="1" applyBorder="1" applyAlignment="1" applyProtection="1">
      <alignment vertical="center"/>
      <protection locked="0"/>
    </xf>
    <xf numFmtId="0" fontId="26" fillId="0" borderId="0" xfId="0" applyFont="1" applyBorder="1" applyAlignment="1">
      <alignment wrapText="1"/>
    </xf>
    <xf numFmtId="0" fontId="28" fillId="4" borderId="3" xfId="12" applyFont="1" applyFill="1" applyBorder="1" applyAlignment="1">
      <alignment vertical="center"/>
    </xf>
    <xf numFmtId="0" fontId="27" fillId="4" borderId="3" xfId="12" applyFont="1" applyFill="1" applyBorder="1" applyAlignment="1">
      <alignment horizontal="center" vertical="center"/>
    </xf>
    <xf numFmtId="169" fontId="27" fillId="4" borderId="3" xfId="12" applyNumberFormat="1" applyFont="1" applyFill="1" applyBorder="1" applyAlignment="1">
      <alignment vertical="center"/>
    </xf>
    <xf numFmtId="164" fontId="27" fillId="4" borderId="3" xfId="12" applyNumberFormat="1" applyFont="1" applyFill="1" applyBorder="1" applyAlignment="1">
      <alignment vertical="center"/>
    </xf>
    <xf numFmtId="164" fontId="27" fillId="4" borderId="3" xfId="12" applyNumberFormat="1" applyFont="1" applyFill="1" applyBorder="1" applyAlignment="1">
      <alignment horizontal="right" vertical="center"/>
    </xf>
    <xf numFmtId="0" fontId="28" fillId="4" borderId="0" xfId="12" applyFont="1" applyFill="1" applyBorder="1" applyAlignment="1">
      <alignment horizontal="right" vertical="center"/>
    </xf>
    <xf numFmtId="0" fontId="28" fillId="4" borderId="0" xfId="20" applyFont="1" applyFill="1" applyBorder="1" applyAlignment="1">
      <alignment vertical="center"/>
    </xf>
    <xf numFmtId="169" fontId="28" fillId="4" borderId="0" xfId="21" applyNumberFormat="1" applyFont="1" applyFill="1" applyBorder="1" applyAlignment="1">
      <alignment vertical="center"/>
    </xf>
    <xf numFmtId="164" fontId="28" fillId="4" borderId="0" xfId="12" applyNumberFormat="1" applyFont="1" applyFill="1" applyBorder="1" applyAlignment="1">
      <alignment vertical="center"/>
    </xf>
    <xf numFmtId="164" fontId="28" fillId="4" borderId="0" xfId="12" applyNumberFormat="1" applyFont="1" applyFill="1" applyBorder="1" applyAlignment="1">
      <alignment horizontal="right" vertical="center"/>
    </xf>
    <xf numFmtId="0" fontId="28" fillId="4" borderId="5" xfId="12" applyFont="1" applyFill="1" applyBorder="1" applyAlignment="1">
      <alignment horizontal="right" vertical="center"/>
    </xf>
    <xf numFmtId="0" fontId="28" fillId="4" borderId="5" xfId="20" applyFont="1" applyFill="1" applyBorder="1" applyAlignment="1">
      <alignment vertical="center"/>
    </xf>
    <xf numFmtId="169" fontId="28" fillId="4" borderId="5" xfId="21" applyNumberFormat="1" applyFont="1" applyFill="1" applyBorder="1" applyAlignment="1">
      <alignment vertical="center"/>
    </xf>
    <xf numFmtId="164" fontId="28" fillId="4" borderId="5" xfId="12" applyNumberFormat="1" applyFont="1" applyFill="1" applyBorder="1" applyAlignment="1">
      <alignment vertical="center"/>
    </xf>
    <xf numFmtId="164" fontId="28" fillId="4" borderId="5" xfId="12" applyNumberFormat="1" applyFont="1" applyFill="1" applyBorder="1" applyAlignment="1">
      <alignment horizontal="right" vertical="center"/>
    </xf>
    <xf numFmtId="0" fontId="35" fillId="0" borderId="6" xfId="12" applyFont="1" applyFill="1" applyBorder="1" applyAlignment="1">
      <alignment vertical="center"/>
    </xf>
    <xf numFmtId="0" fontId="36" fillId="0" borderId="0" xfId="10" quotePrefix="1" applyFont="1" applyFill="1" applyBorder="1" applyAlignment="1">
      <alignment horizontal="center" vertical="center"/>
    </xf>
    <xf numFmtId="0" fontId="35" fillId="0" borderId="0" xfId="10" applyFont="1" applyFill="1" applyAlignment="1">
      <alignment vertical="center"/>
    </xf>
    <xf numFmtId="169" fontId="28" fillId="0" borderId="0" xfId="10" applyNumberFormat="1" applyFont="1" applyFill="1" applyBorder="1" applyAlignment="1">
      <alignment vertical="center"/>
    </xf>
    <xf numFmtId="164" fontId="28" fillId="0" borderId="0" xfId="10" applyNumberFormat="1" applyFont="1" applyFill="1" applyBorder="1" applyAlignment="1">
      <alignment vertical="center"/>
    </xf>
    <xf numFmtId="180" fontId="28" fillId="0" borderId="0" xfId="10" applyNumberFormat="1" applyFont="1" applyFill="1" applyBorder="1" applyAlignment="1">
      <alignment vertical="center"/>
    </xf>
    <xf numFmtId="0" fontId="28" fillId="0" borderId="0" xfId="23" applyNumberFormat="1" applyFont="1" applyFill="1" applyBorder="1" applyAlignment="1">
      <alignment horizontal="left" vertical="center"/>
    </xf>
    <xf numFmtId="0" fontId="28" fillId="0" borderId="0" xfId="10" applyFont="1" applyFill="1" applyAlignment="1">
      <alignment horizontal="justify" vertical="center"/>
    </xf>
    <xf numFmtId="0" fontId="28" fillId="0" borderId="0" xfId="10" applyFont="1" applyFill="1" applyAlignment="1">
      <alignment vertical="center"/>
    </xf>
    <xf numFmtId="165" fontId="28" fillId="0" borderId="0" xfId="5" applyNumberFormat="1" applyFont="1" applyFill="1" applyAlignment="1">
      <alignment vertical="center"/>
    </xf>
    <xf numFmtId="165" fontId="28" fillId="0" borderId="0" xfId="10" applyNumberFormat="1" applyFont="1" applyFill="1" applyAlignment="1">
      <alignment vertical="center"/>
    </xf>
    <xf numFmtId="175" fontId="28" fillId="0" borderId="0" xfId="10" applyNumberFormat="1" applyFont="1" applyFill="1" applyAlignment="1">
      <alignment vertical="center"/>
    </xf>
    <xf numFmtId="0" fontId="31" fillId="4" borderId="3" xfId="10" applyFont="1" applyFill="1" applyBorder="1" applyAlignment="1">
      <alignment horizontal="center" vertical="center"/>
    </xf>
    <xf numFmtId="0" fontId="27" fillId="4" borderId="3" xfId="10" applyFont="1" applyFill="1" applyBorder="1" applyAlignment="1">
      <alignment horizontal="center" vertical="center"/>
    </xf>
    <xf numFmtId="169" fontId="27" fillId="4" borderId="3" xfId="10" applyNumberFormat="1" applyFont="1" applyFill="1" applyBorder="1" applyAlignment="1">
      <alignment horizontal="right" vertical="center"/>
    </xf>
    <xf numFmtId="169" fontId="27" fillId="4" borderId="0" xfId="10" applyNumberFormat="1" applyFont="1" applyFill="1" applyBorder="1" applyAlignment="1">
      <alignment horizontal="right" vertical="center"/>
    </xf>
    <xf numFmtId="0" fontId="30" fillId="4" borderId="0" xfId="10" applyFont="1" applyFill="1" applyBorder="1" applyAlignment="1">
      <alignment horizontal="center" vertical="center"/>
    </xf>
    <xf numFmtId="0" fontId="27" fillId="4" borderId="0" xfId="10" applyFont="1" applyFill="1" applyBorder="1" applyAlignment="1">
      <alignment vertical="center" wrapText="1"/>
    </xf>
    <xf numFmtId="169" fontId="27" fillId="4" borderId="0" xfId="10" applyNumberFormat="1" applyFont="1" applyFill="1" applyBorder="1" applyAlignment="1">
      <alignment vertical="center" wrapText="1"/>
    </xf>
    <xf numFmtId="1" fontId="28" fillId="4" borderId="0" xfId="10" applyNumberFormat="1" applyFont="1" applyFill="1" applyBorder="1" applyAlignment="1">
      <alignment horizontal="center" vertical="center"/>
    </xf>
    <xf numFmtId="0" fontId="28" fillId="4" borderId="0" xfId="10" applyNumberFormat="1" applyFont="1" applyFill="1" applyBorder="1" applyAlignment="1">
      <alignment horizontal="left" vertical="center" wrapText="1"/>
    </xf>
    <xf numFmtId="169" fontId="28" fillId="4" borderId="0" xfId="10" applyNumberFormat="1" applyFont="1" applyFill="1" applyBorder="1" applyAlignment="1">
      <alignment vertical="center"/>
    </xf>
    <xf numFmtId="164" fontId="28" fillId="4" borderId="0" xfId="10" applyNumberFormat="1" applyFont="1" applyFill="1" applyBorder="1" applyAlignment="1">
      <alignment vertical="center"/>
    </xf>
    <xf numFmtId="180" fontId="28" fillId="4" borderId="0" xfId="10" applyNumberFormat="1" applyFont="1" applyFill="1" applyBorder="1" applyAlignment="1">
      <alignment vertical="center"/>
    </xf>
    <xf numFmtId="0" fontId="28" fillId="4" borderId="0" xfId="23" applyNumberFormat="1" applyFont="1" applyFill="1" applyBorder="1" applyAlignment="1">
      <alignment horizontal="left" vertical="center"/>
    </xf>
    <xf numFmtId="0" fontId="42" fillId="4" borderId="0" xfId="10" applyFont="1" applyFill="1" applyBorder="1" applyAlignment="1">
      <alignment horizontal="center" vertical="center"/>
    </xf>
    <xf numFmtId="0" fontId="27" fillId="4" borderId="0" xfId="10" applyNumberFormat="1" applyFont="1" applyFill="1" applyBorder="1" applyAlignment="1">
      <alignment horizontal="left" vertical="center" wrapText="1"/>
    </xf>
    <xf numFmtId="180" fontId="28" fillId="4" borderId="1" xfId="10" applyNumberFormat="1" applyFont="1" applyFill="1" applyBorder="1" applyAlignment="1">
      <alignment vertical="center"/>
    </xf>
    <xf numFmtId="1" fontId="28" fillId="4" borderId="5" xfId="10" applyNumberFormat="1" applyFont="1" applyFill="1" applyBorder="1" applyAlignment="1">
      <alignment horizontal="center" vertical="center"/>
    </xf>
    <xf numFmtId="0" fontId="28" fillId="4" borderId="5" xfId="10" applyNumberFormat="1" applyFont="1" applyFill="1" applyBorder="1" applyAlignment="1">
      <alignment horizontal="left" vertical="center" wrapText="1"/>
    </xf>
    <xf numFmtId="169" fontId="28" fillId="4" borderId="5" xfId="10" applyNumberFormat="1" applyFont="1" applyFill="1" applyBorder="1" applyAlignment="1">
      <alignment vertical="center"/>
    </xf>
    <xf numFmtId="164" fontId="28" fillId="4" borderId="5" xfId="10" applyNumberFormat="1" applyFont="1" applyFill="1" applyBorder="1" applyAlignment="1">
      <alignment vertical="center"/>
    </xf>
    <xf numFmtId="180" fontId="28" fillId="4" borderId="5" xfId="10" applyNumberFormat="1" applyFont="1" applyFill="1" applyBorder="1" applyAlignment="1">
      <alignment vertical="center"/>
    </xf>
    <xf numFmtId="0" fontId="18" fillId="0" borderId="0" xfId="10" applyFont="1" applyFill="1" applyAlignment="1">
      <alignment vertical="center"/>
    </xf>
    <xf numFmtId="169" fontId="18" fillId="0" borderId="0" xfId="10" applyNumberFormat="1" applyFont="1" applyFill="1" applyAlignment="1">
      <alignment vertical="center"/>
    </xf>
    <xf numFmtId="0" fontId="34" fillId="0" borderId="0" xfId="12" applyFont="1" applyFill="1" applyAlignment="1">
      <alignment vertical="center"/>
    </xf>
    <xf numFmtId="0" fontId="17" fillId="0" borderId="0" xfId="12" applyFont="1" applyFill="1" applyAlignment="1">
      <alignment vertical="center"/>
    </xf>
    <xf numFmtId="165" fontId="18" fillId="0" borderId="0" xfId="5" applyNumberFormat="1" applyFont="1" applyFill="1" applyAlignment="1">
      <alignment vertical="center"/>
    </xf>
    <xf numFmtId="0" fontId="18" fillId="0" borderId="0" xfId="10" applyFont="1" applyFill="1" applyBorder="1" applyAlignment="1">
      <alignment vertical="center"/>
    </xf>
    <xf numFmtId="165" fontId="18" fillId="0" borderId="0" xfId="22" applyNumberFormat="1" applyFont="1" applyFill="1" applyBorder="1" applyAlignment="1">
      <alignment vertical="center"/>
    </xf>
    <xf numFmtId="43" fontId="18" fillId="0" borderId="0" xfId="5" applyFont="1" applyFill="1" applyBorder="1" applyAlignment="1">
      <alignment vertical="center"/>
    </xf>
    <xf numFmtId="0" fontId="19" fillId="0" borderId="0" xfId="10" applyFont="1" applyFill="1" applyAlignment="1">
      <alignment vertical="center"/>
    </xf>
    <xf numFmtId="0" fontId="17" fillId="0" borderId="0" xfId="10" applyFont="1" applyFill="1" applyAlignment="1">
      <alignment vertical="center"/>
    </xf>
    <xf numFmtId="0" fontId="17" fillId="0" borderId="0" xfId="10" applyFont="1" applyFill="1" applyAlignment="1">
      <alignment horizontal="center" vertical="center"/>
    </xf>
    <xf numFmtId="179" fontId="18" fillId="0" borderId="0" xfId="10" applyNumberFormat="1" applyFont="1" applyFill="1" applyAlignment="1">
      <alignment horizontal="center" vertical="center"/>
    </xf>
    <xf numFmtId="0" fontId="35" fillId="0" borderId="0" xfId="12" applyFont="1" applyFill="1" applyBorder="1" applyAlignment="1">
      <alignment vertical="center"/>
    </xf>
    <xf numFmtId="174" fontId="43" fillId="4" borderId="0" xfId="10" applyNumberFormat="1" applyFont="1" applyFill="1" applyAlignment="1">
      <alignment horizontal="right" vertical="center"/>
    </xf>
    <xf numFmtId="181" fontId="43" fillId="4" borderId="0" xfId="10" applyNumberFormat="1" applyFont="1" applyFill="1" applyAlignment="1">
      <alignment horizontal="right" vertical="center"/>
    </xf>
    <xf numFmtId="174" fontId="43" fillId="4" borderId="0" xfId="10" applyNumberFormat="1" applyFont="1" applyFill="1" applyAlignment="1">
      <alignment horizontal="right" vertical="center" wrapText="1"/>
    </xf>
    <xf numFmtId="169" fontId="43" fillId="4" borderId="0" xfId="10" applyNumberFormat="1" applyFont="1" applyFill="1" applyAlignment="1">
      <alignment horizontal="right" vertical="center" wrapText="1"/>
    </xf>
    <xf numFmtId="0" fontId="43" fillId="4" borderId="0" xfId="10" applyFont="1" applyFill="1" applyBorder="1" applyAlignment="1">
      <alignment vertical="center"/>
    </xf>
    <xf numFmtId="174" fontId="43" fillId="4" borderId="0" xfId="10" applyNumberFormat="1" applyFont="1" applyFill="1" applyBorder="1" applyAlignment="1">
      <alignment horizontal="right" vertical="center"/>
    </xf>
    <xf numFmtId="181" fontId="43" fillId="4" borderId="0" xfId="10" applyNumberFormat="1" applyFont="1" applyFill="1" applyBorder="1" applyAlignment="1">
      <alignment horizontal="right" vertical="center"/>
    </xf>
    <xf numFmtId="174" fontId="43" fillId="4" borderId="0" xfId="10" applyNumberFormat="1" applyFont="1" applyFill="1" applyBorder="1" applyAlignment="1">
      <alignment horizontal="right" vertical="center" wrapText="1"/>
    </xf>
    <xf numFmtId="0" fontId="43" fillId="4" borderId="0" xfId="10" applyFont="1" applyFill="1" applyBorder="1" applyAlignment="1">
      <alignment horizontal="right" vertical="center" wrapText="1"/>
    </xf>
    <xf numFmtId="0" fontId="28" fillId="4" borderId="0" xfId="18" applyNumberFormat="1" applyFont="1" applyFill="1" applyBorder="1" applyAlignment="1">
      <alignment vertical="center"/>
    </xf>
    <xf numFmtId="174" fontId="28" fillId="4" borderId="0" xfId="10" applyNumberFormat="1" applyFont="1" applyFill="1" applyBorder="1" applyAlignment="1">
      <alignment horizontal="right" vertical="center"/>
    </xf>
    <xf numFmtId="181" fontId="36" fillId="4" borderId="0" xfId="10" applyNumberFormat="1" applyFont="1" applyFill="1" applyBorder="1" applyAlignment="1">
      <alignment horizontal="right" vertical="center"/>
    </xf>
    <xf numFmtId="174" fontId="36" fillId="4" borderId="0" xfId="10" applyNumberFormat="1" applyFont="1" applyFill="1" applyBorder="1" applyAlignment="1">
      <alignment horizontal="right" vertical="center"/>
    </xf>
    <xf numFmtId="0" fontId="28" fillId="4" borderId="0" xfId="18" applyNumberFormat="1" applyFont="1" applyFill="1" applyBorder="1" applyAlignment="1" applyProtection="1">
      <alignment vertical="center"/>
    </xf>
    <xf numFmtId="0" fontId="28" fillId="4" borderId="0" xfId="18" applyNumberFormat="1" applyFont="1" applyFill="1" applyBorder="1" applyAlignment="1">
      <alignment horizontal="left" vertical="center"/>
    </xf>
    <xf numFmtId="174" fontId="36" fillId="4" borderId="0" xfId="10" applyNumberFormat="1" applyFont="1" applyFill="1" applyBorder="1" applyAlignment="1">
      <alignment vertical="center"/>
    </xf>
    <xf numFmtId="0" fontId="36" fillId="4" borderId="0" xfId="10" applyNumberFormat="1" applyFont="1" applyFill="1" applyBorder="1" applyAlignment="1">
      <alignment horizontal="center" vertical="center"/>
    </xf>
    <xf numFmtId="0" fontId="36" fillId="4" borderId="0" xfId="10" applyFont="1" applyFill="1" applyBorder="1" applyAlignment="1">
      <alignment horizontal="center" vertical="center"/>
    </xf>
    <xf numFmtId="0" fontId="36" fillId="4" borderId="0" xfId="18" applyNumberFormat="1" applyFont="1" applyFill="1" applyBorder="1" applyAlignment="1">
      <alignment vertical="center"/>
    </xf>
    <xf numFmtId="0" fontId="36" fillId="4" borderId="0" xfId="18" applyNumberFormat="1" applyFont="1" applyFill="1" applyBorder="1" applyAlignment="1">
      <alignment horizontal="left" vertical="center"/>
    </xf>
    <xf numFmtId="164" fontId="36" fillId="4" borderId="0" xfId="10" applyNumberFormat="1" applyFont="1" applyFill="1" applyBorder="1" applyAlignment="1">
      <alignment horizontal="center" vertical="center"/>
    </xf>
    <xf numFmtId="0" fontId="36" fillId="4" borderId="0" xfId="10" applyNumberFormat="1" applyFont="1" applyFill="1" applyBorder="1" applyAlignment="1">
      <alignment vertical="center"/>
    </xf>
    <xf numFmtId="0" fontId="36" fillId="4" borderId="0" xfId="10" applyFont="1" applyFill="1" applyBorder="1" applyAlignment="1">
      <alignment horizontal="left" vertical="center"/>
    </xf>
    <xf numFmtId="0" fontId="36" fillId="4" borderId="0" xfId="10" applyFont="1" applyFill="1" applyBorder="1" applyAlignment="1">
      <alignment vertical="center"/>
    </xf>
    <xf numFmtId="0" fontId="27" fillId="4" borderId="0" xfId="10" applyFont="1" applyFill="1" applyBorder="1" applyAlignment="1">
      <alignment vertical="center"/>
    </xf>
    <xf numFmtId="164" fontId="43" fillId="4" borderId="0" xfId="10" applyNumberFormat="1" applyFont="1" applyFill="1" applyBorder="1" applyAlignment="1">
      <alignment horizontal="right" vertical="center"/>
    </xf>
    <xf numFmtId="9" fontId="28" fillId="4" borderId="0" xfId="18" applyFont="1" applyFill="1" applyBorder="1" applyAlignment="1">
      <alignment vertical="center"/>
    </xf>
    <xf numFmtId="0" fontId="36" fillId="4" borderId="0" xfId="10" applyFont="1" applyFill="1" applyBorder="1" applyAlignment="1">
      <alignment horizontal="right" vertical="center"/>
    </xf>
    <xf numFmtId="0" fontId="28" fillId="4" borderId="1" xfId="10" applyNumberFormat="1" applyFont="1" applyFill="1" applyBorder="1" applyAlignment="1">
      <alignment horizontal="center" vertical="center"/>
    </xf>
    <xf numFmtId="0" fontId="28" fillId="4" borderId="1" xfId="10" applyFont="1" applyFill="1" applyBorder="1" applyAlignment="1">
      <alignment horizontal="center" vertical="center"/>
    </xf>
    <xf numFmtId="9" fontId="28" fillId="4" borderId="1" xfId="18" applyFont="1" applyFill="1" applyBorder="1" applyAlignment="1">
      <alignment vertical="center"/>
    </xf>
    <xf numFmtId="174" fontId="28" fillId="4" borderId="1" xfId="10" applyNumberFormat="1" applyFont="1" applyFill="1" applyBorder="1" applyAlignment="1">
      <alignment horizontal="right" vertical="center"/>
    </xf>
    <xf numFmtId="0" fontId="36" fillId="4" borderId="1" xfId="10" applyFont="1" applyFill="1" applyBorder="1" applyAlignment="1">
      <alignment horizontal="right" vertical="center"/>
    </xf>
    <xf numFmtId="0" fontId="32" fillId="3" borderId="0" xfId="10" applyFont="1" applyFill="1" applyAlignment="1"/>
    <xf numFmtId="0" fontId="32" fillId="3" borderId="0" xfId="10" applyFont="1" applyFill="1" applyAlignment="1">
      <alignment vertical="center"/>
    </xf>
    <xf numFmtId="0" fontId="32" fillId="3" borderId="0" xfId="10" applyFont="1" applyFill="1" applyBorder="1" applyAlignment="1">
      <alignment vertical="center"/>
    </xf>
    <xf numFmtId="0" fontId="32" fillId="3" borderId="0" xfId="10" applyNumberFormat="1" applyFont="1" applyFill="1" applyAlignment="1">
      <alignment vertical="center"/>
    </xf>
    <xf numFmtId="0" fontId="32" fillId="3" borderId="0" xfId="10" applyFont="1" applyFill="1" applyAlignment="1">
      <alignment horizontal="center" vertical="center"/>
    </xf>
    <xf numFmtId="9" fontId="32" fillId="3" borderId="0" xfId="18" applyFont="1" applyFill="1" applyAlignment="1">
      <alignment vertical="center"/>
    </xf>
    <xf numFmtId="0" fontId="32" fillId="3" borderId="0" xfId="10" applyFont="1" applyFill="1" applyAlignment="1">
      <alignment horizontal="center" vertical="center" wrapText="1"/>
    </xf>
    <xf numFmtId="9" fontId="32" fillId="3" borderId="0" xfId="18" applyFont="1" applyFill="1" applyAlignment="1">
      <alignment vertical="center" wrapText="1"/>
    </xf>
    <xf numFmtId="0" fontId="32" fillId="3" borderId="0" xfId="10" applyFont="1" applyFill="1" applyAlignment="1">
      <alignment vertical="center" wrapText="1"/>
    </xf>
    <xf numFmtId="0" fontId="36" fillId="0" borderId="0" xfId="10" applyFont="1" applyFill="1" applyBorder="1" applyAlignment="1">
      <alignment vertical="center"/>
    </xf>
    <xf numFmtId="9" fontId="28" fillId="0" borderId="0" xfId="18" applyFont="1" applyFill="1" applyAlignment="1">
      <alignment vertical="center"/>
    </xf>
    <xf numFmtId="0" fontId="28" fillId="0" borderId="1" xfId="10" applyFont="1" applyFill="1" applyBorder="1" applyAlignment="1">
      <alignment horizontal="center" vertical="center" wrapText="1"/>
    </xf>
    <xf numFmtId="0" fontId="28" fillId="0" borderId="1" xfId="10" applyFont="1" applyFill="1" applyBorder="1" applyAlignment="1">
      <alignment horizontal="center" vertical="center"/>
    </xf>
    <xf numFmtId="0" fontId="35" fillId="0" borderId="0" xfId="10" applyFont="1" applyAlignment="1">
      <alignment vertical="center"/>
    </xf>
    <xf numFmtId="0" fontId="28" fillId="0" borderId="0" xfId="10" applyFont="1" applyAlignment="1">
      <alignment vertical="center"/>
    </xf>
    <xf numFmtId="0" fontId="28" fillId="0" borderId="0" xfId="10" applyFont="1" applyBorder="1" applyAlignment="1">
      <alignment vertical="center"/>
    </xf>
    <xf numFmtId="0" fontId="32" fillId="3" borderId="0" xfId="10" applyFont="1" applyFill="1" applyBorder="1" applyAlignment="1">
      <alignment horizontal="left" vertical="center"/>
    </xf>
    <xf numFmtId="0" fontId="32" fillId="3" borderId="0" xfId="10" applyFont="1" applyFill="1" applyBorder="1" applyAlignment="1">
      <alignment horizontal="center" vertical="center"/>
    </xf>
    <xf numFmtId="0" fontId="39" fillId="0" borderId="5" xfId="0" applyFont="1" applyBorder="1" applyAlignment="1">
      <alignment vertical="center" wrapText="1"/>
    </xf>
    <xf numFmtId="0" fontId="39" fillId="0" borderId="6" xfId="0" applyFont="1" applyBorder="1" applyAlignment="1">
      <alignment vertical="center" wrapText="1"/>
    </xf>
    <xf numFmtId="0" fontId="39" fillId="0" borderId="0" xfId="0" applyFont="1" applyBorder="1" applyAlignment="1">
      <alignment vertical="center" wrapText="1"/>
    </xf>
    <xf numFmtId="179" fontId="17" fillId="0" borderId="0" xfId="10" applyNumberFormat="1" applyFont="1" applyFill="1" applyAlignment="1">
      <alignment vertical="center"/>
    </xf>
    <xf numFmtId="0" fontId="44" fillId="4" borderId="0" xfId="10" applyFont="1" applyFill="1" applyBorder="1" applyAlignment="1">
      <alignment vertical="center"/>
    </xf>
    <xf numFmtId="0" fontId="27" fillId="4" borderId="0" xfId="10" applyFont="1" applyFill="1" applyBorder="1" applyAlignment="1">
      <alignment horizontal="center" vertical="center"/>
    </xf>
    <xf numFmtId="169" fontId="27" fillId="4" borderId="0" xfId="10" applyNumberFormat="1" applyFont="1" applyFill="1" applyBorder="1" applyAlignment="1">
      <alignment horizontal="right" vertical="top" wrapText="1"/>
    </xf>
    <xf numFmtId="165" fontId="28" fillId="4" borderId="0" xfId="23" applyNumberFormat="1" applyFont="1" applyFill="1" applyBorder="1" applyAlignment="1">
      <alignment horizontal="center" vertical="center" wrapText="1"/>
    </xf>
    <xf numFmtId="0" fontId="44" fillId="4" borderId="0" xfId="10" applyFont="1" applyFill="1" applyBorder="1" applyAlignment="1">
      <alignment horizontal="center" vertical="center" wrapText="1"/>
    </xf>
    <xf numFmtId="0" fontId="44" fillId="4" borderId="0" xfId="10" applyFont="1" applyFill="1" applyBorder="1" applyAlignment="1">
      <alignment horizontal="center" vertical="center"/>
    </xf>
    <xf numFmtId="169" fontId="27" fillId="4" borderId="0" xfId="10" applyNumberFormat="1" applyFont="1" applyFill="1" applyBorder="1" applyAlignment="1">
      <alignment horizontal="right" vertical="top"/>
    </xf>
    <xf numFmtId="165" fontId="27" fillId="4" borderId="0" xfId="23" applyNumberFormat="1" applyFont="1" applyFill="1" applyBorder="1" applyAlignment="1">
      <alignment horizontal="center" vertical="center"/>
    </xf>
    <xf numFmtId="164" fontId="28" fillId="4" borderId="0" xfId="10" applyNumberFormat="1" applyFont="1" applyFill="1" applyBorder="1" applyAlignment="1">
      <alignment horizontal="right" vertical="top"/>
    </xf>
    <xf numFmtId="15" fontId="28" fillId="4" borderId="0" xfId="10" applyNumberFormat="1" applyFont="1" applyFill="1" applyBorder="1" applyAlignment="1">
      <alignment horizontal="center" vertical="top"/>
    </xf>
    <xf numFmtId="164" fontId="27" fillId="4" borderId="0" xfId="10" applyNumberFormat="1" applyFont="1" applyFill="1" applyBorder="1" applyAlignment="1">
      <alignment horizontal="right" vertical="top"/>
    </xf>
    <xf numFmtId="170" fontId="28" fillId="4" borderId="0" xfId="10" applyNumberFormat="1" applyFont="1" applyFill="1" applyBorder="1" applyAlignment="1">
      <alignment horizontal="center" vertical="top"/>
    </xf>
    <xf numFmtId="164" fontId="28" fillId="4" borderId="5" xfId="10" applyNumberFormat="1" applyFont="1" applyFill="1" applyBorder="1" applyAlignment="1">
      <alignment horizontal="right" vertical="top"/>
    </xf>
    <xf numFmtId="15" fontId="28" fillId="4" borderId="5" xfId="10" applyNumberFormat="1" applyFont="1" applyFill="1" applyBorder="1" applyAlignment="1">
      <alignment horizontal="center" vertical="top"/>
    </xf>
    <xf numFmtId="0" fontId="28" fillId="4" borderId="5" xfId="10" applyFont="1" applyFill="1" applyBorder="1" applyAlignment="1">
      <alignment horizontal="left" vertical="top" wrapText="1"/>
    </xf>
    <xf numFmtId="183" fontId="28" fillId="0" borderId="0" xfId="10" applyNumberFormat="1" applyFont="1" applyFill="1" applyAlignment="1">
      <alignment horizontal="right" vertical="center"/>
    </xf>
    <xf numFmtId="183" fontId="28" fillId="0" borderId="0" xfId="10" applyNumberFormat="1" applyFont="1" applyAlignment="1">
      <alignment horizontal="right" vertical="center"/>
    </xf>
    <xf numFmtId="0" fontId="28" fillId="0" borderId="0" xfId="10" applyFont="1" applyAlignment="1">
      <alignment horizontal="center" vertical="center"/>
    </xf>
    <xf numFmtId="0" fontId="28" fillId="0" borderId="0" xfId="10" applyFont="1" applyBorder="1" applyAlignment="1">
      <alignment horizontal="center" vertical="center"/>
    </xf>
    <xf numFmtId="183" fontId="35" fillId="0" borderId="0" xfId="10" applyNumberFormat="1" applyFont="1" applyAlignment="1">
      <alignment horizontal="right" vertical="center"/>
    </xf>
    <xf numFmtId="0" fontId="35" fillId="0" borderId="0" xfId="10" applyFont="1" applyAlignment="1">
      <alignment horizontal="center" vertical="center"/>
    </xf>
    <xf numFmtId="0" fontId="35" fillId="0" borderId="0" xfId="10" applyFont="1" applyBorder="1" applyAlignment="1">
      <alignment horizontal="center" vertical="center"/>
    </xf>
    <xf numFmtId="165" fontId="28" fillId="0" borderId="0" xfId="23" applyNumberFormat="1" applyFont="1" applyBorder="1" applyAlignment="1">
      <alignment horizontal="right" vertical="top"/>
    </xf>
    <xf numFmtId="15" fontId="28" fillId="0" borderId="0" xfId="10" applyNumberFormat="1" applyFont="1" applyFill="1" applyBorder="1" applyAlignment="1">
      <alignment horizontal="center" vertical="center"/>
    </xf>
    <xf numFmtId="15" fontId="28" fillId="2" borderId="0" xfId="10" applyNumberFormat="1" applyFont="1" applyFill="1" applyBorder="1" applyAlignment="1">
      <alignment horizontal="center" vertical="center"/>
    </xf>
    <xf numFmtId="0" fontId="39" fillId="0" borderId="0" xfId="25" applyFont="1" applyBorder="1" applyAlignment="1">
      <alignment horizontal="center" vertical="center"/>
    </xf>
    <xf numFmtId="183" fontId="28" fillId="0" borderId="0" xfId="10" applyNumberFormat="1" applyFont="1" applyFill="1" applyBorder="1" applyAlignment="1">
      <alignment horizontal="right" vertical="center"/>
    </xf>
    <xf numFmtId="1" fontId="36" fillId="0" borderId="0" xfId="10" applyNumberFormat="1" applyFont="1" applyFill="1" applyBorder="1" applyAlignment="1">
      <alignment horizontal="center" vertical="center"/>
    </xf>
    <xf numFmtId="0" fontId="28" fillId="0" borderId="0" xfId="10" quotePrefix="1" applyFont="1" applyFill="1" applyBorder="1" applyAlignment="1">
      <alignment vertical="center"/>
    </xf>
    <xf numFmtId="170" fontId="28" fillId="0" borderId="0" xfId="10" applyNumberFormat="1" applyFont="1" applyFill="1" applyBorder="1" applyAlignment="1">
      <alignment vertical="center"/>
    </xf>
    <xf numFmtId="170" fontId="28" fillId="0" borderId="0" xfId="10" applyNumberFormat="1" applyFont="1" applyFill="1" applyBorder="1" applyAlignment="1">
      <alignment horizontal="center" vertical="center"/>
    </xf>
    <xf numFmtId="165" fontId="28" fillId="4" borderId="0" xfId="23" applyNumberFormat="1" applyFont="1" applyFill="1" applyBorder="1" applyAlignment="1">
      <alignment horizontal="center" vertical="top"/>
    </xf>
    <xf numFmtId="0" fontId="27" fillId="4" borderId="0" xfId="10" applyFont="1" applyFill="1" applyBorder="1" applyAlignment="1">
      <alignment horizontal="left" vertical="top"/>
    </xf>
    <xf numFmtId="0" fontId="28" fillId="4" borderId="0" xfId="10" quotePrefix="1" applyFont="1" applyFill="1" applyBorder="1" applyAlignment="1">
      <alignment horizontal="center" vertical="top"/>
    </xf>
    <xf numFmtId="0" fontId="39" fillId="4" borderId="0" xfId="24" applyFont="1" applyFill="1" applyBorder="1" applyAlignment="1">
      <alignment horizontal="center" vertical="top"/>
    </xf>
    <xf numFmtId="176" fontId="27" fillId="4" borderId="0" xfId="10" applyNumberFormat="1" applyFont="1" applyFill="1" applyBorder="1" applyAlignment="1">
      <alignment horizontal="right" vertical="top"/>
    </xf>
    <xf numFmtId="0" fontId="39" fillId="4" borderId="0" xfId="0" applyFont="1" applyFill="1" applyAlignment="1">
      <alignment horizontal="left" vertical="top" wrapText="1"/>
    </xf>
    <xf numFmtId="0" fontId="39" fillId="4" borderId="5" xfId="24" applyFont="1" applyFill="1" applyBorder="1" applyAlignment="1">
      <alignment horizontal="center" vertical="top"/>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0" fontId="24" fillId="3" borderId="0" xfId="0" applyFont="1" applyFill="1" applyBorder="1" applyAlignment="1">
      <alignment horizontal="center" vertical="center" wrapText="1"/>
    </xf>
    <xf numFmtId="0" fontId="26" fillId="0" borderId="0" xfId="0" applyFont="1" applyBorder="1" applyAlignment="1">
      <alignment horizontal="left" wrapText="1"/>
    </xf>
    <xf numFmtId="0" fontId="26" fillId="0" borderId="4" xfId="0" applyFont="1" applyBorder="1" applyAlignment="1">
      <alignment horizontal="center"/>
    </xf>
    <xf numFmtId="0" fontId="28" fillId="0" borderId="0" xfId="10" applyFont="1" applyFill="1" applyBorder="1" applyAlignment="1">
      <alignment horizontal="left"/>
    </xf>
    <xf numFmtId="0" fontId="28" fillId="0" borderId="0" xfId="10" applyFont="1" applyFill="1" applyBorder="1" applyAlignment="1">
      <alignment wrapText="1"/>
    </xf>
    <xf numFmtId="0" fontId="36" fillId="0" borderId="0" xfId="10" applyFont="1" applyFill="1" applyBorder="1" applyAlignment="1">
      <alignment horizontal="center" vertical="center" wrapText="1"/>
    </xf>
    <xf numFmtId="0" fontId="36" fillId="0" borderId="1" xfId="10" applyFont="1" applyFill="1" applyBorder="1" applyAlignment="1">
      <alignment horizontal="center" vertical="center"/>
    </xf>
    <xf numFmtId="0" fontId="28" fillId="0" borderId="2" xfId="10" applyFont="1" applyFill="1" applyBorder="1" applyAlignment="1">
      <alignment horizontal="center" vertical="center"/>
    </xf>
    <xf numFmtId="0" fontId="36" fillId="0" borderId="0" xfId="10" applyFont="1" applyFill="1" applyBorder="1" applyAlignment="1">
      <alignment horizontal="center" vertical="center"/>
    </xf>
    <xf numFmtId="0" fontId="28" fillId="0" borderId="0" xfId="10" applyFont="1" applyFill="1" applyBorder="1" applyAlignment="1">
      <alignment horizontal="center" vertical="center"/>
    </xf>
    <xf numFmtId="0" fontId="36" fillId="0" borderId="1" xfId="10" applyFont="1" applyFill="1" applyBorder="1" applyAlignment="1">
      <alignment horizontal="center" vertical="center" wrapText="1"/>
    </xf>
    <xf numFmtId="0" fontId="26" fillId="0" borderId="0" xfId="0" applyFont="1" applyBorder="1" applyAlignment="1">
      <alignment horizontal="center"/>
    </xf>
    <xf numFmtId="0" fontId="32" fillId="3" borderId="0" xfId="10" applyFont="1" applyFill="1" applyAlignment="1">
      <alignment horizontal="left" vertical="center" wrapText="1"/>
    </xf>
    <xf numFmtId="17" fontId="32" fillId="3" borderId="0" xfId="10" applyNumberFormat="1" applyFont="1" applyFill="1" applyAlignment="1">
      <alignment horizontal="left" vertical="center" wrapText="1"/>
    </xf>
    <xf numFmtId="0" fontId="13" fillId="0" borderId="0" xfId="10" applyFont="1" applyFill="1" applyAlignment="1">
      <alignment vertical="center"/>
    </xf>
    <xf numFmtId="0" fontId="13" fillId="0" borderId="0" xfId="10" applyFont="1" applyFill="1"/>
    <xf numFmtId="0" fontId="28" fillId="0" borderId="0" xfId="10" applyFont="1" applyFill="1" applyBorder="1" applyAlignment="1">
      <alignment horizontal="center" vertical="center" wrapText="1"/>
    </xf>
    <xf numFmtId="0" fontId="13" fillId="0" borderId="0" xfId="10" applyFont="1" applyFill="1" applyBorder="1"/>
    <xf numFmtId="0" fontId="28" fillId="0" borderId="1" xfId="10" applyFont="1" applyFill="1" applyBorder="1" applyAlignment="1">
      <alignment horizontal="center"/>
    </xf>
    <xf numFmtId="0" fontId="28" fillId="0" borderId="2" xfId="10" applyFont="1" applyFill="1" applyBorder="1" applyAlignment="1">
      <alignment horizontal="center"/>
    </xf>
    <xf numFmtId="0" fontId="28" fillId="0" borderId="0" xfId="12" applyFont="1" applyBorder="1" applyAlignment="1">
      <alignment horizontal="center" vertical="center" wrapText="1"/>
    </xf>
    <xf numFmtId="0" fontId="28" fillId="0" borderId="0" xfId="12" applyFont="1" applyBorder="1" applyAlignment="1">
      <alignment horizontal="center" vertical="center"/>
    </xf>
    <xf numFmtId="0" fontId="28" fillId="0" borderId="1" xfId="12" applyFont="1" applyBorder="1" applyAlignment="1">
      <alignment horizontal="center" vertical="center"/>
    </xf>
    <xf numFmtId="0" fontId="28" fillId="2" borderId="3" xfId="12" applyFont="1" applyFill="1" applyBorder="1" applyAlignment="1">
      <alignment horizontal="center" vertical="center" wrapText="1"/>
    </xf>
    <xf numFmtId="0" fontId="28" fillId="2" borderId="0" xfId="12" applyFont="1" applyFill="1" applyBorder="1" applyAlignment="1">
      <alignment horizontal="center" vertical="center" wrapText="1"/>
    </xf>
    <xf numFmtId="0" fontId="28" fillId="0" borderId="3" xfId="12" applyFont="1" applyBorder="1" applyAlignment="1">
      <alignment horizontal="center" vertical="center" wrapText="1"/>
    </xf>
    <xf numFmtId="0" fontId="28" fillId="0" borderId="3" xfId="12" applyFont="1" applyBorder="1" applyAlignment="1">
      <alignment horizontal="center" vertical="center"/>
    </xf>
    <xf numFmtId="0" fontId="28" fillId="0" borderId="0" xfId="12" applyFont="1" applyFill="1" applyBorder="1" applyAlignment="1">
      <alignment horizontal="center" vertical="center" wrapText="1"/>
    </xf>
    <xf numFmtId="0" fontId="28" fillId="0" borderId="0" xfId="10" applyFont="1" applyFill="1" applyAlignment="1">
      <alignment horizontal="center" vertical="center"/>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43" fillId="4" borderId="4" xfId="10" applyFont="1" applyFill="1" applyBorder="1" applyAlignment="1">
      <alignment horizontal="center" vertical="center"/>
    </xf>
    <xf numFmtId="0" fontId="26" fillId="0" borderId="5" xfId="0" applyFont="1" applyBorder="1" applyAlignment="1">
      <alignment horizontal="left" wrapText="1"/>
    </xf>
    <xf numFmtId="0" fontId="12" fillId="0" borderId="0" xfId="10" applyFont="1" applyFill="1" applyAlignment="1">
      <alignment horizontal="center" vertical="center"/>
    </xf>
    <xf numFmtId="0" fontId="32" fillId="3" borderId="0" xfId="10" applyFont="1" applyFill="1" applyAlignment="1">
      <alignment horizontal="left" vertical="center"/>
    </xf>
    <xf numFmtId="0" fontId="28" fillId="0" borderId="1" xfId="10" applyFont="1" applyFill="1" applyBorder="1" applyAlignment="1">
      <alignment horizontal="center" vertical="center" wrapText="1"/>
    </xf>
    <xf numFmtId="0" fontId="27" fillId="4" borderId="0" xfId="10" applyFont="1" applyFill="1" applyBorder="1" applyAlignment="1">
      <alignment horizontal="left" vertical="top" wrapText="1"/>
    </xf>
    <xf numFmtId="0" fontId="7" fillId="0" borderId="0" xfId="10" applyFont="1" applyBorder="1" applyAlignment="1">
      <alignment horizontal="left" vertical="center"/>
    </xf>
    <xf numFmtId="0" fontId="7" fillId="0" borderId="0" xfId="10" applyFont="1" applyAlignment="1">
      <alignment horizontal="justify" vertical="center"/>
    </xf>
    <xf numFmtId="0" fontId="28" fillId="0" borderId="0" xfId="10" applyFont="1" applyBorder="1" applyAlignment="1">
      <alignment horizontal="left" vertical="center"/>
    </xf>
    <xf numFmtId="0" fontId="28" fillId="0" borderId="0" xfId="10" applyFont="1" applyBorder="1" applyAlignment="1">
      <alignment horizontal="justify" vertical="center"/>
    </xf>
    <xf numFmtId="0" fontId="28" fillId="0" borderId="0" xfId="10" applyFont="1" applyAlignment="1">
      <alignment horizontal="justify" vertical="center"/>
    </xf>
    <xf numFmtId="0" fontId="7" fillId="0" borderId="0" xfId="10" applyFont="1" applyBorder="1" applyAlignment="1">
      <alignment horizontal="justify" vertical="center"/>
    </xf>
    <xf numFmtId="0" fontId="28" fillId="0" borderId="1" xfId="10" applyFont="1" applyFill="1" applyBorder="1" applyAlignment="1">
      <alignment horizontal="center" vertical="center"/>
    </xf>
    <xf numFmtId="0" fontId="28" fillId="0" borderId="0" xfId="10" applyFont="1" applyFill="1" applyBorder="1" applyAlignment="1">
      <alignment horizontal="justify" vertical="center" wrapText="1"/>
    </xf>
    <xf numFmtId="0" fontId="28" fillId="0" borderId="0" xfId="10" applyFont="1" applyFill="1" applyBorder="1" applyAlignment="1">
      <alignment horizontal="justify" vertical="center"/>
    </xf>
  </cellXfs>
  <cellStyles count="26">
    <cellStyle name="=C:\WINNT\SYSTEM32\COMMAND.COM" xfId="1"/>
    <cellStyle name="=C:\WINNT\SYSTEM32\COMMAND.COM 2" xfId="2"/>
    <cellStyle name="=C:\WINNT\SYSTEM32\COMMAND.COM 2 2" xfId="3"/>
    <cellStyle name="=C:\WINNT\SYSTEM32\COMMAND.COM 3" xfId="19"/>
    <cellStyle name="=C:\WINNT\SYSTEM32\COMMAND.COM 3 2" xfId="21"/>
    <cellStyle name="Euro" xfId="4"/>
    <cellStyle name="Millares" xfId="5" builtinId="3"/>
    <cellStyle name="Millares 2" xfId="6"/>
    <cellStyle name="Millares 2 2" xfId="7"/>
    <cellStyle name="Millares 2 2 2" xfId="23"/>
    <cellStyle name="Millares 2 2 3" xfId="22"/>
    <cellStyle name="Millares 2_Avance f y f CFE dlls" xfId="8"/>
    <cellStyle name="Millares 3" xfId="9"/>
    <cellStyle name="Normal" xfId="0" builtinId="0"/>
    <cellStyle name="Normal 14" xfId="24"/>
    <cellStyle name="Normal 2" xfId="10"/>
    <cellStyle name="Normal 2 2" xfId="11"/>
    <cellStyle name="Normal 2 2 2" xfId="12"/>
    <cellStyle name="Normal 2_Hoja1" xfId="13"/>
    <cellStyle name="Normal 26" xfId="25"/>
    <cellStyle name="Normal 3" xfId="14"/>
    <cellStyle name="Normal 4" xfId="20"/>
    <cellStyle name="Normal 5" xfId="15"/>
    <cellStyle name="Porcentaje" xfId="18" builtinId="5"/>
    <cellStyle name="Porcentual 2" xfId="16"/>
    <cellStyle name="Porcentual 2 2" xfId="17"/>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2.xml"/><Relationship Id="rId10" Type="http://schemas.openxmlformats.org/officeDocument/2006/relationships/externalLink" Target="externalLinks/externalLink3.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0</xdr:colOff>
      <xdr:row>49</xdr:row>
      <xdr:rowOff>0</xdr:rowOff>
    </xdr:from>
    <xdr:to>
      <xdr:col>8</xdr:col>
      <xdr:colOff>0</xdr:colOff>
      <xdr:row>49</xdr:row>
      <xdr:rowOff>0</xdr:rowOff>
    </xdr:to>
    <xdr:sp macro="" textlink="">
      <xdr:nvSpPr>
        <xdr:cNvPr id="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49</xdr:row>
      <xdr:rowOff>0</xdr:rowOff>
    </xdr:from>
    <xdr:to>
      <xdr:col>8</xdr:col>
      <xdr:colOff>0</xdr:colOff>
      <xdr:row>49</xdr:row>
      <xdr:rowOff>0</xdr:rowOff>
    </xdr:to>
    <xdr:sp macro="" textlink="">
      <xdr:nvSpPr>
        <xdr:cNvPr id="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51</xdr:row>
      <xdr:rowOff>0</xdr:rowOff>
    </xdr:from>
    <xdr:to>
      <xdr:col>9</xdr:col>
      <xdr:colOff>0</xdr:colOff>
      <xdr:row>51</xdr:row>
      <xdr:rowOff>0</xdr:rowOff>
    </xdr:to>
    <xdr:sp macro="" textlink="">
      <xdr:nvSpPr>
        <xdr:cNvPr id="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1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1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1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1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49</xdr:row>
      <xdr:rowOff>0</xdr:rowOff>
    </xdr:from>
    <xdr:to>
      <xdr:col>8</xdr:col>
      <xdr:colOff>0</xdr:colOff>
      <xdr:row>49</xdr:row>
      <xdr:rowOff>0</xdr:rowOff>
    </xdr:to>
    <xdr:sp macro="" textlink="">
      <xdr:nvSpPr>
        <xdr:cNvPr id="1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1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51</xdr:row>
      <xdr:rowOff>0</xdr:rowOff>
    </xdr:from>
    <xdr:to>
      <xdr:col>9</xdr:col>
      <xdr:colOff>0</xdr:colOff>
      <xdr:row>51</xdr:row>
      <xdr:rowOff>0</xdr:rowOff>
    </xdr:to>
    <xdr:sp macro="" textlink="">
      <xdr:nvSpPr>
        <xdr:cNvPr id="1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1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1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1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2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2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2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2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49</xdr:row>
      <xdr:rowOff>0</xdr:rowOff>
    </xdr:from>
    <xdr:to>
      <xdr:col>8</xdr:col>
      <xdr:colOff>0</xdr:colOff>
      <xdr:row>49</xdr:row>
      <xdr:rowOff>0</xdr:rowOff>
    </xdr:to>
    <xdr:sp macro="" textlink="">
      <xdr:nvSpPr>
        <xdr:cNvPr id="2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2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51</xdr:row>
      <xdr:rowOff>0</xdr:rowOff>
    </xdr:from>
    <xdr:to>
      <xdr:col>9</xdr:col>
      <xdr:colOff>0</xdr:colOff>
      <xdr:row>51</xdr:row>
      <xdr:rowOff>0</xdr:rowOff>
    </xdr:to>
    <xdr:sp macro="" textlink="">
      <xdr:nvSpPr>
        <xdr:cNvPr id="2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2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2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2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3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3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3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3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49</xdr:row>
      <xdr:rowOff>0</xdr:rowOff>
    </xdr:from>
    <xdr:to>
      <xdr:col>8</xdr:col>
      <xdr:colOff>0</xdr:colOff>
      <xdr:row>49</xdr:row>
      <xdr:rowOff>0</xdr:rowOff>
    </xdr:to>
    <xdr:sp macro="" textlink="">
      <xdr:nvSpPr>
        <xdr:cNvPr id="3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3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51</xdr:row>
      <xdr:rowOff>0</xdr:rowOff>
    </xdr:from>
    <xdr:to>
      <xdr:col>9</xdr:col>
      <xdr:colOff>0</xdr:colOff>
      <xdr:row>51</xdr:row>
      <xdr:rowOff>0</xdr:rowOff>
    </xdr:to>
    <xdr:sp macro="" textlink="">
      <xdr:nvSpPr>
        <xdr:cNvPr id="3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3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3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3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4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4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4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4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49</xdr:row>
      <xdr:rowOff>0</xdr:rowOff>
    </xdr:from>
    <xdr:to>
      <xdr:col>8</xdr:col>
      <xdr:colOff>0</xdr:colOff>
      <xdr:row>49</xdr:row>
      <xdr:rowOff>0</xdr:rowOff>
    </xdr:to>
    <xdr:sp macro="" textlink="">
      <xdr:nvSpPr>
        <xdr:cNvPr id="4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4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51</xdr:row>
      <xdr:rowOff>0</xdr:rowOff>
    </xdr:from>
    <xdr:to>
      <xdr:col>9</xdr:col>
      <xdr:colOff>0</xdr:colOff>
      <xdr:row>51</xdr:row>
      <xdr:rowOff>0</xdr:rowOff>
    </xdr:to>
    <xdr:sp macro="" textlink="">
      <xdr:nvSpPr>
        <xdr:cNvPr id="4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4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4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4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5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5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5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49</xdr:row>
      <xdr:rowOff>0</xdr:rowOff>
    </xdr:from>
    <xdr:to>
      <xdr:col>8</xdr:col>
      <xdr:colOff>0</xdr:colOff>
      <xdr:row>49</xdr:row>
      <xdr:rowOff>0</xdr:rowOff>
    </xdr:to>
    <xdr:sp macro="" textlink="">
      <xdr:nvSpPr>
        <xdr:cNvPr id="5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49</xdr:row>
      <xdr:rowOff>0</xdr:rowOff>
    </xdr:from>
    <xdr:to>
      <xdr:col>8</xdr:col>
      <xdr:colOff>0</xdr:colOff>
      <xdr:row>49</xdr:row>
      <xdr:rowOff>0</xdr:rowOff>
    </xdr:to>
    <xdr:sp macro="" textlink="">
      <xdr:nvSpPr>
        <xdr:cNvPr id="5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5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51</xdr:row>
      <xdr:rowOff>0</xdr:rowOff>
    </xdr:from>
    <xdr:to>
      <xdr:col>9</xdr:col>
      <xdr:colOff>0</xdr:colOff>
      <xdr:row>51</xdr:row>
      <xdr:rowOff>0</xdr:rowOff>
    </xdr:to>
    <xdr:sp macro="" textlink="">
      <xdr:nvSpPr>
        <xdr:cNvPr id="5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51</xdr:row>
      <xdr:rowOff>0</xdr:rowOff>
    </xdr:from>
    <xdr:to>
      <xdr:col>8</xdr:col>
      <xdr:colOff>849576</xdr:colOff>
      <xdr:row>51</xdr:row>
      <xdr:rowOff>0</xdr:rowOff>
    </xdr:to>
    <xdr:sp macro="" textlink="">
      <xdr:nvSpPr>
        <xdr:cNvPr id="5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5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49</xdr:row>
      <xdr:rowOff>0</xdr:rowOff>
    </xdr:from>
    <xdr:to>
      <xdr:col>7</xdr:col>
      <xdr:colOff>846833</xdr:colOff>
      <xdr:row>49</xdr:row>
      <xdr:rowOff>0</xdr:rowOff>
    </xdr:to>
    <xdr:sp macro="" textlink="">
      <xdr:nvSpPr>
        <xdr:cNvPr id="5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6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49</xdr:row>
      <xdr:rowOff>0</xdr:rowOff>
    </xdr:from>
    <xdr:to>
      <xdr:col>6</xdr:col>
      <xdr:colOff>765279</xdr:colOff>
      <xdr:row>49</xdr:row>
      <xdr:rowOff>0</xdr:rowOff>
    </xdr:to>
    <xdr:sp macro="" textlink="">
      <xdr:nvSpPr>
        <xdr:cNvPr id="6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is%20documentos/Informaci&#243;n%202018/Informes%20Trimestrales/Enero-diciembre/Pidiregas/COMPROMISOS_4&#176;%20TRIM_2018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MILLPESOS_"/>
      <sheetName val="COMP DIR COND (DLLS)"/>
      <sheetName val="COMP DIR COND PESOS"/>
      <sheetName val="COMP CONSOL "/>
      <sheetName val="Archivo Pedro_Dic (2)"/>
      <sheetName val="COMP MILLDD para SII"/>
      <sheetName val="COMP DIR COND (DLLS) para SII"/>
      <sheetName val="COMP MILLPESOS_ (3)"/>
      <sheetName val="Pasivo Total"/>
      <sheetName val="Hoja3"/>
      <sheetName val="Instructivo"/>
      <sheetName val="COMP MILLPESOS_ (2)"/>
      <sheetName val="Hoja1"/>
      <sheetName val="Cuadro_08_dllr"/>
      <sheetName val="COMP MILLDD (2)"/>
      <sheetName val="Cuadro_08_dllr (2)"/>
      <sheetName val="Hoja2"/>
      <sheetName val="Hoja4"/>
      <sheetName val="Hoja6"/>
      <sheetName val="Hoja5"/>
    </sheetNames>
    <sheetDataSet>
      <sheetData sheetId="0">
        <row r="12">
          <cell r="H12">
            <v>0</v>
          </cell>
        </row>
        <row r="13">
          <cell r="H13">
            <v>0</v>
          </cell>
        </row>
        <row r="14">
          <cell r="H14">
            <v>0</v>
          </cell>
        </row>
        <row r="15">
          <cell r="H15">
            <v>0</v>
          </cell>
        </row>
        <row r="16">
          <cell r="H16">
            <v>0</v>
          </cell>
        </row>
        <row r="17">
          <cell r="H17">
            <v>0</v>
          </cell>
        </row>
        <row r="18">
          <cell r="H18">
            <v>7.360280459999899</v>
          </cell>
        </row>
        <row r="19">
          <cell r="H19">
            <v>0</v>
          </cell>
        </row>
        <row r="20">
          <cell r="H20">
            <v>0</v>
          </cell>
        </row>
        <row r="21">
          <cell r="H21">
            <v>0</v>
          </cell>
        </row>
        <row r="22">
          <cell r="H22">
            <v>0</v>
          </cell>
        </row>
        <row r="23">
          <cell r="H23">
            <v>0</v>
          </cell>
        </row>
        <row r="24">
          <cell r="H24">
            <v>0</v>
          </cell>
        </row>
        <row r="25">
          <cell r="H25">
            <v>0</v>
          </cell>
        </row>
        <row r="26">
          <cell r="H26">
            <v>0</v>
          </cell>
        </row>
        <row r="27">
          <cell r="H27">
            <v>0</v>
          </cell>
        </row>
        <row r="28">
          <cell r="H28">
            <v>0</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row r="38">
          <cell r="H38">
            <v>0</v>
          </cell>
        </row>
        <row r="39">
          <cell r="H39">
            <v>0</v>
          </cell>
        </row>
        <row r="40">
          <cell r="H40">
            <v>0</v>
          </cell>
        </row>
        <row r="41">
          <cell r="H41">
            <v>0</v>
          </cell>
        </row>
        <row r="42">
          <cell r="H42">
            <v>0</v>
          </cell>
        </row>
        <row r="43">
          <cell r="H43">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64.134298071843205</v>
          </cell>
        </row>
        <row r="72">
          <cell r="H72">
            <v>503.21820053544548</v>
          </cell>
        </row>
        <row r="73">
          <cell r="H73">
            <v>0</v>
          </cell>
        </row>
        <row r="74">
          <cell r="H74">
            <v>0</v>
          </cell>
        </row>
        <row r="75">
          <cell r="H75">
            <v>0</v>
          </cell>
        </row>
        <row r="76">
          <cell r="H76">
            <v>0</v>
          </cell>
        </row>
        <row r="77">
          <cell r="H77">
            <v>21.717706703596022</v>
          </cell>
        </row>
        <row r="78">
          <cell r="H78">
            <v>0</v>
          </cell>
        </row>
        <row r="79">
          <cell r="H79">
            <v>0</v>
          </cell>
        </row>
        <row r="80">
          <cell r="H80">
            <v>0</v>
          </cell>
        </row>
        <row r="81">
          <cell r="H81">
            <v>0</v>
          </cell>
        </row>
        <row r="82">
          <cell r="H82">
            <v>4.2342145924200452</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row r="101">
          <cell r="H101">
            <v>0</v>
          </cell>
        </row>
        <row r="102">
          <cell r="H102">
            <v>0</v>
          </cell>
        </row>
        <row r="103">
          <cell r="H103">
            <v>0.3677202606496337</v>
          </cell>
        </row>
        <row r="104">
          <cell r="H104">
            <v>0</v>
          </cell>
        </row>
        <row r="105">
          <cell r="H105">
            <v>0</v>
          </cell>
        </row>
        <row r="106">
          <cell r="H106">
            <v>11.065562640185988</v>
          </cell>
        </row>
        <row r="107">
          <cell r="H107">
            <v>0</v>
          </cell>
        </row>
        <row r="108">
          <cell r="H108">
            <v>0</v>
          </cell>
        </row>
        <row r="109">
          <cell r="H109">
            <v>0</v>
          </cell>
        </row>
        <row r="110">
          <cell r="H110">
            <v>0</v>
          </cell>
        </row>
        <row r="111">
          <cell r="H111">
            <v>0</v>
          </cell>
        </row>
        <row r="112">
          <cell r="H112">
            <v>3.1473587122848485</v>
          </cell>
        </row>
        <row r="113">
          <cell r="H113">
            <v>0</v>
          </cell>
        </row>
        <row r="114">
          <cell r="H114">
            <v>0</v>
          </cell>
        </row>
        <row r="115">
          <cell r="H115">
            <v>0</v>
          </cell>
        </row>
        <row r="116">
          <cell r="H116">
            <v>0</v>
          </cell>
        </row>
        <row r="117">
          <cell r="H117">
            <v>0</v>
          </cell>
        </row>
        <row r="118">
          <cell r="H118">
            <v>0</v>
          </cell>
        </row>
        <row r="119">
          <cell r="H119">
            <v>0</v>
          </cell>
        </row>
        <row r="120">
          <cell r="H120">
            <v>0</v>
          </cell>
        </row>
        <row r="121">
          <cell r="H121">
            <v>0</v>
          </cell>
        </row>
        <row r="122">
          <cell r="H122">
            <v>0</v>
          </cell>
        </row>
        <row r="123">
          <cell r="H123">
            <v>0</v>
          </cell>
        </row>
        <row r="124">
          <cell r="H124">
            <v>4.126425322259152</v>
          </cell>
        </row>
        <row r="125">
          <cell r="H125">
            <v>25.472533326229737</v>
          </cell>
        </row>
        <row r="126">
          <cell r="H126">
            <v>0</v>
          </cell>
        </row>
        <row r="127">
          <cell r="H127">
            <v>0</v>
          </cell>
        </row>
        <row r="128">
          <cell r="H128">
            <v>0.32094247357204253</v>
          </cell>
        </row>
        <row r="129">
          <cell r="H129">
            <v>4.6894851241046016</v>
          </cell>
        </row>
        <row r="130">
          <cell r="H130">
            <v>0</v>
          </cell>
        </row>
        <row r="131">
          <cell r="H131">
            <v>0</v>
          </cell>
        </row>
        <row r="132">
          <cell r="H132">
            <v>0</v>
          </cell>
        </row>
        <row r="133">
          <cell r="H133">
            <v>0</v>
          </cell>
        </row>
        <row r="134">
          <cell r="H134">
            <v>936.10828478981671</v>
          </cell>
        </row>
        <row r="135">
          <cell r="H135">
            <v>8.715000002765521</v>
          </cell>
        </row>
        <row r="136">
          <cell r="H136">
            <v>9.857188297074515E-2</v>
          </cell>
        </row>
        <row r="137">
          <cell r="H137">
            <v>0</v>
          </cell>
        </row>
        <row r="138">
          <cell r="H138">
            <v>0.32520018539700146</v>
          </cell>
        </row>
        <row r="139">
          <cell r="H139">
            <v>5.0843400864679111</v>
          </cell>
        </row>
        <row r="140">
          <cell r="H140">
            <v>7.9858033309052132</v>
          </cell>
        </row>
        <row r="141">
          <cell r="H141">
            <v>1.418260570212281</v>
          </cell>
        </row>
        <row r="142">
          <cell r="H142">
            <v>15.216432926874631</v>
          </cell>
        </row>
        <row r="143">
          <cell r="H143">
            <v>0</v>
          </cell>
        </row>
        <row r="144">
          <cell r="H144">
            <v>0</v>
          </cell>
        </row>
        <row r="145">
          <cell r="H145">
            <v>0</v>
          </cell>
        </row>
        <row r="146">
          <cell r="H146">
            <v>0</v>
          </cell>
        </row>
        <row r="147">
          <cell r="H147">
            <v>0</v>
          </cell>
        </row>
        <row r="148">
          <cell r="H148">
            <v>0</v>
          </cell>
        </row>
        <row r="149">
          <cell r="H149">
            <v>8.8880534698126255</v>
          </cell>
        </row>
        <row r="150">
          <cell r="H150">
            <v>0</v>
          </cell>
        </row>
        <row r="151">
          <cell r="H151">
            <v>2.1569901225114947</v>
          </cell>
        </row>
        <row r="152">
          <cell r="H152">
            <v>57.659997987701075</v>
          </cell>
        </row>
        <row r="153">
          <cell r="H153">
            <v>0</v>
          </cell>
        </row>
        <row r="154">
          <cell r="H154">
            <v>27.128072078935794</v>
          </cell>
        </row>
        <row r="155">
          <cell r="H155">
            <v>13.162047713019618</v>
          </cell>
        </row>
        <row r="156">
          <cell r="H156">
            <v>0.12353091055341059</v>
          </cell>
        </row>
        <row r="157">
          <cell r="H157">
            <v>293.13619222</v>
          </cell>
        </row>
        <row r="158">
          <cell r="H158">
            <v>0</v>
          </cell>
        </row>
        <row r="159">
          <cell r="H159">
            <v>0</v>
          </cell>
        </row>
        <row r="160">
          <cell r="H160">
            <v>7.5502255207392057</v>
          </cell>
        </row>
        <row r="161">
          <cell r="H161">
            <v>5.0641504724901747</v>
          </cell>
        </row>
        <row r="162">
          <cell r="H162">
            <v>15.741541173439067</v>
          </cell>
        </row>
        <row r="163">
          <cell r="H163">
            <v>1.6024416282401845</v>
          </cell>
        </row>
        <row r="164">
          <cell r="H164">
            <v>9.2962272899178409</v>
          </cell>
        </row>
        <row r="165">
          <cell r="H165">
            <v>0.57099178071659251</v>
          </cell>
        </row>
        <row r="166">
          <cell r="H166">
            <v>8.7502813971459155</v>
          </cell>
        </row>
        <row r="167">
          <cell r="H167">
            <v>18.555039470736133</v>
          </cell>
        </row>
        <row r="168">
          <cell r="H168">
            <v>2.5891803241538103</v>
          </cell>
        </row>
        <row r="169">
          <cell r="H169">
            <v>7.9022455233781432</v>
          </cell>
        </row>
        <row r="170">
          <cell r="H170">
            <v>2.9424293092763669</v>
          </cell>
        </row>
        <row r="171">
          <cell r="H171">
            <v>27.910461413349225</v>
          </cell>
        </row>
        <row r="172">
          <cell r="H172">
            <v>32.934502519357956</v>
          </cell>
        </row>
        <row r="173">
          <cell r="H173">
            <v>59.431828520572196</v>
          </cell>
        </row>
        <row r="174">
          <cell r="H174">
            <v>5.4374824801699688</v>
          </cell>
        </row>
        <row r="175">
          <cell r="H175">
            <v>13.317223459955571</v>
          </cell>
        </row>
        <row r="176">
          <cell r="H176">
            <v>11.239884682387</v>
          </cell>
        </row>
        <row r="177">
          <cell r="H177">
            <v>2.1068984347469524</v>
          </cell>
        </row>
        <row r="178">
          <cell r="H178">
            <v>6.792583215562189</v>
          </cell>
        </row>
        <row r="179">
          <cell r="H179">
            <v>3.7563140771754986</v>
          </cell>
        </row>
        <row r="180">
          <cell r="H180">
            <v>21.958330612783229</v>
          </cell>
        </row>
        <row r="181">
          <cell r="H181">
            <v>38.34625455720564</v>
          </cell>
        </row>
        <row r="183">
          <cell r="H183">
            <v>107.67836498312757</v>
          </cell>
        </row>
        <row r="184">
          <cell r="H184">
            <v>96.058633297480952</v>
          </cell>
        </row>
        <row r="185">
          <cell r="H185">
            <v>4.7740788906372487</v>
          </cell>
        </row>
        <row r="186">
          <cell r="H186">
            <v>12.762554643964098</v>
          </cell>
        </row>
        <row r="187">
          <cell r="H187">
            <v>490.01416615160963</v>
          </cell>
        </row>
        <row r="188">
          <cell r="H188">
            <v>0.75736149237578809</v>
          </cell>
        </row>
        <row r="189">
          <cell r="H189">
            <v>0.30974030012505205</v>
          </cell>
        </row>
        <row r="190">
          <cell r="H190">
            <v>18.967500000000001</v>
          </cell>
        </row>
        <row r="191">
          <cell r="H191">
            <v>39.074955521841574</v>
          </cell>
        </row>
        <row r="192">
          <cell r="H192">
            <v>7.2039827697106542</v>
          </cell>
        </row>
        <row r="193">
          <cell r="H193">
            <v>47.180048061181509</v>
          </cell>
        </row>
        <row r="194">
          <cell r="H194">
            <v>0.96284729761904764</v>
          </cell>
        </row>
        <row r="195">
          <cell r="H195">
            <v>1.2864707888888889</v>
          </cell>
        </row>
        <row r="196">
          <cell r="H196">
            <v>33.909147966277722</v>
          </cell>
        </row>
        <row r="197">
          <cell r="H197">
            <v>54.016648493767747</v>
          </cell>
        </row>
        <row r="198">
          <cell r="H198">
            <v>32.164814307499988</v>
          </cell>
        </row>
        <row r="199">
          <cell r="H199">
            <v>8.4141194807699371</v>
          </cell>
        </row>
        <row r="200">
          <cell r="H200">
            <v>55.055445190125695</v>
          </cell>
        </row>
        <row r="201">
          <cell r="H201">
            <v>29.788177239011205</v>
          </cell>
        </row>
        <row r="202">
          <cell r="H202">
            <v>8.2991076776576804</v>
          </cell>
        </row>
        <row r="203">
          <cell r="H203">
            <v>19.513581141036795</v>
          </cell>
        </row>
        <row r="204">
          <cell r="H204">
            <v>9.6085850550262109</v>
          </cell>
        </row>
        <row r="205">
          <cell r="H205">
            <v>16.259247007064459</v>
          </cell>
        </row>
        <row r="206">
          <cell r="H206">
            <v>1.2501496834819541</v>
          </cell>
        </row>
        <row r="209">
          <cell r="H209">
            <v>16.705885790312934</v>
          </cell>
        </row>
        <row r="210">
          <cell r="H210">
            <v>15.038052700405377</v>
          </cell>
        </row>
        <row r="211">
          <cell r="H211">
            <v>1.8207902769014612</v>
          </cell>
        </row>
        <row r="212">
          <cell r="H212">
            <v>44.084210527980787</v>
          </cell>
        </row>
        <row r="213">
          <cell r="H213">
            <v>80.176032000247318</v>
          </cell>
        </row>
        <row r="214">
          <cell r="H214">
            <v>52.895061064228216</v>
          </cell>
        </row>
        <row r="215">
          <cell r="H215">
            <v>44.308870682293033</v>
          </cell>
        </row>
        <row r="216">
          <cell r="H216">
            <v>31.038119377033482</v>
          </cell>
        </row>
        <row r="217">
          <cell r="H217">
            <v>12.337838214840913</v>
          </cell>
        </row>
        <row r="218">
          <cell r="H218">
            <v>4.9920540710586723</v>
          </cell>
        </row>
        <row r="219">
          <cell r="H219">
            <v>58.554323153766887</v>
          </cell>
        </row>
        <row r="220">
          <cell r="H220">
            <v>68.235008816083592</v>
          </cell>
        </row>
        <row r="221">
          <cell r="H221">
            <v>38.336308042843214</v>
          </cell>
        </row>
        <row r="222">
          <cell r="H222">
            <v>91.970532315680074</v>
          </cell>
        </row>
        <row r="223">
          <cell r="H223">
            <v>15.748459680916492</v>
          </cell>
        </row>
        <row r="224">
          <cell r="H224">
            <v>56.384933311968609</v>
          </cell>
        </row>
        <row r="225">
          <cell r="H225">
            <v>11.15120048291811</v>
          </cell>
        </row>
        <row r="226">
          <cell r="H226">
            <v>36.042584372233449</v>
          </cell>
        </row>
      </sheetData>
      <sheetData sheetId="1"/>
      <sheetData sheetId="2">
        <row r="274">
          <cell r="H274">
            <v>360.52</v>
          </cell>
        </row>
        <row r="275">
          <cell r="H275">
            <v>257.83999999999997</v>
          </cell>
        </row>
        <row r="276">
          <cell r="H276">
            <v>367.2</v>
          </cell>
        </row>
        <row r="277">
          <cell r="H277">
            <v>149.72010901960783</v>
          </cell>
        </row>
        <row r="278">
          <cell r="H278">
            <v>175.2</v>
          </cell>
        </row>
        <row r="279">
          <cell r="H279">
            <v>204.22499999999999</v>
          </cell>
        </row>
        <row r="280">
          <cell r="H280">
            <v>258.8</v>
          </cell>
        </row>
        <row r="281">
          <cell r="H281">
            <v>161.52000000000001</v>
          </cell>
        </row>
        <row r="282">
          <cell r="H282">
            <v>237.95</v>
          </cell>
        </row>
        <row r="283">
          <cell r="H283">
            <v>355.2</v>
          </cell>
        </row>
        <row r="284">
          <cell r="H284">
            <v>171.1</v>
          </cell>
        </row>
        <row r="285">
          <cell r="H285">
            <v>303.75</v>
          </cell>
        </row>
        <row r="286">
          <cell r="H286">
            <v>303.10000000000002</v>
          </cell>
        </row>
        <row r="287">
          <cell r="H287">
            <v>539.4428760130719</v>
          </cell>
        </row>
        <row r="288">
          <cell r="H288">
            <v>169.9321839869281</v>
          </cell>
        </row>
        <row r="289">
          <cell r="H289">
            <v>339.4</v>
          </cell>
        </row>
        <row r="290">
          <cell r="H290">
            <v>266.90568300653592</v>
          </cell>
        </row>
        <row r="291">
          <cell r="H291">
            <v>580.4</v>
          </cell>
        </row>
        <row r="292">
          <cell r="H292">
            <v>571.54339503267965</v>
          </cell>
        </row>
        <row r="293">
          <cell r="H293">
            <v>483</v>
          </cell>
        </row>
        <row r="294">
          <cell r="H294">
            <v>267.35798500000004</v>
          </cell>
        </row>
        <row r="295">
          <cell r="H295">
            <v>294.95544697674421</v>
          </cell>
        </row>
        <row r="296">
          <cell r="H296">
            <v>265.73960699346406</v>
          </cell>
        </row>
        <row r="297">
          <cell r="H297">
            <v>470.4</v>
          </cell>
        </row>
        <row r="298">
          <cell r="H298">
            <v>481.6</v>
          </cell>
        </row>
        <row r="299">
          <cell r="H299">
            <v>160.1</v>
          </cell>
        </row>
        <row r="300">
          <cell r="H300">
            <v>161.65860499999999</v>
          </cell>
        </row>
        <row r="301">
          <cell r="H301">
            <v>503.3</v>
          </cell>
        </row>
        <row r="302">
          <cell r="H302">
            <v>263.60000000000002</v>
          </cell>
        </row>
        <row r="303">
          <cell r="H303">
            <v>1028.8285180232558</v>
          </cell>
        </row>
        <row r="304">
          <cell r="H304">
            <v>157.55723499999999</v>
          </cell>
        </row>
        <row r="305">
          <cell r="H305">
            <v>334.49348400000002</v>
          </cell>
        </row>
        <row r="306">
          <cell r="H306">
            <v>345.45770900000002</v>
          </cell>
        </row>
        <row r="307">
          <cell r="H307">
            <v>374.877026</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D1" t="str">
            <v>Costo Total</v>
          </cell>
          <cell r="E1" t="str">
            <v>Tensión (Kv)</v>
          </cell>
          <cell r="F1" t="str">
            <v>Duración (Meses)</v>
          </cell>
          <cell r="G1" t="str">
            <v>Tipo de Construcción</v>
          </cell>
          <cell r="I1" t="str">
            <v>Relación de Transformación</v>
          </cell>
          <cell r="J1" t="str">
            <v>Número de Circuitos</v>
          </cell>
          <cell r="L1" t="str">
            <v>Clase de Obra</v>
          </cell>
          <cell r="M1" t="str">
            <v>Tipo de Obra</v>
          </cell>
        </row>
      </sheetData>
      <sheetData sheetId="1" refreshError="1">
        <row r="11">
          <cell r="I11">
            <v>18.602378559215332</v>
          </cell>
          <cell r="K11">
            <v>4844.2793735302594</v>
          </cell>
          <cell r="M11">
            <v>0.60618644902465535</v>
          </cell>
        </row>
        <row r="13">
          <cell r="S13">
            <v>0.45565</v>
          </cell>
        </row>
        <row r="14">
          <cell r="S14">
            <v>8.133E-2</v>
          </cell>
        </row>
        <row r="15">
          <cell r="S15">
            <v>0</v>
          </cell>
        </row>
        <row r="16">
          <cell r="S16">
            <v>0.45582</v>
          </cell>
        </row>
        <row r="17">
          <cell r="S17">
            <v>1.0932300000000001</v>
          </cell>
        </row>
        <row r="22">
          <cell r="A22">
            <v>2003</v>
          </cell>
        </row>
        <row r="54">
          <cell r="A54">
            <v>2035</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22">
          <cell r="F22">
            <v>0.74939999999999996</v>
          </cell>
          <cell r="H22">
            <v>0.71719999999999995</v>
          </cell>
        </row>
        <row r="23">
          <cell r="H23">
            <v>0.773725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7"/>
  <sheetViews>
    <sheetView showGridLines="0" tabSelected="1" topLeftCell="C1" zoomScale="90" zoomScaleNormal="90" workbookViewId="0">
      <selection activeCell="C8" sqref="C8"/>
    </sheetView>
  </sheetViews>
  <sheetFormatPr baseColWidth="10" defaultColWidth="0" defaultRowHeight="12.75" customHeight="1" x14ac:dyDescent="0.2"/>
  <cols>
    <col min="1" max="1" width="3.5703125" style="1" hidden="1" customWidth="1"/>
    <col min="2" max="2" width="3" style="1" hidden="1" customWidth="1"/>
    <col min="3" max="3" width="4.5703125" style="15" customWidth="1"/>
    <col min="4" max="4" width="59.28515625" style="1" customWidth="1"/>
    <col min="5" max="5" width="24.5703125" style="1" customWidth="1"/>
    <col min="6" max="6" width="10.28515625" style="1" customWidth="1"/>
    <col min="7" max="7" width="12" style="1" customWidth="1"/>
    <col min="8" max="8" width="10.28515625" style="1" customWidth="1"/>
    <col min="9" max="9" width="10.7109375" style="1" customWidth="1"/>
    <col min="10" max="10" width="11.140625" style="1" customWidth="1"/>
    <col min="11" max="11" width="10.28515625" style="1" customWidth="1"/>
    <col min="12" max="12" width="2" style="5" customWidth="1"/>
    <col min="13" max="13" width="11.140625" style="1" customWidth="1"/>
    <col min="14" max="16" width="9.7109375" style="1" customWidth="1"/>
    <col min="17" max="17" width="12.140625" style="1" customWidth="1"/>
    <col min="18" max="18" width="9.85546875" style="1" customWidth="1"/>
    <col min="19" max="255" width="0.85546875" style="1" customWidth="1"/>
    <col min="256" max="257" width="49.42578125" style="1" customWidth="1"/>
    <col min="258" max="16384" width="0" style="1" hidden="1"/>
  </cols>
  <sheetData>
    <row r="1" spans="1:17" ht="54.75" customHeight="1" x14ac:dyDescent="0.2">
      <c r="A1" s="388" t="s">
        <v>1103</v>
      </c>
      <c r="B1" s="388"/>
      <c r="C1" s="388"/>
      <c r="D1" s="388"/>
      <c r="E1" s="113" t="s">
        <v>1105</v>
      </c>
      <c r="F1" s="111"/>
      <c r="G1" s="112"/>
      <c r="H1" s="112"/>
      <c r="I1" s="112"/>
      <c r="J1" s="24"/>
      <c r="K1" s="112"/>
      <c r="L1" s="1"/>
    </row>
    <row r="2" spans="1:17" ht="36" customHeight="1" thickBot="1" x14ac:dyDescent="0.45">
      <c r="A2" s="389" t="s">
        <v>1104</v>
      </c>
      <c r="B2" s="389"/>
      <c r="C2" s="389"/>
      <c r="D2" s="389"/>
      <c r="E2" s="389"/>
      <c r="F2" s="389"/>
      <c r="G2" s="389"/>
      <c r="H2" s="389"/>
      <c r="I2" s="389"/>
      <c r="J2" s="389"/>
      <c r="K2" s="389"/>
      <c r="L2" s="389"/>
      <c r="M2" s="389"/>
    </row>
    <row r="3" spans="1:17" customFormat="1" ht="6" customHeight="1" x14ac:dyDescent="0.4">
      <c r="A3" s="390"/>
      <c r="B3" s="390"/>
      <c r="C3" s="390"/>
      <c r="D3" s="390"/>
      <c r="E3" s="390"/>
      <c r="F3" s="390"/>
      <c r="G3" s="390"/>
      <c r="H3" s="390"/>
      <c r="I3" s="390"/>
      <c r="J3" s="390"/>
      <c r="K3" s="390"/>
      <c r="L3" s="390"/>
      <c r="M3" s="390"/>
      <c r="N3" s="390"/>
      <c r="O3" s="390"/>
      <c r="P3" s="390"/>
    </row>
    <row r="4" spans="1:17" ht="16.5" x14ac:dyDescent="0.3">
      <c r="C4" s="114" t="s">
        <v>1106</v>
      </c>
      <c r="D4" s="115"/>
      <c r="E4" s="115"/>
      <c r="F4" s="115"/>
      <c r="G4" s="115"/>
      <c r="H4" s="115"/>
      <c r="I4" s="115"/>
      <c r="J4" s="115"/>
      <c r="K4" s="115"/>
      <c r="L4" s="115"/>
      <c r="M4" s="115"/>
      <c r="N4" s="116"/>
      <c r="O4" s="116"/>
      <c r="P4" s="117"/>
    </row>
    <row r="5" spans="1:17" s="2" customFormat="1" ht="15" x14ac:dyDescent="0.3">
      <c r="C5" s="114" t="s">
        <v>0</v>
      </c>
      <c r="D5" s="118"/>
      <c r="E5" s="118"/>
      <c r="F5" s="118"/>
      <c r="G5" s="118"/>
      <c r="H5" s="118"/>
      <c r="I5" s="118"/>
      <c r="J5" s="118"/>
      <c r="K5" s="118"/>
      <c r="L5" s="118"/>
      <c r="M5" s="118"/>
      <c r="N5" s="119"/>
      <c r="O5" s="119"/>
      <c r="P5" s="120"/>
    </row>
    <row r="6" spans="1:17" s="2" customFormat="1" ht="15" x14ac:dyDescent="0.3">
      <c r="C6" s="114" t="s">
        <v>1</v>
      </c>
      <c r="D6" s="115"/>
      <c r="E6" s="115"/>
      <c r="F6" s="115"/>
      <c r="G6" s="115"/>
      <c r="H6" s="115"/>
      <c r="I6" s="115"/>
      <c r="J6" s="115"/>
      <c r="K6" s="115"/>
      <c r="L6" s="115"/>
      <c r="M6" s="115"/>
      <c r="N6" s="120"/>
      <c r="O6" s="120"/>
      <c r="P6" s="120"/>
    </row>
    <row r="7" spans="1:17" s="2" customFormat="1" ht="15" x14ac:dyDescent="0.3">
      <c r="C7" s="114" t="s">
        <v>1123</v>
      </c>
      <c r="D7" s="121"/>
      <c r="E7" s="121"/>
      <c r="F7" s="121"/>
      <c r="G7" s="121"/>
      <c r="H7" s="121"/>
      <c r="I7" s="121"/>
      <c r="J7" s="121"/>
      <c r="K7" s="121"/>
      <c r="L7" s="121"/>
      <c r="M7" s="121"/>
      <c r="N7" s="119"/>
      <c r="O7" s="119"/>
      <c r="P7" s="120"/>
    </row>
    <row r="8" spans="1:17" s="2" customFormat="1" ht="15" x14ac:dyDescent="0.3">
      <c r="C8" s="114" t="s">
        <v>1124</v>
      </c>
      <c r="D8" s="115"/>
      <c r="E8" s="115"/>
      <c r="F8" s="115"/>
      <c r="G8" s="115"/>
      <c r="H8" s="115"/>
      <c r="I8" s="115"/>
      <c r="J8" s="115"/>
      <c r="K8" s="115"/>
      <c r="L8" s="115"/>
      <c r="M8" s="115"/>
      <c r="N8" s="120"/>
      <c r="O8" s="120"/>
      <c r="P8" s="120"/>
      <c r="Q8" s="27">
        <v>19.6829</v>
      </c>
    </row>
    <row r="9" spans="1:17" ht="12.75" customHeight="1" x14ac:dyDescent="0.25">
      <c r="C9" s="396" t="s">
        <v>416</v>
      </c>
      <c r="D9" s="396" t="s">
        <v>35</v>
      </c>
      <c r="E9" s="397" t="s">
        <v>2</v>
      </c>
      <c r="F9" s="393" t="s">
        <v>1107</v>
      </c>
      <c r="G9" s="393" t="s">
        <v>1108</v>
      </c>
      <c r="H9" s="398" t="s">
        <v>3</v>
      </c>
      <c r="I9" s="398"/>
      <c r="J9" s="398"/>
      <c r="K9" s="398"/>
      <c r="L9" s="122"/>
      <c r="M9" s="393" t="s">
        <v>34</v>
      </c>
      <c r="N9" s="394" t="s">
        <v>4</v>
      </c>
      <c r="O9" s="394"/>
      <c r="P9" s="394"/>
    </row>
    <row r="10" spans="1:17" s="3" customFormat="1" ht="12.75" customHeight="1" x14ac:dyDescent="0.25">
      <c r="C10" s="396"/>
      <c r="D10" s="396"/>
      <c r="E10" s="397"/>
      <c r="F10" s="393"/>
      <c r="G10" s="393"/>
      <c r="H10" s="395">
        <v>2018</v>
      </c>
      <c r="I10" s="395"/>
      <c r="J10" s="395"/>
      <c r="K10" s="395"/>
      <c r="L10" s="122"/>
      <c r="M10" s="393"/>
      <c r="N10" s="394">
        <v>2018</v>
      </c>
      <c r="O10" s="394"/>
      <c r="P10" s="394"/>
    </row>
    <row r="11" spans="1:17" s="4" customFormat="1" ht="24" customHeight="1" x14ac:dyDescent="0.25">
      <c r="C11" s="396"/>
      <c r="D11" s="396"/>
      <c r="E11" s="397"/>
      <c r="F11" s="393"/>
      <c r="G11" s="393"/>
      <c r="H11" s="123" t="s">
        <v>1109</v>
      </c>
      <c r="I11" s="124" t="s">
        <v>1110</v>
      </c>
      <c r="J11" s="123" t="s">
        <v>6</v>
      </c>
      <c r="K11" s="123" t="s">
        <v>7</v>
      </c>
      <c r="L11" s="123"/>
      <c r="M11" s="393"/>
      <c r="N11" s="125" t="s">
        <v>8</v>
      </c>
      <c r="O11" s="123" t="s">
        <v>5</v>
      </c>
      <c r="P11" s="123" t="s">
        <v>6</v>
      </c>
    </row>
    <row r="12" spans="1:17" s="3" customFormat="1" ht="12.75" customHeight="1" x14ac:dyDescent="0.25">
      <c r="C12" s="131"/>
      <c r="D12" s="131"/>
      <c r="E12" s="132" t="s">
        <v>9</v>
      </c>
      <c r="F12" s="131" t="s">
        <v>10</v>
      </c>
      <c r="G12" s="131" t="s">
        <v>11</v>
      </c>
      <c r="H12" s="131" t="s">
        <v>12</v>
      </c>
      <c r="I12" s="132" t="s">
        <v>13</v>
      </c>
      <c r="J12" s="131" t="s">
        <v>14</v>
      </c>
      <c r="K12" s="123" t="s">
        <v>15</v>
      </c>
      <c r="L12" s="131"/>
      <c r="M12" s="131" t="s">
        <v>16</v>
      </c>
      <c r="N12" s="131" t="s">
        <v>17</v>
      </c>
      <c r="O12" s="131" t="s">
        <v>18</v>
      </c>
      <c r="P12" s="131" t="s">
        <v>19</v>
      </c>
    </row>
    <row r="13" spans="1:17" customFormat="1" ht="3" customHeight="1" thickBot="1" x14ac:dyDescent="0.3">
      <c r="A13" s="386"/>
      <c r="B13" s="386"/>
      <c r="C13" s="386"/>
      <c r="D13" s="386"/>
      <c r="E13" s="386"/>
      <c r="F13" s="386"/>
      <c r="G13" s="386"/>
      <c r="H13" s="386"/>
      <c r="I13" s="386"/>
      <c r="J13" s="386"/>
      <c r="K13" s="386"/>
      <c r="L13" s="386"/>
      <c r="M13" s="386"/>
      <c r="N13" s="386"/>
      <c r="O13" s="386"/>
      <c r="P13" s="386"/>
    </row>
    <row r="14" spans="1:17" customFormat="1" ht="3" customHeight="1" thickBot="1" x14ac:dyDescent="0.3">
      <c r="A14" s="387"/>
      <c r="B14" s="387"/>
      <c r="C14" s="387"/>
      <c r="D14" s="387"/>
      <c r="E14" s="387"/>
      <c r="F14" s="387"/>
      <c r="G14" s="387"/>
      <c r="H14" s="387"/>
      <c r="I14" s="387"/>
      <c r="J14" s="387"/>
      <c r="K14" s="387"/>
      <c r="L14" s="387"/>
      <c r="M14" s="387"/>
      <c r="N14" s="387"/>
      <c r="O14" s="387"/>
      <c r="P14" s="387"/>
    </row>
    <row r="15" spans="1:17" s="5" customFormat="1" ht="13.5" x14ac:dyDescent="0.25">
      <c r="B15" s="20">
        <v>1</v>
      </c>
      <c r="C15" s="133"/>
      <c r="D15" s="142" t="s">
        <v>20</v>
      </c>
      <c r="E15" s="142"/>
      <c r="F15" s="134">
        <f>+F17+F85</f>
        <v>447691.98590482114</v>
      </c>
      <c r="G15" s="134">
        <f>+G17+G85</f>
        <v>119775.63804677789</v>
      </c>
      <c r="H15" s="134">
        <f>+H17+H85</f>
        <v>60554.532351974194</v>
      </c>
      <c r="I15" s="134">
        <f>+I17+I85</f>
        <v>24077.790303928763</v>
      </c>
      <c r="J15" s="134">
        <f>+J17+J85</f>
        <v>143853.42835070667</v>
      </c>
      <c r="K15" s="134">
        <f>IF(J15&lt;&gt;0,(J15/F15))*100</f>
        <v>32.132232177434993</v>
      </c>
      <c r="L15" s="134"/>
      <c r="M15" s="134"/>
      <c r="N15" s="134"/>
      <c r="O15" s="134"/>
      <c r="P15" s="135"/>
      <c r="Q15" s="18"/>
    </row>
    <row r="16" spans="1:17" s="5" customFormat="1" ht="13.5" x14ac:dyDescent="0.25">
      <c r="A16" s="110"/>
      <c r="B16" s="110">
        <v>2</v>
      </c>
      <c r="C16" s="141"/>
      <c r="D16" s="143" t="s">
        <v>21</v>
      </c>
      <c r="E16" s="144"/>
      <c r="F16" s="134">
        <f>+F18+F21+F24+F28+F31+F37+F45+F55+F60+F73+F86+F88+F91+F94</f>
        <v>447691.98590482114</v>
      </c>
      <c r="G16" s="134">
        <f>+G18+G21+G24+G28+G31+G37+G45+G55+G60+G73+G86+G88+G91+G94</f>
        <v>119775.63804677789</v>
      </c>
      <c r="H16" s="134">
        <f>+H18+H21+H24+H28+H31+H37+H45+H55+H60+H73+H86+H88+H91+H94</f>
        <v>60554.532351974201</v>
      </c>
      <c r="I16" s="134">
        <f>+I18+I21+I24+I28+I31+I37+I45+I55+I60+I73+I86+I88+I91+I94</f>
        <v>24077.790303928763</v>
      </c>
      <c r="J16" s="134">
        <f>+J18+J21+J24+J28+J31+J37+J45+J55+J60+J73+J86+J88+J91+J94</f>
        <v>143853.42835070667</v>
      </c>
      <c r="K16" s="134">
        <f>IF(J16&lt;&gt;0,(J16/F16))*100</f>
        <v>32.132232177434993</v>
      </c>
      <c r="L16" s="134"/>
      <c r="M16" s="134"/>
      <c r="N16" s="134"/>
      <c r="O16" s="134"/>
      <c r="P16" s="135"/>
      <c r="Q16" s="18"/>
    </row>
    <row r="17" spans="1:256" s="5" customFormat="1" ht="13.5" x14ac:dyDescent="0.25">
      <c r="A17" s="110"/>
      <c r="B17" s="110">
        <v>3</v>
      </c>
      <c r="C17" s="141"/>
      <c r="D17" s="145" t="s">
        <v>22</v>
      </c>
      <c r="E17" s="146"/>
      <c r="F17" s="134">
        <f>+F18+F21+F24+F28+F31+F37+F45+F55+F60+F73</f>
        <v>320091.39858810278</v>
      </c>
      <c r="G17" s="134">
        <f>+G18+G21+G24+G28+G31+G37+G45+G55+G60+G73</f>
        <v>102443.61641581835</v>
      </c>
      <c r="H17" s="134">
        <f>+H18+H21+H24+H28+H31+H37+H45+H55+H60+H73</f>
        <v>41270.596783082598</v>
      </c>
      <c r="I17" s="134">
        <f>+I18+I21+I24+I28+I31+I37+I45+I55+I60+I73</f>
        <v>13603.986019875116</v>
      </c>
      <c r="J17" s="134">
        <f>+J18+J21+J24+J28+J31+J37+J45+J55+J60+J73</f>
        <v>116047.60243569348</v>
      </c>
      <c r="K17" s="134">
        <f>IF(J17&lt;&gt;0,(J17/F17))*100</f>
        <v>36.254520723633952</v>
      </c>
      <c r="L17" s="134"/>
      <c r="M17" s="134"/>
      <c r="N17" s="134"/>
      <c r="O17" s="134"/>
      <c r="P17" s="134"/>
      <c r="Q17" s="18"/>
    </row>
    <row r="18" spans="1:256" s="5" customFormat="1" ht="13.5" x14ac:dyDescent="0.25">
      <c r="A18" s="110"/>
      <c r="B18" s="110">
        <v>5</v>
      </c>
      <c r="C18" s="154"/>
      <c r="D18" s="145" t="s">
        <v>23</v>
      </c>
      <c r="E18" s="142"/>
      <c r="F18" s="134">
        <f>SUM(F19:F20)</f>
        <v>16776.50794868766</v>
      </c>
      <c r="G18" s="134">
        <f>SUM(G19:G20)</f>
        <v>12904.634298808043</v>
      </c>
      <c r="H18" s="134">
        <f>SUM(H19:H20)</f>
        <v>824.48579852989997</v>
      </c>
      <c r="I18" s="134">
        <f>SUM(I19:I20)</f>
        <v>405.50794910062257</v>
      </c>
      <c r="J18" s="134">
        <f>SUM(J19:J20)</f>
        <v>13310.142247908665</v>
      </c>
      <c r="K18" s="134">
        <f t="shared" ref="K18:K81" si="0">IF(J18&lt;&gt;0,(J18/F18))*100</f>
        <v>79.337978372011847</v>
      </c>
      <c r="L18" s="134"/>
      <c r="M18" s="134"/>
      <c r="N18" s="135"/>
      <c r="O18" s="134"/>
      <c r="P18" s="135"/>
      <c r="Q18" s="19"/>
    </row>
    <row r="19" spans="1:256" s="14" customFormat="1" ht="13.5" x14ac:dyDescent="0.25">
      <c r="A19" s="155">
        <v>171</v>
      </c>
      <c r="B19" s="110">
        <v>6</v>
      </c>
      <c r="C19" s="156">
        <v>171</v>
      </c>
      <c r="D19" s="148" t="s">
        <v>47</v>
      </c>
      <c r="E19" s="149" t="s">
        <v>37</v>
      </c>
      <c r="F19" s="135">
        <v>11238.957708864829</v>
      </c>
      <c r="G19" s="135">
        <v>8835.0995812409546</v>
      </c>
      <c r="H19" s="135">
        <v>598.36015999999995</v>
      </c>
      <c r="I19" s="135">
        <v>405.50794910062257</v>
      </c>
      <c r="J19" s="135">
        <f>+G19+I19</f>
        <v>9240.6075303415764</v>
      </c>
      <c r="K19" s="135">
        <f t="shared" si="0"/>
        <v>82.219435019788037</v>
      </c>
      <c r="L19" s="134"/>
      <c r="M19" s="135">
        <v>99.87299999999999</v>
      </c>
      <c r="N19" s="135">
        <v>0.2</v>
      </c>
      <c r="O19" s="135">
        <v>0</v>
      </c>
      <c r="P19" s="135">
        <f>+M19+O19</f>
        <v>99.87299999999999</v>
      </c>
      <c r="IV19" s="13"/>
    </row>
    <row r="20" spans="1:256" s="14" customFormat="1" ht="13.5" x14ac:dyDescent="0.25">
      <c r="A20" s="155">
        <v>188</v>
      </c>
      <c r="B20" s="110">
        <v>7</v>
      </c>
      <c r="C20" s="156">
        <v>188</v>
      </c>
      <c r="D20" s="148" t="s">
        <v>48</v>
      </c>
      <c r="E20" s="149" t="s">
        <v>37</v>
      </c>
      <c r="F20" s="135">
        <v>5537.5502398228309</v>
      </c>
      <c r="G20" s="135">
        <v>4069.5347175670886</v>
      </c>
      <c r="H20" s="136">
        <v>226.12563852990002</v>
      </c>
      <c r="I20" s="135">
        <v>0</v>
      </c>
      <c r="J20" s="135">
        <f>+G20+I20</f>
        <v>4069.5347175670886</v>
      </c>
      <c r="K20" s="135">
        <f t="shared" si="0"/>
        <v>73.489802192698292</v>
      </c>
      <c r="L20" s="134"/>
      <c r="M20" s="135">
        <v>85.8</v>
      </c>
      <c r="N20" s="137">
        <v>8.6</v>
      </c>
      <c r="O20" s="135">
        <v>0</v>
      </c>
      <c r="P20" s="135">
        <f>+M20+O20</f>
        <v>85.8</v>
      </c>
      <c r="IV20" s="13"/>
    </row>
    <row r="21" spans="1:256" s="5" customFormat="1" ht="13.5" x14ac:dyDescent="0.25">
      <c r="A21" s="157"/>
      <c r="B21" s="110">
        <v>8</v>
      </c>
      <c r="C21" s="154"/>
      <c r="D21" s="145" t="s">
        <v>24</v>
      </c>
      <c r="E21" s="149"/>
      <c r="F21" s="134">
        <f>SUM(F22:F23)</f>
        <v>2721.9748912233113</v>
      </c>
      <c r="G21" s="134">
        <f>SUM(G22:G23)</f>
        <v>1251.0289247764711</v>
      </c>
      <c r="H21" s="134">
        <f>SUM(H22:H23)</f>
        <v>982.62548012000002</v>
      </c>
      <c r="I21" s="134">
        <f>SUM(I22:I23)</f>
        <v>67.677522261499973</v>
      </c>
      <c r="J21" s="134">
        <f>SUM(J22:J23)</f>
        <v>1318.706447037971</v>
      </c>
      <c r="K21" s="134">
        <f t="shared" si="0"/>
        <v>48.446679331612692</v>
      </c>
      <c r="L21" s="134"/>
      <c r="M21" s="134"/>
      <c r="N21" s="135"/>
      <c r="O21" s="134"/>
      <c r="P21" s="135"/>
      <c r="Q21" s="14"/>
      <c r="R21" s="14"/>
    </row>
    <row r="22" spans="1:256" s="14" customFormat="1" ht="13.5" x14ac:dyDescent="0.25">
      <c r="A22" s="155">
        <v>242</v>
      </c>
      <c r="B22" s="110">
        <v>9</v>
      </c>
      <c r="C22" s="156">
        <v>242</v>
      </c>
      <c r="D22" s="148" t="s">
        <v>49</v>
      </c>
      <c r="E22" s="149" t="s">
        <v>37</v>
      </c>
      <c r="F22" s="135">
        <v>883.97872189999998</v>
      </c>
      <c r="G22" s="135">
        <v>405.57455890147105</v>
      </c>
      <c r="H22" s="136">
        <v>192.28866672539999</v>
      </c>
      <c r="I22" s="135">
        <v>67.677522261499973</v>
      </c>
      <c r="J22" s="135">
        <f>+G22+I22</f>
        <v>473.25208116297102</v>
      </c>
      <c r="K22" s="135">
        <f t="shared" si="0"/>
        <v>53.536591938070153</v>
      </c>
      <c r="L22" s="134"/>
      <c r="M22" s="135">
        <v>38.589903341394233</v>
      </c>
      <c r="N22" s="137">
        <v>22</v>
      </c>
      <c r="O22" s="135">
        <v>15.303438628635323</v>
      </c>
      <c r="P22" s="135">
        <f>+M22+O22</f>
        <v>53.893341970029553</v>
      </c>
      <c r="IV22" s="13"/>
    </row>
    <row r="23" spans="1:256" s="14" customFormat="1" ht="13.5" x14ac:dyDescent="0.25">
      <c r="A23" s="155">
        <v>245</v>
      </c>
      <c r="B23" s="110">
        <v>10</v>
      </c>
      <c r="C23" s="156">
        <v>245</v>
      </c>
      <c r="D23" s="148" t="s">
        <v>50</v>
      </c>
      <c r="E23" s="149" t="s">
        <v>37</v>
      </c>
      <c r="F23" s="135">
        <v>1837.9961693233113</v>
      </c>
      <c r="G23" s="135">
        <v>845.45436587500001</v>
      </c>
      <c r="H23" s="136">
        <v>790.33681339460009</v>
      </c>
      <c r="I23" s="135">
        <v>0</v>
      </c>
      <c r="J23" s="135">
        <f>+G23+I23</f>
        <v>845.45436587500001</v>
      </c>
      <c r="K23" s="135">
        <f t="shared" si="0"/>
        <v>45.998701193499656</v>
      </c>
      <c r="L23" s="134"/>
      <c r="M23" s="135">
        <v>96.5</v>
      </c>
      <c r="N23" s="137">
        <v>43</v>
      </c>
      <c r="O23" s="135">
        <v>0</v>
      </c>
      <c r="P23" s="135">
        <f>+M23+O23</f>
        <v>96.5</v>
      </c>
      <c r="IV23" s="13"/>
    </row>
    <row r="24" spans="1:256" s="5" customFormat="1" ht="13.5" x14ac:dyDescent="0.25">
      <c r="A24" s="157"/>
      <c r="B24" s="110">
        <v>11</v>
      </c>
      <c r="C24" s="154"/>
      <c r="D24" s="145" t="s">
        <v>25</v>
      </c>
      <c r="E24" s="149"/>
      <c r="F24" s="134">
        <f>SUM(F25:F27)</f>
        <v>10972.008377614842</v>
      </c>
      <c r="G24" s="134">
        <f>SUM(G25:G27)</f>
        <v>3693.4105324987017</v>
      </c>
      <c r="H24" s="134">
        <f>SUM(H25:H27)</f>
        <v>2612.0767972996</v>
      </c>
      <c r="I24" s="134">
        <f>SUM(I25:I27)</f>
        <v>41.709147051118293</v>
      </c>
      <c r="J24" s="134">
        <f>SUM(J25:J27)</f>
        <v>3735.1196795498199</v>
      </c>
      <c r="K24" s="134">
        <f t="shared" si="0"/>
        <v>34.042260550677611</v>
      </c>
      <c r="L24" s="134"/>
      <c r="M24" s="134"/>
      <c r="N24" s="135"/>
      <c r="O24" s="134"/>
      <c r="P24" s="135"/>
      <c r="Q24" s="14"/>
      <c r="R24" s="14"/>
    </row>
    <row r="25" spans="1:256" s="14" customFormat="1" ht="15" x14ac:dyDescent="0.25">
      <c r="A25" s="155">
        <v>253</v>
      </c>
      <c r="B25" s="110">
        <v>12</v>
      </c>
      <c r="C25" s="156">
        <v>253</v>
      </c>
      <c r="D25" s="148" t="s">
        <v>1111</v>
      </c>
      <c r="E25" s="149" t="s">
        <v>46</v>
      </c>
      <c r="F25" s="135">
        <v>1610.3093822148423</v>
      </c>
      <c r="G25" s="135">
        <v>611.06839249870211</v>
      </c>
      <c r="H25" s="136">
        <v>144.29459194980001</v>
      </c>
      <c r="I25" s="135">
        <v>41.709147051118293</v>
      </c>
      <c r="J25" s="135">
        <f>+G25+I25</f>
        <v>652.7775395498204</v>
      </c>
      <c r="K25" s="135">
        <f t="shared" si="0"/>
        <v>40.53739900912587</v>
      </c>
      <c r="L25" s="134"/>
      <c r="M25" s="135">
        <v>94.626859233977584</v>
      </c>
      <c r="N25" s="137">
        <v>9</v>
      </c>
      <c r="O25" s="135">
        <v>5.3731407660224164</v>
      </c>
      <c r="P25" s="135">
        <f>+M25+O25</f>
        <v>100</v>
      </c>
      <c r="IV25" s="13"/>
    </row>
    <row r="26" spans="1:256" s="14" customFormat="1" ht="27" x14ac:dyDescent="0.25">
      <c r="A26" s="155">
        <v>257</v>
      </c>
      <c r="B26" s="110">
        <v>13</v>
      </c>
      <c r="C26" s="156">
        <v>257</v>
      </c>
      <c r="D26" s="148" t="s">
        <v>51</v>
      </c>
      <c r="E26" s="149" t="s">
        <v>38</v>
      </c>
      <c r="F26" s="135">
        <v>885.14001299999995</v>
      </c>
      <c r="G26" s="135">
        <v>0</v>
      </c>
      <c r="H26" s="136">
        <v>619.89234718659998</v>
      </c>
      <c r="I26" s="135">
        <v>0</v>
      </c>
      <c r="J26" s="135">
        <f>+G26+I26</f>
        <v>0</v>
      </c>
      <c r="K26" s="135">
        <f t="shared" si="0"/>
        <v>0</v>
      </c>
      <c r="L26" s="134"/>
      <c r="M26" s="135">
        <v>0</v>
      </c>
      <c r="N26" s="137">
        <v>70.03</v>
      </c>
      <c r="O26" s="135">
        <v>0</v>
      </c>
      <c r="P26" s="135">
        <f>+M26+O26</f>
        <v>0</v>
      </c>
      <c r="IV26" s="13"/>
    </row>
    <row r="27" spans="1:256" s="14" customFormat="1" ht="13.5" x14ac:dyDescent="0.25">
      <c r="A27" s="155">
        <v>258</v>
      </c>
      <c r="B27" s="110">
        <v>14</v>
      </c>
      <c r="C27" s="156">
        <v>258</v>
      </c>
      <c r="D27" s="148" t="s">
        <v>52</v>
      </c>
      <c r="E27" s="149" t="s">
        <v>39</v>
      </c>
      <c r="F27" s="135">
        <v>8476.5589823999999</v>
      </c>
      <c r="G27" s="135">
        <v>3082.3421399999997</v>
      </c>
      <c r="H27" s="136">
        <v>1847.8898581632002</v>
      </c>
      <c r="I27" s="135">
        <v>0</v>
      </c>
      <c r="J27" s="135">
        <f>+G27+I27</f>
        <v>3082.3421399999997</v>
      </c>
      <c r="K27" s="135">
        <f t="shared" si="0"/>
        <v>36.363129736959429</v>
      </c>
      <c r="L27" s="134"/>
      <c r="M27" s="135">
        <v>41.209600000000002</v>
      </c>
      <c r="N27" s="137">
        <v>21.8</v>
      </c>
      <c r="O27" s="135">
        <v>0</v>
      </c>
      <c r="P27" s="135">
        <f>+M27+O27</f>
        <v>41.209600000000002</v>
      </c>
      <c r="IV27" s="13"/>
    </row>
    <row r="28" spans="1:256" s="5" customFormat="1" ht="13.5" x14ac:dyDescent="0.25">
      <c r="A28" s="157"/>
      <c r="B28" s="110">
        <v>15</v>
      </c>
      <c r="C28" s="154"/>
      <c r="D28" s="145" t="s">
        <v>26</v>
      </c>
      <c r="E28" s="149"/>
      <c r="F28" s="134">
        <f>SUM(F29:F30)</f>
        <v>11639.681476306832</v>
      </c>
      <c r="G28" s="134">
        <f t="shared" ref="G28:J28" si="1">SUM(G29:G30)</f>
        <v>8065.0106080892001</v>
      </c>
      <c r="H28" s="134">
        <f t="shared" si="1"/>
        <v>493.91436673329997</v>
      </c>
      <c r="I28" s="134">
        <f t="shared" si="1"/>
        <v>12.830701003603677</v>
      </c>
      <c r="J28" s="134">
        <f t="shared" si="1"/>
        <v>8077.8413090928043</v>
      </c>
      <c r="K28" s="134">
        <f t="shared" si="0"/>
        <v>69.399161184398935</v>
      </c>
      <c r="L28" s="134"/>
      <c r="M28" s="134"/>
      <c r="N28" s="135"/>
      <c r="O28" s="134"/>
      <c r="P28" s="135"/>
      <c r="Q28" s="14"/>
      <c r="R28" s="14"/>
    </row>
    <row r="29" spans="1:256" s="14" customFormat="1" ht="15" x14ac:dyDescent="0.25">
      <c r="A29" s="155">
        <v>259</v>
      </c>
      <c r="B29" s="110">
        <v>16</v>
      </c>
      <c r="C29" s="156">
        <v>259</v>
      </c>
      <c r="D29" s="148" t="s">
        <v>1112</v>
      </c>
      <c r="E29" s="149" t="s">
        <v>46</v>
      </c>
      <c r="F29" s="135">
        <v>1694.69769</v>
      </c>
      <c r="G29" s="135">
        <v>645.973477993914</v>
      </c>
      <c r="H29" s="136">
        <v>0</v>
      </c>
      <c r="I29" s="135">
        <v>12.830701003603677</v>
      </c>
      <c r="J29" s="135">
        <f>+G29+I29</f>
        <v>658.80417899751762</v>
      </c>
      <c r="K29" s="135">
        <f t="shared" si="0"/>
        <v>38.874436596270904</v>
      </c>
      <c r="L29" s="134"/>
      <c r="M29" s="135">
        <v>73.610672498864218</v>
      </c>
      <c r="N29" s="137">
        <v>0</v>
      </c>
      <c r="O29" s="135">
        <v>26.389327501135782</v>
      </c>
      <c r="P29" s="135">
        <f>+M29+O29</f>
        <v>100</v>
      </c>
      <c r="IV29" s="13"/>
    </row>
    <row r="30" spans="1:256" s="14" customFormat="1" ht="13.5" x14ac:dyDescent="0.25">
      <c r="A30" s="155">
        <v>261</v>
      </c>
      <c r="B30" s="110">
        <v>17</v>
      </c>
      <c r="C30" s="156">
        <v>261</v>
      </c>
      <c r="D30" s="148" t="s">
        <v>53</v>
      </c>
      <c r="E30" s="149" t="s">
        <v>37</v>
      </c>
      <c r="F30" s="135">
        <v>9944.9837863068315</v>
      </c>
      <c r="G30" s="135">
        <v>7419.0371300952866</v>
      </c>
      <c r="H30" s="136">
        <v>493.91436673329997</v>
      </c>
      <c r="I30" s="135">
        <v>0</v>
      </c>
      <c r="J30" s="135">
        <f>+G30+I30</f>
        <v>7419.0371300952866</v>
      </c>
      <c r="K30" s="135">
        <f t="shared" si="0"/>
        <v>74.600796637904025</v>
      </c>
      <c r="L30" s="134"/>
      <c r="M30" s="135">
        <v>99.9</v>
      </c>
      <c r="N30" s="137">
        <v>0.2</v>
      </c>
      <c r="O30" s="135">
        <v>0.04</v>
      </c>
      <c r="P30" s="135">
        <f>+M30+O30</f>
        <v>99.940000000000012</v>
      </c>
      <c r="IV30" s="13"/>
    </row>
    <row r="31" spans="1:256" s="5" customFormat="1" ht="13.5" x14ac:dyDescent="0.25">
      <c r="A31" s="157"/>
      <c r="B31" s="110">
        <v>18</v>
      </c>
      <c r="C31" s="154"/>
      <c r="D31" s="145" t="s">
        <v>27</v>
      </c>
      <c r="E31" s="149"/>
      <c r="F31" s="134">
        <f>SUM(F32:F36)</f>
        <v>26143.052066645501</v>
      </c>
      <c r="G31" s="134">
        <f t="shared" ref="G31:J31" si="2">SUM(G32:G36)</f>
        <v>15042.627347685817</v>
      </c>
      <c r="H31" s="134">
        <f t="shared" si="2"/>
        <v>1499.0030352098997</v>
      </c>
      <c r="I31" s="134">
        <f t="shared" si="2"/>
        <v>1748.1237148107207</v>
      </c>
      <c r="J31" s="134">
        <f t="shared" si="2"/>
        <v>16790.751062496536</v>
      </c>
      <c r="K31" s="134">
        <f t="shared" si="0"/>
        <v>64.226437753681182</v>
      </c>
      <c r="L31" s="134"/>
      <c r="M31" s="134"/>
      <c r="N31" s="135"/>
      <c r="O31" s="134"/>
      <c r="P31" s="135"/>
      <c r="Q31" s="14"/>
      <c r="R31" s="14"/>
    </row>
    <row r="32" spans="1:256" s="14" customFormat="1" ht="13.5" x14ac:dyDescent="0.25">
      <c r="A32" s="155">
        <v>264</v>
      </c>
      <c r="B32" s="110">
        <v>19</v>
      </c>
      <c r="C32" s="156">
        <v>264</v>
      </c>
      <c r="D32" s="148" t="s">
        <v>54</v>
      </c>
      <c r="E32" s="149" t="s">
        <v>37</v>
      </c>
      <c r="F32" s="135">
        <v>14488.605423749499</v>
      </c>
      <c r="G32" s="135">
        <v>11387.304515599972</v>
      </c>
      <c r="H32" s="136">
        <v>31.492640000000002</v>
      </c>
      <c r="I32" s="135">
        <v>372.20597907848537</v>
      </c>
      <c r="J32" s="135">
        <f>+G32+I32</f>
        <v>11759.510494678458</v>
      </c>
      <c r="K32" s="135">
        <f t="shared" si="0"/>
        <v>81.163853599066542</v>
      </c>
      <c r="L32" s="134"/>
      <c r="M32" s="135">
        <v>99.58</v>
      </c>
      <c r="N32" s="137">
        <v>0.7</v>
      </c>
      <c r="O32" s="135">
        <v>0.3</v>
      </c>
      <c r="P32" s="135">
        <f>+M32+O32</f>
        <v>99.88</v>
      </c>
      <c r="IV32" s="13"/>
    </row>
    <row r="33" spans="1:256" s="14" customFormat="1" ht="13.5" x14ac:dyDescent="0.25">
      <c r="A33" s="155">
        <v>266</v>
      </c>
      <c r="B33" s="110">
        <v>20</v>
      </c>
      <c r="C33" s="156">
        <v>266</v>
      </c>
      <c r="D33" s="148" t="s">
        <v>55</v>
      </c>
      <c r="E33" s="149" t="s">
        <v>39</v>
      </c>
      <c r="F33" s="135">
        <v>3499.1472304000004</v>
      </c>
      <c r="G33" s="135">
        <v>353.08460979847501</v>
      </c>
      <c r="H33" s="136">
        <v>1256.5288586715999</v>
      </c>
      <c r="I33" s="135">
        <v>1157.5668396212702</v>
      </c>
      <c r="J33" s="135">
        <f>+G33+I33</f>
        <v>1510.6514494197452</v>
      </c>
      <c r="K33" s="135">
        <f t="shared" si="0"/>
        <v>43.171988771877345</v>
      </c>
      <c r="L33" s="134"/>
      <c r="M33" s="135">
        <v>19.7</v>
      </c>
      <c r="N33" s="137">
        <v>70</v>
      </c>
      <c r="O33" s="135">
        <v>64.47</v>
      </c>
      <c r="P33" s="135">
        <f>+M33+O33</f>
        <v>84.17</v>
      </c>
      <c r="IV33" s="13"/>
    </row>
    <row r="34" spans="1:256" s="14" customFormat="1" ht="13.5" x14ac:dyDescent="0.25">
      <c r="A34" s="155">
        <v>268</v>
      </c>
      <c r="B34" s="110">
        <v>21</v>
      </c>
      <c r="C34" s="156">
        <v>268</v>
      </c>
      <c r="D34" s="148" t="s">
        <v>56</v>
      </c>
      <c r="E34" s="149" t="s">
        <v>39</v>
      </c>
      <c r="F34" s="135">
        <v>406.14168249599999</v>
      </c>
      <c r="G34" s="135">
        <v>312.94790854975901</v>
      </c>
      <c r="H34" s="136">
        <v>16.080693105200002</v>
      </c>
      <c r="I34" s="135">
        <v>21.405286524402271</v>
      </c>
      <c r="J34" s="135">
        <f>+G34+I34</f>
        <v>334.35319507416125</v>
      </c>
      <c r="K34" s="135">
        <f t="shared" si="0"/>
        <v>82.324274873573017</v>
      </c>
      <c r="L34" s="134"/>
      <c r="M34" s="135">
        <v>76.929999999999993</v>
      </c>
      <c r="N34" s="137">
        <v>1</v>
      </c>
      <c r="O34" s="135">
        <v>4.9000000000000146</v>
      </c>
      <c r="P34" s="135">
        <f>+M34+O34</f>
        <v>81.830000000000013</v>
      </c>
      <c r="IV34" s="13"/>
    </row>
    <row r="35" spans="1:256" s="14" customFormat="1" ht="13.5" x14ac:dyDescent="0.25">
      <c r="A35" s="155">
        <v>273</v>
      </c>
      <c r="B35" s="110">
        <v>22</v>
      </c>
      <c r="C35" s="156">
        <v>273</v>
      </c>
      <c r="D35" s="148" t="s">
        <v>57</v>
      </c>
      <c r="E35" s="149" t="s">
        <v>37</v>
      </c>
      <c r="F35" s="135">
        <v>2031.2752800000001</v>
      </c>
      <c r="G35" s="135">
        <v>527.66824560081807</v>
      </c>
      <c r="H35" s="136">
        <v>194.90084343309999</v>
      </c>
      <c r="I35" s="135">
        <v>82.225528978162842</v>
      </c>
      <c r="J35" s="135">
        <f>+G35+I35</f>
        <v>609.89377457898092</v>
      </c>
      <c r="K35" s="135">
        <f t="shared" si="0"/>
        <v>30.02516599222243</v>
      </c>
      <c r="L35" s="134"/>
      <c r="M35" s="135">
        <v>27.43177620578561</v>
      </c>
      <c r="N35" s="137">
        <v>10</v>
      </c>
      <c r="O35" s="135">
        <v>2.7513622254479473</v>
      </c>
      <c r="P35" s="135">
        <f>+M35+O35</f>
        <v>30.183138431233559</v>
      </c>
      <c r="IV35" s="13"/>
    </row>
    <row r="36" spans="1:256" s="14" customFormat="1" ht="15" x14ac:dyDescent="0.25">
      <c r="A36" s="155">
        <v>274</v>
      </c>
      <c r="B36" s="110">
        <v>23</v>
      </c>
      <c r="C36" s="156">
        <v>274</v>
      </c>
      <c r="D36" s="148" t="s">
        <v>1113</v>
      </c>
      <c r="E36" s="149" t="s">
        <v>37</v>
      </c>
      <c r="F36" s="135">
        <v>5717.8824500000001</v>
      </c>
      <c r="G36" s="135">
        <v>2461.6220681367918</v>
      </c>
      <c r="H36" s="136">
        <v>0</v>
      </c>
      <c r="I36" s="135">
        <v>114.72008060839998</v>
      </c>
      <c r="J36" s="135">
        <f>+G36+I36</f>
        <v>2576.3421487451919</v>
      </c>
      <c r="K36" s="135">
        <f t="shared" si="0"/>
        <v>45.057627037176886</v>
      </c>
      <c r="L36" s="134"/>
      <c r="M36" s="135">
        <v>62.3</v>
      </c>
      <c r="N36" s="137">
        <v>0</v>
      </c>
      <c r="O36" s="135">
        <v>0</v>
      </c>
      <c r="P36" s="135">
        <f>+M36+O36</f>
        <v>62.3</v>
      </c>
      <c r="IV36" s="13"/>
    </row>
    <row r="37" spans="1:256" s="5" customFormat="1" ht="13.5" x14ac:dyDescent="0.25">
      <c r="A37" s="157"/>
      <c r="B37" s="110">
        <v>24</v>
      </c>
      <c r="C37" s="154"/>
      <c r="D37" s="145" t="s">
        <v>28</v>
      </c>
      <c r="E37" s="149"/>
      <c r="F37" s="134">
        <f>SUM(F38:F44)</f>
        <v>19827.872195676835</v>
      </c>
      <c r="G37" s="134">
        <f>SUM(G38:G44)</f>
        <v>6533.0179772752726</v>
      </c>
      <c r="H37" s="134">
        <f>SUM(H38:H44)</f>
        <v>3939.8242733583002</v>
      </c>
      <c r="I37" s="134">
        <f>SUM(I38:I44)</f>
        <v>2743.5915040711584</v>
      </c>
      <c r="J37" s="134">
        <f>SUM(J38:J44)</f>
        <v>9276.6094813464315</v>
      </c>
      <c r="K37" s="134">
        <f t="shared" si="0"/>
        <v>46.785703426962044</v>
      </c>
      <c r="L37" s="134"/>
      <c r="M37" s="134"/>
      <c r="N37" s="135"/>
      <c r="O37" s="134"/>
      <c r="P37" s="135"/>
      <c r="Q37" s="14"/>
      <c r="R37" s="14"/>
    </row>
    <row r="38" spans="1:256" s="14" customFormat="1" ht="13.5" x14ac:dyDescent="0.25">
      <c r="A38" s="155">
        <v>278</v>
      </c>
      <c r="B38" s="110">
        <v>25</v>
      </c>
      <c r="C38" s="156">
        <v>278</v>
      </c>
      <c r="D38" s="148" t="s">
        <v>58</v>
      </c>
      <c r="E38" s="149" t="s">
        <v>37</v>
      </c>
      <c r="F38" s="135">
        <v>4772.8670552000003</v>
      </c>
      <c r="G38" s="135">
        <v>2826.3463425999998</v>
      </c>
      <c r="H38" s="136">
        <v>1165.58394049</v>
      </c>
      <c r="I38" s="135">
        <v>1319.3295441000002</v>
      </c>
      <c r="J38" s="135">
        <f t="shared" ref="J38:J44" si="3">+G38+I38</f>
        <v>4145.6758866999999</v>
      </c>
      <c r="K38" s="135">
        <f t="shared" si="0"/>
        <v>86.859236571094499</v>
      </c>
      <c r="L38" s="134"/>
      <c r="M38" s="135">
        <v>67.099999999999994</v>
      </c>
      <c r="N38" s="137">
        <v>24.4</v>
      </c>
      <c r="O38" s="135">
        <v>31.63</v>
      </c>
      <c r="P38" s="135">
        <f t="shared" ref="P38:P44" si="4">+M38+O38</f>
        <v>98.72999999999999</v>
      </c>
      <c r="IV38" s="13"/>
    </row>
    <row r="39" spans="1:256" s="14" customFormat="1" ht="13.5" x14ac:dyDescent="0.25">
      <c r="A39" s="155">
        <v>280</v>
      </c>
      <c r="B39" s="110">
        <v>26</v>
      </c>
      <c r="C39" s="156">
        <v>280</v>
      </c>
      <c r="D39" s="148" t="s">
        <v>59</v>
      </c>
      <c r="E39" s="149" t="s">
        <v>37</v>
      </c>
      <c r="F39" s="135">
        <v>1999.7826399999999</v>
      </c>
      <c r="G39" s="135">
        <v>353.11122600000004</v>
      </c>
      <c r="H39" s="136">
        <v>127.7071232183</v>
      </c>
      <c r="I39" s="135">
        <v>24.009772617227913</v>
      </c>
      <c r="J39" s="135">
        <f t="shared" si="3"/>
        <v>377.12099861722794</v>
      </c>
      <c r="K39" s="135">
        <f t="shared" si="0"/>
        <v>18.858099429107352</v>
      </c>
      <c r="L39" s="134"/>
      <c r="M39" s="135">
        <v>15.9</v>
      </c>
      <c r="N39" s="137">
        <v>6</v>
      </c>
      <c r="O39" s="135">
        <v>2.0946580118110267</v>
      </c>
      <c r="P39" s="135">
        <f t="shared" si="4"/>
        <v>17.994658011811026</v>
      </c>
      <c r="IV39" s="13"/>
    </row>
    <row r="40" spans="1:256" s="14" customFormat="1" ht="13.5" x14ac:dyDescent="0.25">
      <c r="A40" s="155">
        <v>281</v>
      </c>
      <c r="B40" s="110">
        <v>27</v>
      </c>
      <c r="C40" s="156">
        <v>281</v>
      </c>
      <c r="D40" s="148" t="s">
        <v>60</v>
      </c>
      <c r="E40" s="149" t="s">
        <v>37</v>
      </c>
      <c r="F40" s="135">
        <v>1703.9486529999999</v>
      </c>
      <c r="G40" s="135">
        <v>767.64099441753206</v>
      </c>
      <c r="H40" s="136">
        <v>19.6829</v>
      </c>
      <c r="I40" s="135">
        <v>792.13078884553772</v>
      </c>
      <c r="J40" s="135">
        <f t="shared" si="3"/>
        <v>1559.7717832630697</v>
      </c>
      <c r="K40" s="135">
        <f t="shared" si="0"/>
        <v>91.538661127899005</v>
      </c>
      <c r="L40" s="134"/>
      <c r="M40" s="135">
        <v>87.1</v>
      </c>
      <c r="N40" s="137">
        <v>1</v>
      </c>
      <c r="O40" s="135">
        <v>12.8</v>
      </c>
      <c r="P40" s="135">
        <f t="shared" si="4"/>
        <v>99.899999999999991</v>
      </c>
      <c r="IV40" s="13"/>
    </row>
    <row r="41" spans="1:256" s="14" customFormat="1" ht="15" x14ac:dyDescent="0.25">
      <c r="A41" s="155">
        <v>282</v>
      </c>
      <c r="B41" s="110">
        <v>28</v>
      </c>
      <c r="C41" s="156">
        <v>282</v>
      </c>
      <c r="D41" s="148" t="s">
        <v>1114</v>
      </c>
      <c r="E41" s="149" t="s">
        <v>37</v>
      </c>
      <c r="F41" s="135">
        <v>1180.9739999999999</v>
      </c>
      <c r="G41" s="135">
        <v>226.16298092778001</v>
      </c>
      <c r="H41" s="136">
        <v>0</v>
      </c>
      <c r="I41" s="135">
        <v>6.133911987499987</v>
      </c>
      <c r="J41" s="135">
        <f t="shared" si="3"/>
        <v>232.29689291528001</v>
      </c>
      <c r="K41" s="135">
        <f t="shared" si="0"/>
        <v>19.669941329384052</v>
      </c>
      <c r="L41" s="134"/>
      <c r="M41" s="135">
        <v>24.711446129394801</v>
      </c>
      <c r="N41" s="137">
        <v>0</v>
      </c>
      <c r="O41" s="135">
        <v>0</v>
      </c>
      <c r="P41" s="135">
        <f t="shared" si="4"/>
        <v>24.711446129394801</v>
      </c>
      <c r="IV41" s="13"/>
    </row>
    <row r="42" spans="1:256" s="14" customFormat="1" ht="13.5" x14ac:dyDescent="0.25">
      <c r="A42" s="155">
        <v>283</v>
      </c>
      <c r="B42" s="110">
        <v>29</v>
      </c>
      <c r="C42" s="156">
        <v>283</v>
      </c>
      <c r="D42" s="148" t="s">
        <v>61</v>
      </c>
      <c r="E42" s="149" t="s">
        <v>39</v>
      </c>
      <c r="F42" s="135">
        <v>489.84256499865569</v>
      </c>
      <c r="G42" s="135">
        <v>60.702768358044253</v>
      </c>
      <c r="H42" s="136">
        <v>187.80671293219999</v>
      </c>
      <c r="I42" s="135">
        <v>270.03133707548557</v>
      </c>
      <c r="J42" s="135">
        <f t="shared" si="3"/>
        <v>330.73410543352981</v>
      </c>
      <c r="K42" s="135">
        <f t="shared" si="0"/>
        <v>67.518449613384959</v>
      </c>
      <c r="L42" s="134"/>
      <c r="M42" s="135">
        <v>17.339999999999996</v>
      </c>
      <c r="N42" s="137">
        <v>4.0999999999999996</v>
      </c>
      <c r="O42" s="135">
        <v>72.56</v>
      </c>
      <c r="P42" s="135">
        <f t="shared" si="4"/>
        <v>89.9</v>
      </c>
      <c r="IV42" s="13"/>
    </row>
    <row r="43" spans="1:256" s="14" customFormat="1" ht="13.5" x14ac:dyDescent="0.25">
      <c r="A43" s="155">
        <v>288</v>
      </c>
      <c r="B43" s="110">
        <v>30</v>
      </c>
      <c r="C43" s="156">
        <v>288</v>
      </c>
      <c r="D43" s="148" t="s">
        <v>62</v>
      </c>
      <c r="E43" s="149" t="s">
        <v>37</v>
      </c>
      <c r="F43" s="135">
        <v>913.28656000000001</v>
      </c>
      <c r="G43" s="135">
        <v>338.33452738174799</v>
      </c>
      <c r="H43" s="136">
        <v>445.81569702710004</v>
      </c>
      <c r="I43" s="135">
        <v>112.68683531652616</v>
      </c>
      <c r="J43" s="135">
        <f t="shared" si="3"/>
        <v>451.02136269827417</v>
      </c>
      <c r="K43" s="135">
        <f t="shared" si="0"/>
        <v>49.384430084931303</v>
      </c>
      <c r="L43" s="134"/>
      <c r="M43" s="135">
        <v>33.377208000970896</v>
      </c>
      <c r="N43" s="137">
        <v>49</v>
      </c>
      <c r="O43" s="135">
        <v>15.090563078382548</v>
      </c>
      <c r="P43" s="135">
        <f t="shared" si="4"/>
        <v>48.46777107935344</v>
      </c>
      <c r="IV43" s="13"/>
    </row>
    <row r="44" spans="1:256" s="14" customFormat="1" ht="13.5" x14ac:dyDescent="0.25">
      <c r="A44" s="155">
        <v>289</v>
      </c>
      <c r="B44" s="110">
        <v>31</v>
      </c>
      <c r="C44" s="156">
        <v>289</v>
      </c>
      <c r="D44" s="148" t="s">
        <v>63</v>
      </c>
      <c r="E44" s="149" t="s">
        <v>39</v>
      </c>
      <c r="F44" s="135">
        <v>8767.1707224781803</v>
      </c>
      <c r="G44" s="135">
        <v>1960.7191375901682</v>
      </c>
      <c r="H44" s="136">
        <v>1993.2278996907</v>
      </c>
      <c r="I44" s="135">
        <v>219.26931412888072</v>
      </c>
      <c r="J44" s="135">
        <f t="shared" si="3"/>
        <v>2179.988451719049</v>
      </c>
      <c r="K44" s="135">
        <f t="shared" si="0"/>
        <v>24.865358742584636</v>
      </c>
      <c r="L44" s="134"/>
      <c r="M44" s="135">
        <v>22.63</v>
      </c>
      <c r="N44" s="137">
        <v>28.23</v>
      </c>
      <c r="O44" s="135">
        <v>3</v>
      </c>
      <c r="P44" s="135">
        <f t="shared" si="4"/>
        <v>25.63</v>
      </c>
      <c r="IV44" s="13"/>
    </row>
    <row r="45" spans="1:256" s="5" customFormat="1" ht="13.5" x14ac:dyDescent="0.25">
      <c r="A45" s="157"/>
      <c r="B45" s="110">
        <v>32</v>
      </c>
      <c r="C45" s="154"/>
      <c r="D45" s="145" t="s">
        <v>29</v>
      </c>
      <c r="E45" s="149"/>
      <c r="F45" s="134">
        <f>SUM(F46:F54)</f>
        <v>48545.394674475501</v>
      </c>
      <c r="G45" s="134">
        <f>SUM(G46:G54)</f>
        <v>26577.318159721937</v>
      </c>
      <c r="H45" s="134">
        <f>SUM(H46:H54)</f>
        <v>3158.2656790715005</v>
      </c>
      <c r="I45" s="134">
        <f>SUM(I46:I54)</f>
        <v>2099.9847166335494</v>
      </c>
      <c r="J45" s="134">
        <f>SUM(J46:J54)</f>
        <v>28677.302876355487</v>
      </c>
      <c r="K45" s="134">
        <f t="shared" si="0"/>
        <v>59.073168667497967</v>
      </c>
      <c r="L45" s="134"/>
      <c r="M45" s="134"/>
      <c r="N45" s="135"/>
      <c r="O45" s="134"/>
      <c r="P45" s="135"/>
      <c r="Q45" s="14"/>
      <c r="R45" s="14"/>
    </row>
    <row r="46" spans="1:256" s="14" customFormat="1" ht="13.5" x14ac:dyDescent="0.25">
      <c r="A46" s="155">
        <v>296</v>
      </c>
      <c r="B46" s="110">
        <v>33</v>
      </c>
      <c r="C46" s="156">
        <v>296</v>
      </c>
      <c r="D46" s="148" t="s">
        <v>64</v>
      </c>
      <c r="E46" s="149" t="s">
        <v>39</v>
      </c>
      <c r="F46" s="135">
        <v>14531.3733146</v>
      </c>
      <c r="G46" s="135">
        <v>9251.4648098274592</v>
      </c>
      <c r="H46" s="136">
        <v>19.6829</v>
      </c>
      <c r="I46" s="135">
        <v>119.81979365432784</v>
      </c>
      <c r="J46" s="135">
        <f t="shared" ref="J46:J54" si="5">+G46+I46</f>
        <v>9371.2846034817867</v>
      </c>
      <c r="K46" s="135">
        <f t="shared" si="0"/>
        <v>64.49001343917196</v>
      </c>
      <c r="L46" s="134"/>
      <c r="M46" s="135">
        <v>98.899999999999991</v>
      </c>
      <c r="N46" s="137">
        <v>1</v>
      </c>
      <c r="O46" s="135">
        <v>1.000000000000006</v>
      </c>
      <c r="P46" s="135">
        <f t="shared" ref="P46:P54" si="6">+M46+O46</f>
        <v>99.899999999999991</v>
      </c>
      <c r="IV46" s="13"/>
    </row>
    <row r="47" spans="1:256" s="14" customFormat="1" ht="15" x14ac:dyDescent="0.25">
      <c r="A47" s="155">
        <v>297</v>
      </c>
      <c r="B47" s="110">
        <v>34</v>
      </c>
      <c r="C47" s="156">
        <v>297</v>
      </c>
      <c r="D47" s="148" t="s">
        <v>1115</v>
      </c>
      <c r="E47" s="149" t="s">
        <v>37</v>
      </c>
      <c r="F47" s="135">
        <v>2831.7649465555</v>
      </c>
      <c r="G47" s="135">
        <v>1677.7323079327741</v>
      </c>
      <c r="H47" s="136">
        <v>0</v>
      </c>
      <c r="I47" s="135">
        <v>188.89662126976162</v>
      </c>
      <c r="J47" s="135">
        <f t="shared" si="5"/>
        <v>1866.6289292025358</v>
      </c>
      <c r="K47" s="135">
        <f t="shared" si="0"/>
        <v>65.917509554352819</v>
      </c>
      <c r="L47" s="134"/>
      <c r="M47" s="135">
        <v>98.33</v>
      </c>
      <c r="N47" s="137">
        <v>0</v>
      </c>
      <c r="O47" s="135">
        <v>1.5999999999999837</v>
      </c>
      <c r="P47" s="135">
        <f t="shared" si="6"/>
        <v>99.929999999999978</v>
      </c>
      <c r="IV47" s="13"/>
    </row>
    <row r="48" spans="1:256" s="14" customFormat="1" ht="13.5" x14ac:dyDescent="0.25">
      <c r="A48" s="155">
        <v>298</v>
      </c>
      <c r="B48" s="110">
        <v>35</v>
      </c>
      <c r="C48" s="156">
        <v>298</v>
      </c>
      <c r="D48" s="148" t="s">
        <v>65</v>
      </c>
      <c r="E48" s="149" t="s">
        <v>39</v>
      </c>
      <c r="F48" s="135">
        <v>13753.515144879</v>
      </c>
      <c r="G48" s="135">
        <v>6909.7364115941036</v>
      </c>
      <c r="H48" s="136">
        <v>1146.8789656936001</v>
      </c>
      <c r="I48" s="135">
        <v>966.3169328507023</v>
      </c>
      <c r="J48" s="135">
        <f t="shared" si="5"/>
        <v>7876.0533444448056</v>
      </c>
      <c r="K48" s="135">
        <f t="shared" si="0"/>
        <v>57.265748148591555</v>
      </c>
      <c r="L48" s="134"/>
      <c r="M48" s="135">
        <v>83.49</v>
      </c>
      <c r="N48" s="137">
        <v>12.3</v>
      </c>
      <c r="O48" s="135">
        <v>10.76</v>
      </c>
      <c r="P48" s="135">
        <f t="shared" si="6"/>
        <v>94.25</v>
      </c>
      <c r="IV48" s="13"/>
    </row>
    <row r="49" spans="1:256" s="14" customFormat="1" ht="13.5" x14ac:dyDescent="0.25">
      <c r="A49" s="155">
        <v>300</v>
      </c>
      <c r="B49" s="110">
        <v>36</v>
      </c>
      <c r="C49" s="156">
        <v>300</v>
      </c>
      <c r="D49" s="148" t="s">
        <v>66</v>
      </c>
      <c r="E49" s="149" t="s">
        <v>39</v>
      </c>
      <c r="F49" s="135">
        <v>1293.349384141</v>
      </c>
      <c r="G49" s="135">
        <v>0</v>
      </c>
      <c r="H49" s="136">
        <v>643.67015643420007</v>
      </c>
      <c r="I49" s="135">
        <v>325.4707241717673</v>
      </c>
      <c r="J49" s="135">
        <f t="shared" si="5"/>
        <v>325.4707241717673</v>
      </c>
      <c r="K49" s="135">
        <f t="shared" si="0"/>
        <v>25.164949870675063</v>
      </c>
      <c r="L49" s="134"/>
      <c r="M49" s="135">
        <v>0</v>
      </c>
      <c r="N49" s="137">
        <v>49.77</v>
      </c>
      <c r="O49" s="135">
        <v>57.76</v>
      </c>
      <c r="P49" s="135">
        <f t="shared" si="6"/>
        <v>57.76</v>
      </c>
      <c r="IV49" s="13"/>
    </row>
    <row r="50" spans="1:256" s="14" customFormat="1" ht="13.5" x14ac:dyDescent="0.25">
      <c r="A50" s="155">
        <v>304</v>
      </c>
      <c r="B50" s="110">
        <v>37</v>
      </c>
      <c r="C50" s="156">
        <v>304</v>
      </c>
      <c r="D50" s="148" t="s">
        <v>68</v>
      </c>
      <c r="E50" s="149" t="s">
        <v>39</v>
      </c>
      <c r="F50" s="135">
        <v>4954.1859299999996</v>
      </c>
      <c r="G50" s="135">
        <v>1104.5375711318391</v>
      </c>
      <c r="H50" s="136">
        <v>111.3797246445</v>
      </c>
      <c r="I50" s="135">
        <v>5.1616170000000601</v>
      </c>
      <c r="J50" s="135">
        <f t="shared" si="5"/>
        <v>1109.699188131839</v>
      </c>
      <c r="K50" s="135">
        <f t="shared" si="0"/>
        <v>22.399223682988399</v>
      </c>
      <c r="L50" s="134"/>
      <c r="M50" s="135">
        <v>43.809999999999995</v>
      </c>
      <c r="N50" s="137">
        <v>36</v>
      </c>
      <c r="O50" s="135">
        <v>0.21</v>
      </c>
      <c r="P50" s="135">
        <f t="shared" si="6"/>
        <v>44.019999999999996</v>
      </c>
      <c r="IV50" s="13"/>
    </row>
    <row r="51" spans="1:256" s="14" customFormat="1" ht="13.5" x14ac:dyDescent="0.25">
      <c r="A51" s="155">
        <v>309</v>
      </c>
      <c r="B51" s="110">
        <v>38</v>
      </c>
      <c r="C51" s="156">
        <v>309</v>
      </c>
      <c r="D51" s="148" t="s">
        <v>69</v>
      </c>
      <c r="E51" s="149" t="s">
        <v>37</v>
      </c>
      <c r="F51" s="135">
        <v>1890.1488870000001</v>
      </c>
      <c r="G51" s="135">
        <v>744.04954129249984</v>
      </c>
      <c r="H51" s="136">
        <v>947.79560442499996</v>
      </c>
      <c r="I51" s="135">
        <v>172.80860311800004</v>
      </c>
      <c r="J51" s="135">
        <f t="shared" si="5"/>
        <v>916.8581444104999</v>
      </c>
      <c r="K51" s="135">
        <f t="shared" si="0"/>
        <v>48.507191719998083</v>
      </c>
      <c r="L51" s="134"/>
      <c r="M51" s="135">
        <v>39.347734375000002</v>
      </c>
      <c r="N51" s="137">
        <v>50</v>
      </c>
      <c r="O51" s="135">
        <v>9.2913750000000022</v>
      </c>
      <c r="P51" s="135">
        <f t="shared" si="6"/>
        <v>48.639109375000004</v>
      </c>
      <c r="IV51" s="13"/>
    </row>
    <row r="52" spans="1:256" s="14" customFormat="1" ht="13.5" x14ac:dyDescent="0.25">
      <c r="A52" s="155">
        <v>310</v>
      </c>
      <c r="B52" s="110">
        <v>39</v>
      </c>
      <c r="C52" s="156">
        <v>310</v>
      </c>
      <c r="D52" s="148" t="s">
        <v>70</v>
      </c>
      <c r="E52" s="149" t="s">
        <v>37</v>
      </c>
      <c r="F52" s="135">
        <v>2303.3716896000001</v>
      </c>
      <c r="G52" s="135">
        <v>263.41145264326144</v>
      </c>
      <c r="H52" s="136">
        <v>206.05815434679999</v>
      </c>
      <c r="I52" s="135">
        <v>109.32454366898995</v>
      </c>
      <c r="J52" s="135">
        <f t="shared" si="5"/>
        <v>372.73599631225136</v>
      </c>
      <c r="K52" s="135">
        <f t="shared" si="0"/>
        <v>16.182190568513068</v>
      </c>
      <c r="L52" s="134"/>
      <c r="M52" s="135">
        <v>11.44</v>
      </c>
      <c r="N52" s="137">
        <v>12</v>
      </c>
      <c r="O52" s="135">
        <v>4.0933974477885062</v>
      </c>
      <c r="P52" s="135">
        <f t="shared" si="6"/>
        <v>15.533397447788506</v>
      </c>
      <c r="IV52" s="13"/>
    </row>
    <row r="53" spans="1:256" s="14" customFormat="1" ht="13.5" x14ac:dyDescent="0.25">
      <c r="A53" s="155">
        <v>311</v>
      </c>
      <c r="B53" s="110">
        <v>40</v>
      </c>
      <c r="C53" s="156">
        <v>311</v>
      </c>
      <c r="D53" s="148" t="s">
        <v>71</v>
      </c>
      <c r="E53" s="149" t="s">
        <v>37</v>
      </c>
      <c r="F53" s="135">
        <v>6466.2263079999993</v>
      </c>
      <c r="G53" s="135">
        <v>6182.0839636000001</v>
      </c>
      <c r="H53" s="136">
        <v>33.494509027399999</v>
      </c>
      <c r="I53" s="135">
        <v>159.70378270000003</v>
      </c>
      <c r="J53" s="135">
        <f t="shared" si="5"/>
        <v>6341.7877463000004</v>
      </c>
      <c r="K53" s="135">
        <f t="shared" si="0"/>
        <v>98.075561296918352</v>
      </c>
      <c r="L53" s="134"/>
      <c r="M53" s="135">
        <v>97.216399999999993</v>
      </c>
      <c r="N53" s="137">
        <v>0.52</v>
      </c>
      <c r="O53" s="135">
        <v>2.6</v>
      </c>
      <c r="P53" s="135">
        <f t="shared" si="6"/>
        <v>99.816399999999987</v>
      </c>
      <c r="IV53" s="13"/>
    </row>
    <row r="54" spans="1:256" s="14" customFormat="1" ht="13.5" x14ac:dyDescent="0.25">
      <c r="A54" s="155">
        <v>312</v>
      </c>
      <c r="B54" s="110">
        <v>41</v>
      </c>
      <c r="C54" s="156">
        <v>312</v>
      </c>
      <c r="D54" s="148" t="s">
        <v>72</v>
      </c>
      <c r="E54" s="149" t="s">
        <v>37</v>
      </c>
      <c r="F54" s="135">
        <v>521.45906969999999</v>
      </c>
      <c r="G54" s="135">
        <v>444.30210170000004</v>
      </c>
      <c r="H54" s="136">
        <v>49.305664499999999</v>
      </c>
      <c r="I54" s="135">
        <v>52.482098199999996</v>
      </c>
      <c r="J54" s="135">
        <f t="shared" si="5"/>
        <v>496.78419990000003</v>
      </c>
      <c r="K54" s="135">
        <f t="shared" si="0"/>
        <v>95.268109956511907</v>
      </c>
      <c r="L54" s="134"/>
      <c r="M54" s="135">
        <v>89.06</v>
      </c>
      <c r="N54" s="137">
        <v>9.4499999999999993</v>
      </c>
      <c r="O54" s="135">
        <v>9.4299999999999926</v>
      </c>
      <c r="P54" s="135">
        <f t="shared" si="6"/>
        <v>98.49</v>
      </c>
      <c r="IV54" s="13"/>
    </row>
    <row r="55" spans="1:256" s="5" customFormat="1" ht="13.5" x14ac:dyDescent="0.25">
      <c r="A55" s="157"/>
      <c r="B55" s="110">
        <v>42</v>
      </c>
      <c r="C55" s="154"/>
      <c r="D55" s="145" t="s">
        <v>30</v>
      </c>
      <c r="E55" s="149"/>
      <c r="F55" s="134">
        <f>SUM(F56:F59)</f>
        <v>29313.958714690183</v>
      </c>
      <c r="G55" s="134">
        <f>SUM(G56:G59)</f>
        <v>17321.604135200447</v>
      </c>
      <c r="H55" s="134">
        <f>SUM(H56:H59)</f>
        <v>1391.6748190184999</v>
      </c>
      <c r="I55" s="134">
        <f>SUM(I56:I59)</f>
        <v>1558.1076621548191</v>
      </c>
      <c r="J55" s="134">
        <f>SUM(J56:J59)</f>
        <v>18879.711797355267</v>
      </c>
      <c r="K55" s="134">
        <f t="shared" si="0"/>
        <v>64.405193379405375</v>
      </c>
      <c r="L55" s="134"/>
      <c r="M55" s="134"/>
      <c r="N55" s="135"/>
      <c r="O55" s="134"/>
      <c r="P55" s="135"/>
      <c r="Q55" s="14"/>
      <c r="R55" s="14"/>
    </row>
    <row r="56" spans="1:256" s="14" customFormat="1" ht="13.5" x14ac:dyDescent="0.25">
      <c r="A56" s="155">
        <v>313</v>
      </c>
      <c r="B56" s="110">
        <v>43</v>
      </c>
      <c r="C56" s="156">
        <v>313</v>
      </c>
      <c r="D56" s="148" t="s">
        <v>73</v>
      </c>
      <c r="E56" s="149" t="s">
        <v>39</v>
      </c>
      <c r="F56" s="135">
        <v>14275.377517200001</v>
      </c>
      <c r="G56" s="135">
        <v>6979.9188761858359</v>
      </c>
      <c r="H56" s="136">
        <v>227.0917933593</v>
      </c>
      <c r="I56" s="135">
        <v>787.45089040216271</v>
      </c>
      <c r="J56" s="135">
        <f>+G56+I56</f>
        <v>7767.369766587999</v>
      </c>
      <c r="K56" s="135">
        <f t="shared" si="0"/>
        <v>54.410958710053826</v>
      </c>
      <c r="L56" s="134"/>
      <c r="M56" s="135">
        <v>89.6</v>
      </c>
      <c r="N56" s="137">
        <v>9</v>
      </c>
      <c r="O56" s="135">
        <v>10.1</v>
      </c>
      <c r="P56" s="135">
        <f>+M56+O56</f>
        <v>99.699999999999989</v>
      </c>
      <c r="IV56" s="13"/>
    </row>
    <row r="57" spans="1:256" s="14" customFormat="1" ht="15" x14ac:dyDescent="0.25">
      <c r="A57" s="155">
        <v>314</v>
      </c>
      <c r="B57" s="110">
        <v>44</v>
      </c>
      <c r="C57" s="156">
        <v>314</v>
      </c>
      <c r="D57" s="148" t="s">
        <v>1116</v>
      </c>
      <c r="E57" s="149" t="s">
        <v>46</v>
      </c>
      <c r="F57" s="135">
        <v>2797.746321690181</v>
      </c>
      <c r="G57" s="135">
        <v>1763.6736550820522</v>
      </c>
      <c r="H57" s="136">
        <v>0</v>
      </c>
      <c r="I57" s="135">
        <v>114.06195603857448</v>
      </c>
      <c r="J57" s="135">
        <f>+G57+I57</f>
        <v>1877.7356111206266</v>
      </c>
      <c r="K57" s="135">
        <f t="shared" si="0"/>
        <v>67.116006785999261</v>
      </c>
      <c r="L57" s="134"/>
      <c r="M57" s="135">
        <v>99.58</v>
      </c>
      <c r="N57" s="137">
        <v>0</v>
      </c>
      <c r="O57" s="135">
        <v>0.42</v>
      </c>
      <c r="P57" s="135">
        <f>+M57+O57</f>
        <v>100</v>
      </c>
      <c r="IV57" s="13"/>
    </row>
    <row r="58" spans="1:256" s="5" customFormat="1" ht="13.5" x14ac:dyDescent="0.25">
      <c r="A58" s="155">
        <v>321</v>
      </c>
      <c r="B58" s="110">
        <v>45</v>
      </c>
      <c r="C58" s="156">
        <v>321</v>
      </c>
      <c r="D58" s="148" t="s">
        <v>74</v>
      </c>
      <c r="E58" s="149" t="s">
        <v>37</v>
      </c>
      <c r="F58" s="135">
        <v>1156.0554486000001</v>
      </c>
      <c r="G58" s="135">
        <v>382.73791822269499</v>
      </c>
      <c r="H58" s="136">
        <v>379.68211748919998</v>
      </c>
      <c r="I58" s="135">
        <v>152.49298334497502</v>
      </c>
      <c r="J58" s="135">
        <f>+G58+I58</f>
        <v>535.23090156767</v>
      </c>
      <c r="K58" s="135">
        <f t="shared" si="0"/>
        <v>46.298030273188232</v>
      </c>
      <c r="L58" s="134"/>
      <c r="M58" s="135">
        <v>33.204547817546796</v>
      </c>
      <c r="N58" s="137">
        <v>33</v>
      </c>
      <c r="O58" s="135">
        <v>13.373290938841643</v>
      </c>
      <c r="P58" s="135">
        <f>+M58+O58</f>
        <v>46.577838756388438</v>
      </c>
      <c r="Q58" s="14"/>
      <c r="R58" s="14"/>
      <c r="IV58" s="13"/>
    </row>
    <row r="59" spans="1:256" s="14" customFormat="1" ht="13.5" x14ac:dyDescent="0.25">
      <c r="A59" s="155">
        <v>322</v>
      </c>
      <c r="B59" s="110">
        <v>46</v>
      </c>
      <c r="C59" s="156">
        <v>322</v>
      </c>
      <c r="D59" s="148" t="s">
        <v>75</v>
      </c>
      <c r="E59" s="149" t="s">
        <v>37</v>
      </c>
      <c r="F59" s="135">
        <v>11084.779427200001</v>
      </c>
      <c r="G59" s="135">
        <v>8195.2736857098644</v>
      </c>
      <c r="H59" s="136">
        <v>784.90090816999998</v>
      </c>
      <c r="I59" s="135">
        <v>504.10183236910694</v>
      </c>
      <c r="J59" s="135">
        <f>+G59+I59</f>
        <v>8699.3755180789722</v>
      </c>
      <c r="K59" s="135">
        <f t="shared" si="0"/>
        <v>78.480366481017299</v>
      </c>
      <c r="L59" s="134"/>
      <c r="M59" s="135">
        <v>91.72872209985141</v>
      </c>
      <c r="N59" s="137">
        <v>25</v>
      </c>
      <c r="O59" s="135">
        <v>5.5860324261613474</v>
      </c>
      <c r="P59" s="135">
        <f>+M59+O59</f>
        <v>97.314754526012763</v>
      </c>
      <c r="IV59" s="13"/>
    </row>
    <row r="60" spans="1:256" s="5" customFormat="1" ht="13.5" x14ac:dyDescent="0.25">
      <c r="A60" s="157"/>
      <c r="B60" s="110">
        <v>47</v>
      </c>
      <c r="C60" s="154"/>
      <c r="D60" s="145" t="s">
        <v>31</v>
      </c>
      <c r="E60" s="149"/>
      <c r="F60" s="134">
        <f>SUM(F61:F72)</f>
        <v>83804.932861382142</v>
      </c>
      <c r="G60" s="134">
        <f>SUM(G61:G72)</f>
        <v>10044.992763726528</v>
      </c>
      <c r="H60" s="134">
        <f>SUM(H61:H72)</f>
        <v>14333.159032098001</v>
      </c>
      <c r="I60" s="134">
        <f>SUM(I61:I72)</f>
        <v>4362.7988345953163</v>
      </c>
      <c r="J60" s="134">
        <f>SUM(J61:J72)</f>
        <v>14407.791598321845</v>
      </c>
      <c r="K60" s="134">
        <f t="shared" si="0"/>
        <v>17.192056727917322</v>
      </c>
      <c r="L60" s="134"/>
      <c r="M60" s="134"/>
      <c r="N60" s="135"/>
      <c r="O60" s="134"/>
      <c r="P60" s="135"/>
      <c r="Q60" s="14"/>
      <c r="R60" s="14"/>
    </row>
    <row r="61" spans="1:256" s="14" customFormat="1" ht="27" x14ac:dyDescent="0.25">
      <c r="A61" s="155">
        <v>325</v>
      </c>
      <c r="B61" s="110">
        <v>48</v>
      </c>
      <c r="C61" s="156">
        <v>325</v>
      </c>
      <c r="D61" s="148" t="s">
        <v>76</v>
      </c>
      <c r="E61" s="149" t="s">
        <v>38</v>
      </c>
      <c r="F61" s="135">
        <v>19801.627252800001</v>
      </c>
      <c r="G61" s="135">
        <v>0</v>
      </c>
      <c r="H61" s="136">
        <v>1965.2679859484999</v>
      </c>
      <c r="I61" s="135">
        <v>0</v>
      </c>
      <c r="J61" s="135">
        <f t="shared" ref="J61:J72" si="7">+G61+I61</f>
        <v>0</v>
      </c>
      <c r="K61" s="135">
        <f t="shared" si="0"/>
        <v>0</v>
      </c>
      <c r="L61" s="134"/>
      <c r="M61" s="135">
        <v>0</v>
      </c>
      <c r="N61" s="137">
        <v>9.9</v>
      </c>
      <c r="O61" s="135">
        <v>0</v>
      </c>
      <c r="P61" s="135">
        <f t="shared" ref="P61:P72" si="8">+M61+O61</f>
        <v>0</v>
      </c>
      <c r="IV61" s="13"/>
    </row>
    <row r="62" spans="1:256" s="14" customFormat="1" ht="27" x14ac:dyDescent="0.25">
      <c r="A62" s="155">
        <v>326</v>
      </c>
      <c r="B62" s="110">
        <v>49</v>
      </c>
      <c r="C62" s="156">
        <v>326</v>
      </c>
      <c r="D62" s="148" t="s">
        <v>77</v>
      </c>
      <c r="E62" s="149" t="s">
        <v>38</v>
      </c>
      <c r="F62" s="135">
        <v>3141.194011</v>
      </c>
      <c r="G62" s="135">
        <v>0</v>
      </c>
      <c r="H62" s="136">
        <v>833.03931765130005</v>
      </c>
      <c r="I62" s="135">
        <v>0</v>
      </c>
      <c r="J62" s="135">
        <f t="shared" si="7"/>
        <v>0</v>
      </c>
      <c r="K62" s="135">
        <f t="shared" si="0"/>
        <v>0</v>
      </c>
      <c r="L62" s="134"/>
      <c r="M62" s="135">
        <v>0</v>
      </c>
      <c r="N62" s="137">
        <v>26.52</v>
      </c>
      <c r="O62" s="135">
        <v>0</v>
      </c>
      <c r="P62" s="135">
        <f t="shared" si="8"/>
        <v>0</v>
      </c>
      <c r="IV62" s="13"/>
    </row>
    <row r="63" spans="1:256" s="14" customFormat="1" ht="13.5" x14ac:dyDescent="0.25">
      <c r="A63" s="155">
        <v>327</v>
      </c>
      <c r="B63" s="110">
        <v>50</v>
      </c>
      <c r="C63" s="156">
        <v>327</v>
      </c>
      <c r="D63" s="148" t="s">
        <v>78</v>
      </c>
      <c r="E63" s="149" t="s">
        <v>39</v>
      </c>
      <c r="F63" s="135">
        <v>1241.1643082000001</v>
      </c>
      <c r="G63" s="135">
        <v>646.12703742284816</v>
      </c>
      <c r="H63" s="136">
        <v>60.472088596399999</v>
      </c>
      <c r="I63" s="135">
        <v>198.73056069926929</v>
      </c>
      <c r="J63" s="135">
        <f t="shared" si="7"/>
        <v>844.85759812211745</v>
      </c>
      <c r="K63" s="135">
        <f t="shared" si="0"/>
        <v>68.069762604386625</v>
      </c>
      <c r="L63" s="134"/>
      <c r="M63" s="135">
        <v>74.599999999999994</v>
      </c>
      <c r="N63" s="137">
        <v>17.600000000000001</v>
      </c>
      <c r="O63" s="135">
        <v>23.20000000000001</v>
      </c>
      <c r="P63" s="135">
        <f t="shared" si="8"/>
        <v>97.800000000000011</v>
      </c>
      <c r="IV63" s="13"/>
    </row>
    <row r="64" spans="1:256" s="14" customFormat="1" ht="13.5" x14ac:dyDescent="0.25">
      <c r="A64" s="155">
        <v>328</v>
      </c>
      <c r="B64" s="110">
        <v>51</v>
      </c>
      <c r="C64" s="156">
        <v>328</v>
      </c>
      <c r="D64" s="148" t="s">
        <v>79</v>
      </c>
      <c r="E64" s="149" t="s">
        <v>46</v>
      </c>
      <c r="F64" s="135">
        <v>101.13074020000001</v>
      </c>
      <c r="G64" s="135">
        <v>63.809665789715005</v>
      </c>
      <c r="H64" s="136">
        <v>47.103069258399998</v>
      </c>
      <c r="I64" s="135">
        <v>24.205167490846744</v>
      </c>
      <c r="J64" s="135">
        <f t="shared" si="7"/>
        <v>88.014833280561746</v>
      </c>
      <c r="K64" s="135">
        <f t="shared" si="0"/>
        <v>87.030741697826258</v>
      </c>
      <c r="L64" s="134"/>
      <c r="M64" s="135">
        <v>72.339999999999989</v>
      </c>
      <c r="N64" s="137">
        <v>53.4</v>
      </c>
      <c r="O64" s="135">
        <v>27.660000000000011</v>
      </c>
      <c r="P64" s="135">
        <f t="shared" si="8"/>
        <v>100</v>
      </c>
      <c r="IV64" s="13"/>
    </row>
    <row r="65" spans="1:256" s="14" customFormat="1" ht="27" x14ac:dyDescent="0.25">
      <c r="A65" s="155">
        <v>329</v>
      </c>
      <c r="B65" s="110">
        <v>52</v>
      </c>
      <c r="C65" s="156">
        <v>329</v>
      </c>
      <c r="D65" s="148" t="s">
        <v>80</v>
      </c>
      <c r="E65" s="149" t="s">
        <v>38</v>
      </c>
      <c r="F65" s="135">
        <v>1281.6254224308423</v>
      </c>
      <c r="G65" s="135">
        <v>0</v>
      </c>
      <c r="H65" s="136">
        <v>859.74613924790003</v>
      </c>
      <c r="I65" s="135">
        <v>0</v>
      </c>
      <c r="J65" s="135">
        <f t="shared" si="7"/>
        <v>0</v>
      </c>
      <c r="K65" s="135">
        <f t="shared" si="0"/>
        <v>0</v>
      </c>
      <c r="L65" s="134"/>
      <c r="M65" s="135">
        <v>0</v>
      </c>
      <c r="N65" s="137">
        <v>67.08</v>
      </c>
      <c r="O65" s="135">
        <v>0</v>
      </c>
      <c r="P65" s="135">
        <f t="shared" si="8"/>
        <v>0</v>
      </c>
      <c r="IV65" s="13"/>
    </row>
    <row r="66" spans="1:256" s="14" customFormat="1" ht="27" x14ac:dyDescent="0.25">
      <c r="A66" s="155">
        <v>330</v>
      </c>
      <c r="B66" s="110">
        <v>53</v>
      </c>
      <c r="C66" s="156">
        <v>330</v>
      </c>
      <c r="D66" s="148" t="s">
        <v>81</v>
      </c>
      <c r="E66" s="149" t="s">
        <v>38</v>
      </c>
      <c r="F66" s="135">
        <v>11538.975610551301</v>
      </c>
      <c r="G66" s="135">
        <v>0</v>
      </c>
      <c r="H66" s="136">
        <v>1016.6019446368</v>
      </c>
      <c r="I66" s="135">
        <v>0</v>
      </c>
      <c r="J66" s="135">
        <f t="shared" si="7"/>
        <v>0</v>
      </c>
      <c r="K66" s="135">
        <f t="shared" si="0"/>
        <v>0</v>
      </c>
      <c r="L66" s="134"/>
      <c r="M66" s="135">
        <v>0</v>
      </c>
      <c r="N66" s="137">
        <v>25.87</v>
      </c>
      <c r="O66" s="135">
        <v>0</v>
      </c>
      <c r="P66" s="135">
        <f t="shared" si="8"/>
        <v>0</v>
      </c>
      <c r="IV66" s="13"/>
    </row>
    <row r="67" spans="1:256" s="14" customFormat="1" ht="27" x14ac:dyDescent="0.25">
      <c r="A67" s="155">
        <v>332</v>
      </c>
      <c r="B67" s="110">
        <v>54</v>
      </c>
      <c r="C67" s="156">
        <v>332</v>
      </c>
      <c r="D67" s="148" t="s">
        <v>82</v>
      </c>
      <c r="E67" s="149" t="s">
        <v>38</v>
      </c>
      <c r="F67" s="135">
        <v>21229.385452999999</v>
      </c>
      <c r="G67" s="135">
        <v>0</v>
      </c>
      <c r="H67" s="136">
        <v>1348.5885769433999</v>
      </c>
      <c r="I67" s="135">
        <v>0</v>
      </c>
      <c r="J67" s="135">
        <f t="shared" si="7"/>
        <v>0</v>
      </c>
      <c r="K67" s="135">
        <f t="shared" si="0"/>
        <v>0</v>
      </c>
      <c r="L67" s="134"/>
      <c r="M67" s="135">
        <v>0</v>
      </c>
      <c r="N67" s="137">
        <v>6.35</v>
      </c>
      <c r="O67" s="135">
        <v>0</v>
      </c>
      <c r="P67" s="135">
        <f t="shared" si="8"/>
        <v>0</v>
      </c>
      <c r="IV67" s="13"/>
    </row>
    <row r="68" spans="1:256" s="14" customFormat="1" ht="27" x14ac:dyDescent="0.25">
      <c r="A68" s="155">
        <v>334</v>
      </c>
      <c r="B68" s="110">
        <v>55</v>
      </c>
      <c r="C68" s="156">
        <v>334</v>
      </c>
      <c r="D68" s="148" t="s">
        <v>83</v>
      </c>
      <c r="E68" s="149" t="s">
        <v>38</v>
      </c>
      <c r="F68" s="135">
        <v>100.65835059999999</v>
      </c>
      <c r="G68" s="135">
        <v>0</v>
      </c>
      <c r="H68" s="136">
        <v>86.815642590599992</v>
      </c>
      <c r="I68" s="135">
        <v>0</v>
      </c>
      <c r="J68" s="135">
        <f t="shared" si="7"/>
        <v>0</v>
      </c>
      <c r="K68" s="135">
        <f t="shared" si="0"/>
        <v>0</v>
      </c>
      <c r="L68" s="134"/>
      <c r="M68" s="135">
        <v>0</v>
      </c>
      <c r="N68" s="137">
        <v>86.25</v>
      </c>
      <c r="O68" s="135">
        <v>0</v>
      </c>
      <c r="P68" s="135">
        <f t="shared" si="8"/>
        <v>0</v>
      </c>
      <c r="IV68" s="13"/>
    </row>
    <row r="69" spans="1:256" s="14" customFormat="1" ht="13.5" x14ac:dyDescent="0.25">
      <c r="A69" s="155">
        <v>336</v>
      </c>
      <c r="B69" s="110">
        <v>56</v>
      </c>
      <c r="C69" s="156">
        <v>336</v>
      </c>
      <c r="D69" s="148" t="s">
        <v>84</v>
      </c>
      <c r="E69" s="149" t="s">
        <v>37</v>
      </c>
      <c r="F69" s="135">
        <v>2566.4926968</v>
      </c>
      <c r="G69" s="135">
        <v>712.08878209448403</v>
      </c>
      <c r="H69" s="136">
        <v>534.38337359540003</v>
      </c>
      <c r="I69" s="135">
        <v>432.97424569658023</v>
      </c>
      <c r="J69" s="135">
        <f t="shared" si="7"/>
        <v>1145.0630277910643</v>
      </c>
      <c r="K69" s="135">
        <f t="shared" si="0"/>
        <v>44.615869323094984</v>
      </c>
      <c r="L69" s="134"/>
      <c r="M69" s="135">
        <v>29</v>
      </c>
      <c r="N69" s="137">
        <v>28</v>
      </c>
      <c r="O69" s="135">
        <v>66.3</v>
      </c>
      <c r="P69" s="135">
        <f t="shared" si="8"/>
        <v>95.3</v>
      </c>
      <c r="IV69" s="13"/>
    </row>
    <row r="70" spans="1:256" s="14" customFormat="1" ht="13.5" x14ac:dyDescent="0.25">
      <c r="A70" s="155">
        <v>337</v>
      </c>
      <c r="B70" s="110">
        <v>57</v>
      </c>
      <c r="C70" s="156">
        <v>337</v>
      </c>
      <c r="D70" s="148" t="s">
        <v>85</v>
      </c>
      <c r="E70" s="149" t="s">
        <v>37</v>
      </c>
      <c r="F70" s="135">
        <v>2894.3310792000002</v>
      </c>
      <c r="G70" s="135">
        <v>256.89801213192101</v>
      </c>
      <c r="H70" s="136">
        <v>2138.2715244000001</v>
      </c>
      <c r="I70" s="135">
        <v>1029.7890073415156</v>
      </c>
      <c r="J70" s="135">
        <f t="shared" si="7"/>
        <v>1286.6870194734365</v>
      </c>
      <c r="K70" s="135">
        <f t="shared" si="0"/>
        <v>44.455419378942636</v>
      </c>
      <c r="L70" s="134"/>
      <c r="M70" s="135">
        <v>19.399999999999999</v>
      </c>
      <c r="N70" s="137">
        <v>73.88</v>
      </c>
      <c r="O70" s="135">
        <v>78.199999999999989</v>
      </c>
      <c r="P70" s="135">
        <f t="shared" si="8"/>
        <v>97.6</v>
      </c>
      <c r="IV70" s="13"/>
    </row>
    <row r="71" spans="1:256" s="5" customFormat="1" ht="13.5" x14ac:dyDescent="0.25">
      <c r="A71" s="155">
        <v>338</v>
      </c>
      <c r="B71" s="110">
        <v>58</v>
      </c>
      <c r="C71" s="156">
        <v>338</v>
      </c>
      <c r="D71" s="148" t="s">
        <v>86</v>
      </c>
      <c r="E71" s="149" t="s">
        <v>37</v>
      </c>
      <c r="F71" s="135">
        <v>3278.9743109999999</v>
      </c>
      <c r="G71" s="135">
        <v>117.21216558997671</v>
      </c>
      <c r="H71" s="136">
        <v>2098.9057244000001</v>
      </c>
      <c r="I71" s="135">
        <v>259.92461450062228</v>
      </c>
      <c r="J71" s="135">
        <f t="shared" si="7"/>
        <v>377.13678009059902</v>
      </c>
      <c r="K71" s="135">
        <f t="shared" si="0"/>
        <v>11.501669251430711</v>
      </c>
      <c r="L71" s="134"/>
      <c r="M71" s="135">
        <v>3.5746514291503404</v>
      </c>
      <c r="N71" s="137">
        <v>60</v>
      </c>
      <c r="O71" s="135">
        <v>8.1</v>
      </c>
      <c r="P71" s="135">
        <f t="shared" si="8"/>
        <v>11.674651429150341</v>
      </c>
      <c r="Q71" s="14"/>
      <c r="R71" s="14"/>
      <c r="IV71" s="13"/>
    </row>
    <row r="72" spans="1:256" s="14" customFormat="1" ht="13.5" x14ac:dyDescent="0.25">
      <c r="A72" s="155">
        <v>339</v>
      </c>
      <c r="B72" s="110">
        <v>59</v>
      </c>
      <c r="C72" s="156">
        <v>339</v>
      </c>
      <c r="D72" s="148" t="s">
        <v>87</v>
      </c>
      <c r="E72" s="149" t="s">
        <v>46</v>
      </c>
      <c r="F72" s="135">
        <v>16629.373625600001</v>
      </c>
      <c r="G72" s="135">
        <v>8248.8571006975835</v>
      </c>
      <c r="H72" s="136">
        <v>3343.9636448292999</v>
      </c>
      <c r="I72" s="135">
        <v>2417.1752388664827</v>
      </c>
      <c r="J72" s="135">
        <f t="shared" si="7"/>
        <v>10666.032339564066</v>
      </c>
      <c r="K72" s="135">
        <f t="shared" si="0"/>
        <v>64.139711932049565</v>
      </c>
      <c r="L72" s="134"/>
      <c r="M72" s="135">
        <v>70.088944888475595</v>
      </c>
      <c r="N72" s="137">
        <v>20</v>
      </c>
      <c r="O72" s="135">
        <v>29.911055111524409</v>
      </c>
      <c r="P72" s="135">
        <f t="shared" si="8"/>
        <v>100</v>
      </c>
      <c r="IV72" s="13"/>
    </row>
    <row r="73" spans="1:256" s="5" customFormat="1" ht="13.5" x14ac:dyDescent="0.25">
      <c r="A73" s="157"/>
      <c r="B73" s="110">
        <v>60</v>
      </c>
      <c r="C73" s="154"/>
      <c r="D73" s="145" t="s">
        <v>32</v>
      </c>
      <c r="E73" s="149"/>
      <c r="F73" s="134">
        <f>SUM(F74:F84)</f>
        <v>70346.015381399993</v>
      </c>
      <c r="G73" s="134">
        <f t="shared" ref="G73:J73" si="9">SUM(G74:G84)</f>
        <v>1009.9716680359444</v>
      </c>
      <c r="H73" s="134">
        <f t="shared" si="9"/>
        <v>12035.5675016436</v>
      </c>
      <c r="I73" s="134">
        <f t="shared" si="9"/>
        <v>563.65426819270772</v>
      </c>
      <c r="J73" s="134">
        <f t="shared" si="9"/>
        <v>1573.6259362286521</v>
      </c>
      <c r="K73" s="134">
        <f t="shared" si="0"/>
        <v>2.2369794901627511</v>
      </c>
      <c r="L73" s="134"/>
      <c r="M73" s="134"/>
      <c r="N73" s="135"/>
      <c r="O73" s="134"/>
      <c r="P73" s="135"/>
      <c r="Q73" s="14"/>
      <c r="R73" s="14"/>
    </row>
    <row r="74" spans="1:256" s="14" customFormat="1" ht="27" x14ac:dyDescent="0.25">
      <c r="A74" s="155">
        <v>340</v>
      </c>
      <c r="B74" s="110">
        <v>61</v>
      </c>
      <c r="C74" s="156">
        <v>340</v>
      </c>
      <c r="D74" s="148" t="s">
        <v>88</v>
      </c>
      <c r="E74" s="149" t="s">
        <v>38</v>
      </c>
      <c r="F74" s="135">
        <v>4857.2673304</v>
      </c>
      <c r="G74" s="135">
        <v>0</v>
      </c>
      <c r="H74" s="136">
        <v>798.92503346870012</v>
      </c>
      <c r="I74" s="135">
        <v>0</v>
      </c>
      <c r="J74" s="135">
        <f t="shared" ref="J74:J84" si="10">+G74+I74</f>
        <v>0</v>
      </c>
      <c r="K74" s="135">
        <f t="shared" si="0"/>
        <v>0</v>
      </c>
      <c r="L74" s="134"/>
      <c r="M74" s="135">
        <v>0</v>
      </c>
      <c r="N74" s="137">
        <v>65.36</v>
      </c>
      <c r="O74" s="135">
        <v>0</v>
      </c>
      <c r="P74" s="135">
        <f t="shared" ref="P74:P84" si="11">+M74+O74</f>
        <v>0</v>
      </c>
      <c r="IV74" s="13"/>
    </row>
    <row r="75" spans="1:256" s="14" customFormat="1" ht="27" x14ac:dyDescent="0.25">
      <c r="A75" s="155">
        <v>341</v>
      </c>
      <c r="B75" s="110">
        <v>62</v>
      </c>
      <c r="C75" s="156">
        <v>341</v>
      </c>
      <c r="D75" s="148" t="s">
        <v>89</v>
      </c>
      <c r="E75" s="149" t="s">
        <v>38</v>
      </c>
      <c r="F75" s="135">
        <v>252.45287540000001</v>
      </c>
      <c r="G75" s="135">
        <v>0</v>
      </c>
      <c r="H75" s="136">
        <v>127.9502463991</v>
      </c>
      <c r="I75" s="135">
        <v>0</v>
      </c>
      <c r="J75" s="135">
        <f t="shared" si="10"/>
        <v>0</v>
      </c>
      <c r="K75" s="135">
        <f t="shared" si="0"/>
        <v>0</v>
      </c>
      <c r="L75" s="134"/>
      <c r="M75" s="135">
        <v>0</v>
      </c>
      <c r="N75" s="137">
        <v>50.99</v>
      </c>
      <c r="O75" s="135">
        <v>0</v>
      </c>
      <c r="P75" s="135">
        <f t="shared" si="11"/>
        <v>0</v>
      </c>
      <c r="IV75" s="13"/>
    </row>
    <row r="76" spans="1:256" s="14" customFormat="1" ht="27" x14ac:dyDescent="0.25">
      <c r="A76" s="155">
        <v>342</v>
      </c>
      <c r="B76" s="110">
        <v>63</v>
      </c>
      <c r="C76" s="156">
        <v>342</v>
      </c>
      <c r="D76" s="148" t="s">
        <v>90</v>
      </c>
      <c r="E76" s="149" t="s">
        <v>38</v>
      </c>
      <c r="F76" s="135">
        <v>17633.555817799999</v>
      </c>
      <c r="G76" s="135">
        <v>0</v>
      </c>
      <c r="H76" s="136">
        <v>2119.0019652999999</v>
      </c>
      <c r="I76" s="135">
        <v>0</v>
      </c>
      <c r="J76" s="135">
        <f t="shared" si="10"/>
        <v>0</v>
      </c>
      <c r="K76" s="135">
        <f t="shared" si="0"/>
        <v>0</v>
      </c>
      <c r="L76" s="134"/>
      <c r="M76" s="135">
        <v>0</v>
      </c>
      <c r="N76" s="137">
        <v>24</v>
      </c>
      <c r="O76" s="135">
        <v>0</v>
      </c>
      <c r="P76" s="135">
        <f t="shared" si="11"/>
        <v>0</v>
      </c>
      <c r="IV76" s="13"/>
    </row>
    <row r="77" spans="1:256" s="14" customFormat="1" ht="27" x14ac:dyDescent="0.25">
      <c r="A77" s="155">
        <v>343</v>
      </c>
      <c r="B77" s="110">
        <v>64</v>
      </c>
      <c r="C77" s="156">
        <v>343</v>
      </c>
      <c r="D77" s="148" t="s">
        <v>91</v>
      </c>
      <c r="E77" s="149" t="s">
        <v>38</v>
      </c>
      <c r="F77" s="135">
        <v>960.64361739999993</v>
      </c>
      <c r="G77" s="135">
        <v>0</v>
      </c>
      <c r="H77" s="136">
        <v>110.5524129917</v>
      </c>
      <c r="I77" s="135">
        <v>0</v>
      </c>
      <c r="J77" s="135">
        <f t="shared" si="10"/>
        <v>0</v>
      </c>
      <c r="K77" s="135">
        <f t="shared" si="0"/>
        <v>0</v>
      </c>
      <c r="L77" s="134"/>
      <c r="M77" s="135">
        <v>0</v>
      </c>
      <c r="N77" s="137">
        <v>11.51</v>
      </c>
      <c r="O77" s="135">
        <v>0</v>
      </c>
      <c r="P77" s="135">
        <f t="shared" si="11"/>
        <v>0</v>
      </c>
      <c r="IV77" s="13"/>
    </row>
    <row r="78" spans="1:256" s="14" customFormat="1" ht="27" x14ac:dyDescent="0.25">
      <c r="A78" s="155">
        <v>344</v>
      </c>
      <c r="B78" s="110">
        <v>65</v>
      </c>
      <c r="C78" s="156">
        <v>344</v>
      </c>
      <c r="D78" s="148" t="s">
        <v>92</v>
      </c>
      <c r="E78" s="149" t="s">
        <v>38</v>
      </c>
      <c r="F78" s="135">
        <v>13337.133040000001</v>
      </c>
      <c r="G78" s="135">
        <v>0</v>
      </c>
      <c r="H78" s="136">
        <v>1233.9287954284</v>
      </c>
      <c r="I78" s="135">
        <v>0</v>
      </c>
      <c r="J78" s="135">
        <f t="shared" si="10"/>
        <v>0</v>
      </c>
      <c r="K78" s="135">
        <f t="shared" si="0"/>
        <v>0</v>
      </c>
      <c r="L78" s="134"/>
      <c r="M78" s="135">
        <v>0</v>
      </c>
      <c r="N78" s="137">
        <v>10</v>
      </c>
      <c r="O78" s="135">
        <v>0</v>
      </c>
      <c r="P78" s="135">
        <f t="shared" si="11"/>
        <v>0</v>
      </c>
      <c r="IV78" s="13"/>
    </row>
    <row r="79" spans="1:256" s="5" customFormat="1" ht="27" x14ac:dyDescent="0.25">
      <c r="A79" s="155">
        <v>345</v>
      </c>
      <c r="B79" s="110">
        <v>66</v>
      </c>
      <c r="C79" s="156">
        <v>345</v>
      </c>
      <c r="D79" s="148" t="s">
        <v>93</v>
      </c>
      <c r="E79" s="149" t="s">
        <v>38</v>
      </c>
      <c r="F79" s="135">
        <v>2626.0137863999998</v>
      </c>
      <c r="G79" s="135">
        <v>0</v>
      </c>
      <c r="H79" s="136">
        <v>1470.6267100353</v>
      </c>
      <c r="I79" s="135">
        <v>0</v>
      </c>
      <c r="J79" s="135">
        <f t="shared" si="10"/>
        <v>0</v>
      </c>
      <c r="K79" s="135">
        <f t="shared" si="0"/>
        <v>0</v>
      </c>
      <c r="L79" s="134"/>
      <c r="M79" s="135">
        <v>0</v>
      </c>
      <c r="N79" s="137">
        <v>56</v>
      </c>
      <c r="O79" s="135">
        <v>0</v>
      </c>
      <c r="P79" s="135">
        <f t="shared" si="11"/>
        <v>0</v>
      </c>
      <c r="Q79" s="14"/>
      <c r="R79" s="14"/>
      <c r="IV79" s="13"/>
    </row>
    <row r="80" spans="1:256" s="14" customFormat="1" ht="27" x14ac:dyDescent="0.25">
      <c r="A80" s="155">
        <v>346</v>
      </c>
      <c r="B80" s="110">
        <v>67</v>
      </c>
      <c r="C80" s="156">
        <v>346</v>
      </c>
      <c r="D80" s="148" t="s">
        <v>94</v>
      </c>
      <c r="E80" s="149" t="s">
        <v>38</v>
      </c>
      <c r="F80" s="135">
        <v>13230.491087800001</v>
      </c>
      <c r="G80" s="135">
        <v>0</v>
      </c>
      <c r="H80" s="136">
        <v>1710.0032508202999</v>
      </c>
      <c r="I80" s="135">
        <v>0</v>
      </c>
      <c r="J80" s="135">
        <f t="shared" si="10"/>
        <v>0</v>
      </c>
      <c r="K80" s="135">
        <f t="shared" si="0"/>
        <v>0</v>
      </c>
      <c r="L80" s="134"/>
      <c r="M80" s="135">
        <v>0</v>
      </c>
      <c r="N80" s="137">
        <v>8.15</v>
      </c>
      <c r="O80" s="135">
        <v>0</v>
      </c>
      <c r="P80" s="135">
        <f t="shared" si="11"/>
        <v>0</v>
      </c>
      <c r="IV80" s="13"/>
    </row>
    <row r="81" spans="1:256" s="14" customFormat="1" ht="27" x14ac:dyDescent="0.25">
      <c r="A81" s="155">
        <v>347</v>
      </c>
      <c r="B81" s="110">
        <v>68</v>
      </c>
      <c r="C81" s="156">
        <v>347</v>
      </c>
      <c r="D81" s="148" t="s">
        <v>95</v>
      </c>
      <c r="E81" s="149" t="s">
        <v>38</v>
      </c>
      <c r="F81" s="135">
        <v>13014.2941142</v>
      </c>
      <c r="G81" s="135">
        <v>0</v>
      </c>
      <c r="H81" s="136">
        <v>3336.0914296084998</v>
      </c>
      <c r="I81" s="135">
        <v>0</v>
      </c>
      <c r="J81" s="135">
        <f t="shared" si="10"/>
        <v>0</v>
      </c>
      <c r="K81" s="135">
        <f t="shared" si="0"/>
        <v>0</v>
      </c>
      <c r="L81" s="134"/>
      <c r="M81" s="135">
        <v>0</v>
      </c>
      <c r="N81" s="137">
        <v>56.78</v>
      </c>
      <c r="O81" s="135">
        <v>0</v>
      </c>
      <c r="P81" s="135">
        <f t="shared" si="11"/>
        <v>0</v>
      </c>
      <c r="IV81" s="13"/>
    </row>
    <row r="82" spans="1:256" s="14" customFormat="1" ht="13.5" x14ac:dyDescent="0.25">
      <c r="A82" s="155">
        <v>348</v>
      </c>
      <c r="B82" s="110">
        <v>69</v>
      </c>
      <c r="C82" s="156">
        <v>348</v>
      </c>
      <c r="D82" s="148" t="s">
        <v>96</v>
      </c>
      <c r="E82" s="149" t="s">
        <v>41</v>
      </c>
      <c r="F82" s="135">
        <v>217.61414239999999</v>
      </c>
      <c r="G82" s="135">
        <v>0</v>
      </c>
      <c r="H82" s="136">
        <v>148.2556181116</v>
      </c>
      <c r="I82" s="135">
        <v>0</v>
      </c>
      <c r="J82" s="135">
        <f t="shared" si="10"/>
        <v>0</v>
      </c>
      <c r="K82" s="135">
        <f t="shared" ref="K82:K84" si="12">IF(J82&lt;&gt;0,(J82/F82))*100</f>
        <v>0</v>
      </c>
      <c r="L82" s="134"/>
      <c r="M82" s="135">
        <v>0</v>
      </c>
      <c r="N82" s="137">
        <v>80</v>
      </c>
      <c r="O82" s="135">
        <v>0</v>
      </c>
      <c r="P82" s="135">
        <f t="shared" si="11"/>
        <v>0</v>
      </c>
      <c r="IV82" s="13"/>
    </row>
    <row r="83" spans="1:256" s="14" customFormat="1" ht="27" x14ac:dyDescent="0.25">
      <c r="A83" s="155">
        <v>349</v>
      </c>
      <c r="B83" s="110">
        <v>70</v>
      </c>
      <c r="C83" s="156">
        <v>349</v>
      </c>
      <c r="D83" s="148" t="s">
        <v>97</v>
      </c>
      <c r="E83" s="149" t="s">
        <v>40</v>
      </c>
      <c r="F83" s="135">
        <v>1633.7200657999999</v>
      </c>
      <c r="G83" s="135">
        <v>0</v>
      </c>
      <c r="H83" s="136">
        <v>980.23203948000003</v>
      </c>
      <c r="I83" s="135">
        <v>114.50075485115616</v>
      </c>
      <c r="J83" s="135">
        <f t="shared" si="10"/>
        <v>114.50075485115616</v>
      </c>
      <c r="K83" s="135">
        <f t="shared" si="12"/>
        <v>7.0085908380569117</v>
      </c>
      <c r="L83" s="134"/>
      <c r="M83" s="135">
        <v>0</v>
      </c>
      <c r="N83" s="137">
        <v>60</v>
      </c>
      <c r="O83" s="135">
        <v>7.1961200744717218</v>
      </c>
      <c r="P83" s="135">
        <f t="shared" si="11"/>
        <v>7.1961200744717218</v>
      </c>
      <c r="IV83" s="13"/>
    </row>
    <row r="84" spans="1:256" s="14" customFormat="1" ht="15" x14ac:dyDescent="0.25">
      <c r="A84" s="155">
        <v>350</v>
      </c>
      <c r="B84" s="110">
        <v>71</v>
      </c>
      <c r="C84" s="156">
        <v>350</v>
      </c>
      <c r="D84" s="148" t="s">
        <v>1117</v>
      </c>
      <c r="E84" s="149" t="s">
        <v>37</v>
      </c>
      <c r="F84" s="135">
        <v>2582.8295038000001</v>
      </c>
      <c r="G84" s="135">
        <v>1009.9716680359444</v>
      </c>
      <c r="H84" s="136">
        <v>0</v>
      </c>
      <c r="I84" s="135">
        <v>449.15351334155156</v>
      </c>
      <c r="J84" s="135">
        <f t="shared" si="10"/>
        <v>1459.1251813774959</v>
      </c>
      <c r="K84" s="135">
        <f t="shared" si="12"/>
        <v>56.493283015032588</v>
      </c>
      <c r="L84" s="134"/>
      <c r="M84" s="135">
        <v>67.117823584811603</v>
      </c>
      <c r="N84" s="137">
        <v>0</v>
      </c>
      <c r="O84" s="135">
        <v>30.463675990682013</v>
      </c>
      <c r="P84" s="135">
        <f t="shared" si="11"/>
        <v>97.581499575493609</v>
      </c>
      <c r="IV84" s="13"/>
    </row>
    <row r="85" spans="1:256" s="16" customFormat="1" ht="13.5" x14ac:dyDescent="0.25">
      <c r="A85" s="110"/>
      <c r="B85" s="110">
        <v>73</v>
      </c>
      <c r="C85" s="154"/>
      <c r="D85" s="145" t="s">
        <v>33</v>
      </c>
      <c r="E85" s="149"/>
      <c r="F85" s="134">
        <f>+F86+F88+F91+F94</f>
        <v>127600.58731671836</v>
      </c>
      <c r="G85" s="134">
        <f>+G86+G88+G91+G94</f>
        <v>17332.021630959538</v>
      </c>
      <c r="H85" s="134">
        <f>+H86+H88+H91+H94</f>
        <v>19283.9355688916</v>
      </c>
      <c r="I85" s="134">
        <f>+I86+I88+I91+I94</f>
        <v>10473.804284053647</v>
      </c>
      <c r="J85" s="134">
        <f>+J86+J88+J91+J94</f>
        <v>27805.825915013185</v>
      </c>
      <c r="K85" s="134">
        <f>IF(J85&lt;&gt;0,(J85/F85))*100</f>
        <v>21.7912993190197</v>
      </c>
      <c r="L85" s="134"/>
      <c r="M85" s="138"/>
      <c r="N85" s="137"/>
      <c r="O85" s="135"/>
      <c r="P85" s="135"/>
      <c r="Q85" s="14"/>
      <c r="R85" s="14"/>
      <c r="IV85" s="13"/>
    </row>
    <row r="86" spans="1:256" s="5" customFormat="1" ht="13.5" x14ac:dyDescent="0.25">
      <c r="A86" s="157"/>
      <c r="B86" s="110">
        <v>75</v>
      </c>
      <c r="C86" s="154"/>
      <c r="D86" s="145" t="s">
        <v>27</v>
      </c>
      <c r="E86" s="149"/>
      <c r="F86" s="134">
        <f>SUM(F87)</f>
        <v>20250.328837153793</v>
      </c>
      <c r="G86" s="134">
        <f>SUM(G87)</f>
        <v>5234.5662898756573</v>
      </c>
      <c r="H86" s="134">
        <f>SUM(H87)</f>
        <v>3818.8314203537998</v>
      </c>
      <c r="I86" s="134">
        <f>SUM(I87)</f>
        <v>3959.6097093228859</v>
      </c>
      <c r="J86" s="134">
        <f>SUM(J87)</f>
        <v>9194.1759991985436</v>
      </c>
      <c r="K86" s="134">
        <f t="shared" ref="K86:K95" si="13">IF(J86&lt;&gt;0,(J86/F86))*100</f>
        <v>45.402600980630773</v>
      </c>
      <c r="L86" s="134"/>
      <c r="M86" s="135"/>
      <c r="N86" s="135"/>
      <c r="O86" s="135"/>
      <c r="P86" s="135"/>
      <c r="Q86" s="14"/>
      <c r="R86" s="14"/>
    </row>
    <row r="87" spans="1:256" s="5" customFormat="1" ht="13.5" x14ac:dyDescent="0.25">
      <c r="A87" s="158">
        <v>38</v>
      </c>
      <c r="B87" s="110">
        <v>76</v>
      </c>
      <c r="C87" s="159">
        <v>38</v>
      </c>
      <c r="D87" s="150" t="s">
        <v>98</v>
      </c>
      <c r="E87" s="149" t="s">
        <v>39</v>
      </c>
      <c r="F87" s="135">
        <v>20250.328837153793</v>
      </c>
      <c r="G87" s="135">
        <v>5234.5662898756573</v>
      </c>
      <c r="H87" s="135">
        <v>3818.8314203537998</v>
      </c>
      <c r="I87" s="135">
        <v>3959.6097093228859</v>
      </c>
      <c r="J87" s="135">
        <f>+G87+I87</f>
        <v>9194.1759991985436</v>
      </c>
      <c r="K87" s="135">
        <f t="shared" si="13"/>
        <v>45.402600980630773</v>
      </c>
      <c r="L87" s="134"/>
      <c r="M87" s="135">
        <v>48</v>
      </c>
      <c r="N87" s="137">
        <v>34.5</v>
      </c>
      <c r="O87" s="135">
        <v>35.809999999999995</v>
      </c>
      <c r="P87" s="135">
        <f>+M87+O87</f>
        <v>83.81</v>
      </c>
      <c r="Q87" s="14"/>
      <c r="R87" s="14"/>
    </row>
    <row r="88" spans="1:256" s="5" customFormat="1" ht="13.5" x14ac:dyDescent="0.25">
      <c r="A88" s="157"/>
      <c r="B88" s="110">
        <v>77</v>
      </c>
      <c r="C88" s="154"/>
      <c r="D88" s="145" t="s">
        <v>28</v>
      </c>
      <c r="E88" s="149"/>
      <c r="F88" s="134">
        <f>SUM(F89:F90)</f>
        <v>41896.25425189083</v>
      </c>
      <c r="G88" s="134">
        <f>SUM(G89:G90)</f>
        <v>11120.519828337787</v>
      </c>
      <c r="H88" s="134">
        <f>SUM(H89:H90)</f>
        <v>3721.6955609036004</v>
      </c>
      <c r="I88" s="134">
        <f>SUM(I89:I90)</f>
        <v>2014.7392112430236</v>
      </c>
      <c r="J88" s="134">
        <f>SUM(J89:J90)</f>
        <v>13135.259039580811</v>
      </c>
      <c r="K88" s="134">
        <f t="shared" si="13"/>
        <v>31.351869693668377</v>
      </c>
      <c r="L88" s="134"/>
      <c r="M88" s="135"/>
      <c r="N88" s="135"/>
      <c r="O88" s="135"/>
      <c r="P88" s="135"/>
      <c r="Q88" s="14"/>
      <c r="R88" s="14"/>
    </row>
    <row r="89" spans="1:256" s="5" customFormat="1" ht="13.5" x14ac:dyDescent="0.25">
      <c r="A89" s="158">
        <v>42</v>
      </c>
      <c r="B89" s="110">
        <v>78</v>
      </c>
      <c r="C89" s="159">
        <v>42</v>
      </c>
      <c r="D89" s="150" t="s">
        <v>99</v>
      </c>
      <c r="E89" s="149" t="s">
        <v>39</v>
      </c>
      <c r="F89" s="135">
        <v>12904.431901991329</v>
      </c>
      <c r="G89" s="135">
        <v>4861.479246418111</v>
      </c>
      <c r="H89" s="135">
        <v>1402.3497807848</v>
      </c>
      <c r="I89" s="135">
        <v>1524.0712149605445</v>
      </c>
      <c r="J89" s="135">
        <f>+G89+I89</f>
        <v>6385.5504613786552</v>
      </c>
      <c r="K89" s="135">
        <f t="shared" si="13"/>
        <v>49.48339074417742</v>
      </c>
      <c r="L89" s="134"/>
      <c r="M89" s="135">
        <v>73.84</v>
      </c>
      <c r="N89" s="137">
        <v>21.3</v>
      </c>
      <c r="O89" s="135">
        <v>22.7</v>
      </c>
      <c r="P89" s="135">
        <f>+M89+O89</f>
        <v>96.54</v>
      </c>
      <c r="Q89" s="14"/>
      <c r="R89" s="14"/>
    </row>
    <row r="90" spans="1:256" s="5" customFormat="1" ht="13.5" x14ac:dyDescent="0.25">
      <c r="A90" s="158">
        <v>43</v>
      </c>
      <c r="B90" s="110">
        <v>79</v>
      </c>
      <c r="C90" s="159">
        <v>43</v>
      </c>
      <c r="D90" s="150" t="s">
        <v>100</v>
      </c>
      <c r="E90" s="149" t="s">
        <v>39</v>
      </c>
      <c r="F90" s="135">
        <v>28991.822349899499</v>
      </c>
      <c r="G90" s="135">
        <v>6259.0405819196758</v>
      </c>
      <c r="H90" s="135">
        <v>2319.3457801188001</v>
      </c>
      <c r="I90" s="135">
        <v>490.66799628247918</v>
      </c>
      <c r="J90" s="135">
        <f>+G90+I90</f>
        <v>6749.708578202155</v>
      </c>
      <c r="K90" s="135">
        <f t="shared" si="13"/>
        <v>23.281422246385809</v>
      </c>
      <c r="L90" s="134"/>
      <c r="M90" s="135">
        <v>92.050000000000011</v>
      </c>
      <c r="N90" s="135">
        <v>8</v>
      </c>
      <c r="O90" s="135">
        <v>7.4</v>
      </c>
      <c r="P90" s="135">
        <f>+M90+O90</f>
        <v>99.450000000000017</v>
      </c>
      <c r="Q90" s="14"/>
      <c r="R90" s="14"/>
    </row>
    <row r="91" spans="1:256" s="5" customFormat="1" ht="13.5" x14ac:dyDescent="0.25">
      <c r="A91" s="157"/>
      <c r="B91" s="110">
        <v>80</v>
      </c>
      <c r="C91" s="154"/>
      <c r="D91" s="145" t="s">
        <v>29</v>
      </c>
      <c r="E91" s="149"/>
      <c r="F91" s="134">
        <f>SUM(F92:F93)</f>
        <v>44507.405971515022</v>
      </c>
      <c r="G91" s="134">
        <f>SUM(G92:G93)</f>
        <v>976.93551274609604</v>
      </c>
      <c r="H91" s="134">
        <f>SUM(H92:H93)</f>
        <v>9083.1906055643994</v>
      </c>
      <c r="I91" s="134">
        <f>SUM(I92:I93)</f>
        <v>4499.4553634877375</v>
      </c>
      <c r="J91" s="134">
        <f>SUM(J92:J93)</f>
        <v>5476.3908762338333</v>
      </c>
      <c r="K91" s="134">
        <f t="shared" si="13"/>
        <v>12.3044485669166</v>
      </c>
      <c r="L91" s="134"/>
      <c r="M91" s="135"/>
      <c r="N91" s="135"/>
      <c r="O91" s="135"/>
      <c r="P91" s="135"/>
      <c r="Q91" s="14"/>
      <c r="R91" s="14"/>
    </row>
    <row r="92" spans="1:256" s="5" customFormat="1" ht="13.5" x14ac:dyDescent="0.25">
      <c r="A92" s="158">
        <v>45</v>
      </c>
      <c r="B92" s="110">
        <v>81</v>
      </c>
      <c r="C92" s="159">
        <v>45</v>
      </c>
      <c r="D92" s="150" t="s">
        <v>101</v>
      </c>
      <c r="E92" s="149" t="s">
        <v>39</v>
      </c>
      <c r="F92" s="135">
        <v>12417.4200914583</v>
      </c>
      <c r="G92" s="135">
        <v>976.93551274609604</v>
      </c>
      <c r="H92" s="135">
        <v>4198.4615356211998</v>
      </c>
      <c r="I92" s="135">
        <v>4499.4553634877375</v>
      </c>
      <c r="J92" s="135">
        <f>+G92+I92</f>
        <v>5476.3908762338333</v>
      </c>
      <c r="K92" s="135">
        <f t="shared" si="13"/>
        <v>44.102485346379929</v>
      </c>
      <c r="L92" s="134"/>
      <c r="M92" s="135">
        <v>13.239999999999998</v>
      </c>
      <c r="N92" s="135">
        <v>56.9</v>
      </c>
      <c r="O92" s="135">
        <v>56.7</v>
      </c>
      <c r="P92" s="135">
        <f>+M92+O92</f>
        <v>69.94</v>
      </c>
      <c r="Q92" s="14"/>
      <c r="R92" s="14"/>
    </row>
    <row r="93" spans="1:256" s="5" customFormat="1" ht="13.5" x14ac:dyDescent="0.25">
      <c r="A93" s="158">
        <v>303</v>
      </c>
      <c r="B93" s="110">
        <v>82</v>
      </c>
      <c r="C93" s="159">
        <v>303</v>
      </c>
      <c r="D93" s="150" t="s">
        <v>67</v>
      </c>
      <c r="E93" s="149" t="s">
        <v>41</v>
      </c>
      <c r="F93" s="135">
        <v>32089.98588005672</v>
      </c>
      <c r="G93" s="135">
        <v>0</v>
      </c>
      <c r="H93" s="135">
        <v>4884.7290699432006</v>
      </c>
      <c r="I93" s="135">
        <v>0</v>
      </c>
      <c r="J93" s="135">
        <f>+G93+I93</f>
        <v>0</v>
      </c>
      <c r="K93" s="135">
        <f t="shared" si="13"/>
        <v>0</v>
      </c>
      <c r="L93" s="134"/>
      <c r="M93" s="135">
        <v>0</v>
      </c>
      <c r="N93" s="137">
        <v>15.22</v>
      </c>
      <c r="O93" s="135">
        <v>0</v>
      </c>
      <c r="P93" s="135">
        <f>+M93+O93</f>
        <v>0</v>
      </c>
      <c r="Q93" s="14"/>
      <c r="R93" s="14"/>
    </row>
    <row r="94" spans="1:256" s="5" customFormat="1" ht="13.5" x14ac:dyDescent="0.25">
      <c r="A94" s="157"/>
      <c r="B94" s="110">
        <v>83</v>
      </c>
      <c r="C94" s="154"/>
      <c r="D94" s="145" t="s">
        <v>31</v>
      </c>
      <c r="E94" s="149"/>
      <c r="F94" s="134">
        <f>SUM(F95)</f>
        <v>20946.598256158723</v>
      </c>
      <c r="G94" s="134">
        <f>SUM(G95)</f>
        <v>0</v>
      </c>
      <c r="H94" s="134">
        <f>SUM(H95)</f>
        <v>2660.2179820698002</v>
      </c>
      <c r="I94" s="134">
        <f>SUM(I95)</f>
        <v>0</v>
      </c>
      <c r="J94" s="134">
        <f>SUM(J95)</f>
        <v>0</v>
      </c>
      <c r="K94" s="134">
        <f t="shared" si="13"/>
        <v>0</v>
      </c>
      <c r="L94" s="134"/>
      <c r="M94" s="135"/>
      <c r="N94" s="135"/>
      <c r="O94" s="135"/>
      <c r="P94" s="135"/>
      <c r="Q94" s="14"/>
      <c r="R94" s="14"/>
    </row>
    <row r="95" spans="1:256" s="5" customFormat="1" ht="27.75" thickBot="1" x14ac:dyDescent="0.3">
      <c r="A95" s="158">
        <v>49</v>
      </c>
      <c r="B95" s="110">
        <v>84</v>
      </c>
      <c r="C95" s="160">
        <v>49</v>
      </c>
      <c r="D95" s="151" t="s">
        <v>102</v>
      </c>
      <c r="E95" s="152" t="s">
        <v>38</v>
      </c>
      <c r="F95" s="139">
        <v>20946.598256158723</v>
      </c>
      <c r="G95" s="139">
        <v>0</v>
      </c>
      <c r="H95" s="139">
        <v>2660.2179820698002</v>
      </c>
      <c r="I95" s="139">
        <v>0</v>
      </c>
      <c r="J95" s="139">
        <f>+G95+I95</f>
        <v>0</v>
      </c>
      <c r="K95" s="139">
        <f t="shared" si="13"/>
        <v>0</v>
      </c>
      <c r="L95" s="140"/>
      <c r="M95" s="139">
        <v>0</v>
      </c>
      <c r="N95" s="139">
        <v>12.7</v>
      </c>
      <c r="O95" s="139">
        <v>0</v>
      </c>
      <c r="P95" s="139">
        <f>+M95+O95</f>
        <v>0</v>
      </c>
      <c r="Q95" s="14"/>
      <c r="R95" s="14"/>
    </row>
    <row r="96" spans="1:256" s="17" customFormat="1" ht="13.5" x14ac:dyDescent="0.25">
      <c r="A96" s="21"/>
      <c r="B96" s="20">
        <v>86</v>
      </c>
      <c r="C96" s="391" t="s">
        <v>45</v>
      </c>
      <c r="D96" s="391"/>
      <c r="E96" s="391"/>
      <c r="F96" s="391"/>
      <c r="G96" s="391"/>
      <c r="H96" s="391"/>
      <c r="I96" s="391"/>
      <c r="J96" s="391"/>
      <c r="K96" s="391"/>
      <c r="L96" s="391"/>
      <c r="M96" s="391"/>
      <c r="N96" s="391"/>
      <c r="O96" s="391"/>
      <c r="P96" s="391"/>
      <c r="Q96" s="22"/>
    </row>
    <row r="97" spans="1:17" ht="13.5" x14ac:dyDescent="0.25">
      <c r="A97" s="16"/>
      <c r="B97" s="20">
        <v>87</v>
      </c>
      <c r="C97" s="391" t="s">
        <v>104</v>
      </c>
      <c r="D97" s="391"/>
      <c r="E97" s="391"/>
      <c r="F97" s="391"/>
      <c r="G97" s="391"/>
      <c r="H97" s="391"/>
      <c r="I97" s="391"/>
      <c r="J97" s="391"/>
      <c r="K97" s="391"/>
      <c r="L97" s="391"/>
      <c r="M97" s="391"/>
      <c r="N97" s="391"/>
      <c r="O97" s="391"/>
      <c r="P97" s="391"/>
    </row>
    <row r="98" spans="1:17" ht="30" customHeight="1" x14ac:dyDescent="0.25">
      <c r="A98" s="21"/>
      <c r="B98" s="20">
        <v>88</v>
      </c>
      <c r="C98" s="392" t="s">
        <v>1118</v>
      </c>
      <c r="D98" s="392"/>
      <c r="E98" s="392"/>
      <c r="F98" s="392"/>
      <c r="G98" s="392"/>
      <c r="H98" s="392"/>
      <c r="I98" s="392"/>
      <c r="J98" s="392"/>
      <c r="K98" s="392"/>
      <c r="L98" s="392"/>
      <c r="M98" s="392"/>
      <c r="N98" s="392"/>
      <c r="O98" s="392"/>
      <c r="P98" s="392"/>
    </row>
    <row r="99" spans="1:17" s="17" customFormat="1" ht="13.5" x14ac:dyDescent="0.25">
      <c r="B99" s="20">
        <v>86</v>
      </c>
      <c r="C99" s="391" t="s">
        <v>103</v>
      </c>
      <c r="D99" s="391"/>
      <c r="E99" s="391"/>
      <c r="F99" s="391"/>
      <c r="G99" s="391"/>
      <c r="H99" s="391"/>
      <c r="I99" s="391"/>
      <c r="J99" s="391"/>
      <c r="K99" s="391"/>
      <c r="L99" s="391"/>
      <c r="M99" s="391"/>
      <c r="N99" s="391"/>
      <c r="O99" s="391"/>
      <c r="P99" s="391"/>
      <c r="Q99" s="22"/>
    </row>
    <row r="100" spans="1:17" ht="13.5" x14ac:dyDescent="0.25">
      <c r="A100" s="16"/>
      <c r="B100" s="20">
        <v>89</v>
      </c>
      <c r="C100" s="391" t="s">
        <v>1119</v>
      </c>
      <c r="D100" s="391"/>
      <c r="E100" s="391"/>
      <c r="F100" s="391"/>
      <c r="G100" s="391"/>
      <c r="H100" s="391"/>
      <c r="I100" s="391"/>
      <c r="J100" s="391"/>
      <c r="K100" s="391"/>
      <c r="L100" s="391"/>
      <c r="M100" s="391"/>
      <c r="N100" s="391"/>
      <c r="O100" s="391"/>
      <c r="P100" s="391"/>
    </row>
    <row r="101" spans="1:17" ht="13.5" x14ac:dyDescent="0.25">
      <c r="A101" s="21"/>
      <c r="B101" s="20">
        <v>90</v>
      </c>
      <c r="C101" s="391" t="s">
        <v>414</v>
      </c>
      <c r="D101" s="391"/>
      <c r="E101" s="391"/>
      <c r="F101" s="391"/>
      <c r="G101" s="391"/>
      <c r="H101" s="391"/>
      <c r="I101" s="391"/>
      <c r="J101" s="391"/>
      <c r="K101" s="391"/>
      <c r="L101" s="391"/>
      <c r="M101" s="391"/>
      <c r="N101" s="391"/>
      <c r="O101" s="391"/>
      <c r="P101" s="391"/>
    </row>
    <row r="102" spans="1:17" ht="13.5" x14ac:dyDescent="0.25">
      <c r="A102" s="16"/>
      <c r="B102" s="20">
        <v>91</v>
      </c>
      <c r="C102" s="127"/>
      <c r="D102" s="127"/>
      <c r="E102" s="127"/>
      <c r="F102" s="128"/>
      <c r="G102" s="128"/>
      <c r="H102" s="128"/>
      <c r="I102" s="128"/>
      <c r="J102" s="128"/>
      <c r="K102" s="128"/>
      <c r="L102" s="128"/>
      <c r="M102" s="128"/>
      <c r="N102" s="129"/>
      <c r="O102" s="128"/>
      <c r="P102" s="130"/>
    </row>
    <row r="105" spans="1:17" ht="12.75" customHeight="1" x14ac:dyDescent="0.2">
      <c r="D105" s="6"/>
      <c r="E105" s="6"/>
      <c r="F105" s="7"/>
      <c r="G105" s="7"/>
      <c r="H105" s="7"/>
      <c r="I105" s="7"/>
      <c r="J105" s="7"/>
      <c r="K105" s="7"/>
      <c r="L105" s="7"/>
      <c r="M105" s="7"/>
      <c r="N105" s="7"/>
      <c r="O105" s="7"/>
      <c r="P105" s="10"/>
    </row>
    <row r="106" spans="1:17" ht="12.75" customHeight="1" x14ac:dyDescent="0.2">
      <c r="D106" s="8"/>
      <c r="E106" s="9"/>
      <c r="F106" s="7"/>
      <c r="G106" s="7"/>
      <c r="H106" s="7"/>
      <c r="I106" s="7"/>
      <c r="J106" s="7"/>
      <c r="K106" s="7"/>
      <c r="L106" s="7"/>
      <c r="M106" s="7"/>
      <c r="N106" s="7"/>
      <c r="O106" s="7"/>
      <c r="P106" s="10"/>
    </row>
    <row r="107" spans="1:17" ht="12.75" customHeight="1" x14ac:dyDescent="0.2">
      <c r="D107" s="11"/>
      <c r="E107" s="12"/>
      <c r="F107" s="7"/>
      <c r="G107" s="7"/>
      <c r="H107" s="7"/>
      <c r="I107" s="7"/>
      <c r="J107" s="7"/>
      <c r="K107" s="7"/>
      <c r="L107" s="7"/>
      <c r="M107" s="7"/>
      <c r="N107" s="7"/>
      <c r="O107" s="7"/>
      <c r="P107" s="7"/>
    </row>
  </sheetData>
  <sheetProtection sort="0"/>
  <mergeCells count="27">
    <mergeCell ref="M9:M11"/>
    <mergeCell ref="N9:P9"/>
    <mergeCell ref="H10:K10"/>
    <mergeCell ref="N10:P10"/>
    <mergeCell ref="C9:C11"/>
    <mergeCell ref="D9:D11"/>
    <mergeCell ref="E9:E11"/>
    <mergeCell ref="F9:F11"/>
    <mergeCell ref="G9:G11"/>
    <mergeCell ref="H9:K9"/>
    <mergeCell ref="C101:P101"/>
    <mergeCell ref="C96:P96"/>
    <mergeCell ref="C97:P97"/>
    <mergeCell ref="C98:P98"/>
    <mergeCell ref="C100:P100"/>
    <mergeCell ref="C99:P99"/>
    <mergeCell ref="A1:D1"/>
    <mergeCell ref="A2:M2"/>
    <mergeCell ref="A3:F3"/>
    <mergeCell ref="G3:L3"/>
    <mergeCell ref="M3:P3"/>
    <mergeCell ref="A13:F13"/>
    <mergeCell ref="A14:F14"/>
    <mergeCell ref="G13:L13"/>
    <mergeCell ref="M13:P13"/>
    <mergeCell ref="G14:L14"/>
    <mergeCell ref="M14:P14"/>
  </mergeCells>
  <conditionalFormatting sqref="P97 P100:P147 K4:K10 P18:P95 K15:K1048576">
    <cfRule type="cellIs" dxfId="7" priority="22" stopIfTrue="1" operator="greaterThan">
      <formula>100</formula>
    </cfRule>
  </conditionalFormatting>
  <conditionalFormatting sqref="K19:K95">
    <cfRule type="cellIs" dxfId="6" priority="20" stopIfTrue="1" operator="greaterThan">
      <formula>100</formula>
    </cfRule>
    <cfRule type="cellIs" dxfId="5" priority="21" stopIfTrue="1" operator="greaterThan">
      <formula>100</formula>
    </cfRule>
  </conditionalFormatting>
  <conditionalFormatting sqref="F15">
    <cfRule type="cellIs" dxfId="4" priority="11" stopIfTrue="1" operator="equal">
      <formula>423507</formula>
    </cfRule>
  </conditionalFormatting>
  <conditionalFormatting sqref="M19:M95">
    <cfRule type="cellIs" dxfId="3" priority="6" operator="greaterThan">
      <formula>100</formula>
    </cfRule>
  </conditionalFormatting>
  <conditionalFormatting sqref="F105">
    <cfRule type="cellIs" dxfId="2" priority="5" stopIfTrue="1" operator="equal">
      <formula>423507</formula>
    </cfRule>
  </conditionalFormatting>
  <conditionalFormatting sqref="P99">
    <cfRule type="cellIs" dxfId="1" priority="4" stopIfTrue="1" operator="greaterThan">
      <formula>100</formula>
    </cfRule>
  </conditionalFormatting>
  <conditionalFormatting sqref="A87:A102">
    <cfRule type="duplicateValues" dxfId="0" priority="26"/>
  </conditionalFormatting>
  <printOptions horizontalCentered="1"/>
  <pageMargins left="0.31496062992125984" right="0.31496062992125984" top="0.35433070866141736" bottom="0.35433070866141736" header="0" footer="0"/>
  <pageSetup scale="67" fitToHeight="0" orientation="landscape" r:id="rId1"/>
  <headerFooter scaleWithDoc="0" alignWithMargins="0"/>
  <ignoredErrors>
    <ignoredError sqref="J21:J94" formula="1"/>
    <ignoredError sqref="E12:Q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303"/>
  <sheetViews>
    <sheetView showGridLines="0" zoomScale="90" zoomScaleNormal="90" zoomScaleSheetLayoutView="100" workbookViewId="0">
      <selection sqref="A1:D1"/>
    </sheetView>
  </sheetViews>
  <sheetFormatPr baseColWidth="10" defaultRowHeight="15" customHeight="1" x14ac:dyDescent="0.2"/>
  <cols>
    <col min="1" max="1" width="5.42578125" style="24" customWidth="1"/>
    <col min="2" max="2" width="4.42578125" style="24" customWidth="1"/>
    <col min="3" max="3" width="39.85546875" style="24" customWidth="1"/>
    <col min="4" max="4" width="13.7109375" style="24" customWidth="1"/>
    <col min="5" max="5" width="19.42578125" style="24" customWidth="1"/>
    <col min="6" max="9" width="13.7109375" style="24" customWidth="1"/>
    <col min="10" max="10" width="18.5703125" style="24" customWidth="1"/>
    <col min="11" max="14" width="13.7109375" style="24" customWidth="1"/>
    <col min="15" max="243" width="11.42578125" style="24"/>
    <col min="244" max="244" width="5.42578125" style="24" customWidth="1"/>
    <col min="245" max="245" width="4.42578125" style="24" customWidth="1"/>
    <col min="246" max="246" width="55.85546875" style="24" bestFit="1" customWidth="1"/>
    <col min="247" max="257" width="13.7109375" style="24" customWidth="1"/>
    <col min="258" max="258" width="9.42578125" style="24" bestFit="1" customWidth="1"/>
    <col min="259" max="259" width="12.28515625" style="24" customWidth="1"/>
    <col min="260" max="260" width="10.5703125" style="24" bestFit="1" customWidth="1"/>
    <col min="261" max="261" width="9.42578125" style="24" bestFit="1" customWidth="1"/>
    <col min="262" max="262" width="12.28515625" style="24" customWidth="1"/>
    <col min="263" max="263" width="9.42578125" style="24" bestFit="1" customWidth="1"/>
    <col min="264" max="264" width="17.42578125" style="24" bestFit="1" customWidth="1"/>
    <col min="265" max="499" width="11.42578125" style="24"/>
    <col min="500" max="500" width="5.42578125" style="24" customWidth="1"/>
    <col min="501" max="501" width="4.42578125" style="24" customWidth="1"/>
    <col min="502" max="502" width="55.85546875" style="24" bestFit="1" customWidth="1"/>
    <col min="503" max="513" width="13.7109375" style="24" customWidth="1"/>
    <col min="514" max="514" width="9.42578125" style="24" bestFit="1" customWidth="1"/>
    <col min="515" max="515" width="12.28515625" style="24" customWidth="1"/>
    <col min="516" max="516" width="10.5703125" style="24" bestFit="1" customWidth="1"/>
    <col min="517" max="517" width="9.42578125" style="24" bestFit="1" customWidth="1"/>
    <col min="518" max="518" width="12.28515625" style="24" customWidth="1"/>
    <col min="519" max="519" width="9.42578125" style="24" bestFit="1" customWidth="1"/>
    <col min="520" max="520" width="17.42578125" style="24" bestFit="1" customWidth="1"/>
    <col min="521" max="755" width="11.42578125" style="24"/>
    <col min="756" max="756" width="5.42578125" style="24" customWidth="1"/>
    <col min="757" max="757" width="4.42578125" style="24" customWidth="1"/>
    <col min="758" max="758" width="55.85546875" style="24" bestFit="1" customWidth="1"/>
    <col min="759" max="769" width="13.7109375" style="24" customWidth="1"/>
    <col min="770" max="770" width="9.42578125" style="24" bestFit="1" customWidth="1"/>
    <col min="771" max="771" width="12.28515625" style="24" customWidth="1"/>
    <col min="772" max="772" width="10.5703125" style="24" bestFit="1" customWidth="1"/>
    <col min="773" max="773" width="9.42578125" style="24" bestFit="1" customWidth="1"/>
    <col min="774" max="774" width="12.28515625" style="24" customWidth="1"/>
    <col min="775" max="775" width="9.42578125" style="24" bestFit="1" customWidth="1"/>
    <col min="776" max="776" width="17.42578125" style="24" bestFit="1" customWidth="1"/>
    <col min="777" max="1011" width="11.42578125" style="24"/>
    <col min="1012" max="1012" width="5.42578125" style="24" customWidth="1"/>
    <col min="1013" max="1013" width="4.42578125" style="24" customWidth="1"/>
    <col min="1014" max="1014" width="55.85546875" style="24" bestFit="1" customWidth="1"/>
    <col min="1015" max="1025" width="13.7109375" style="24" customWidth="1"/>
    <col min="1026" max="1026" width="9.42578125" style="24" bestFit="1" customWidth="1"/>
    <col min="1027" max="1027" width="12.28515625" style="24" customWidth="1"/>
    <col min="1028" max="1028" width="10.5703125" style="24" bestFit="1" customWidth="1"/>
    <col min="1029" max="1029" width="9.42578125" style="24" bestFit="1" customWidth="1"/>
    <col min="1030" max="1030" width="12.28515625" style="24" customWidth="1"/>
    <col min="1031" max="1031" width="9.42578125" style="24" bestFit="1" customWidth="1"/>
    <col min="1032" max="1032" width="17.42578125" style="24" bestFit="1" customWidth="1"/>
    <col min="1033" max="1267" width="11.42578125" style="24"/>
    <col min="1268" max="1268" width="5.42578125" style="24" customWidth="1"/>
    <col min="1269" max="1269" width="4.42578125" style="24" customWidth="1"/>
    <col min="1270" max="1270" width="55.85546875" style="24" bestFit="1" customWidth="1"/>
    <col min="1271" max="1281" width="13.7109375" style="24" customWidth="1"/>
    <col min="1282" max="1282" width="9.42578125" style="24" bestFit="1" customWidth="1"/>
    <col min="1283" max="1283" width="12.28515625" style="24" customWidth="1"/>
    <col min="1284" max="1284" width="10.5703125" style="24" bestFit="1" customWidth="1"/>
    <col min="1285" max="1285" width="9.42578125" style="24" bestFit="1" customWidth="1"/>
    <col min="1286" max="1286" width="12.28515625" style="24" customWidth="1"/>
    <col min="1287" max="1287" width="9.42578125" style="24" bestFit="1" customWidth="1"/>
    <col min="1288" max="1288" width="17.42578125" style="24" bestFit="1" customWidth="1"/>
    <col min="1289" max="1523" width="11.42578125" style="24"/>
    <col min="1524" max="1524" width="5.42578125" style="24" customWidth="1"/>
    <col min="1525" max="1525" width="4.42578125" style="24" customWidth="1"/>
    <col min="1526" max="1526" width="55.85546875" style="24" bestFit="1" customWidth="1"/>
    <col min="1527" max="1537" width="13.7109375" style="24" customWidth="1"/>
    <col min="1538" max="1538" width="9.42578125" style="24" bestFit="1" customWidth="1"/>
    <col min="1539" max="1539" width="12.28515625" style="24" customWidth="1"/>
    <col min="1540" max="1540" width="10.5703125" style="24" bestFit="1" customWidth="1"/>
    <col min="1541" max="1541" width="9.42578125" style="24" bestFit="1" customWidth="1"/>
    <col min="1542" max="1542" width="12.28515625" style="24" customWidth="1"/>
    <col min="1543" max="1543" width="9.42578125" style="24" bestFit="1" customWidth="1"/>
    <col min="1544" max="1544" width="17.42578125" style="24" bestFit="1" customWidth="1"/>
    <col min="1545" max="1779" width="11.42578125" style="24"/>
    <col min="1780" max="1780" width="5.42578125" style="24" customWidth="1"/>
    <col min="1781" max="1781" width="4.42578125" style="24" customWidth="1"/>
    <col min="1782" max="1782" width="55.85546875" style="24" bestFit="1" customWidth="1"/>
    <col min="1783" max="1793" width="13.7109375" style="24" customWidth="1"/>
    <col min="1794" max="1794" width="9.42578125" style="24" bestFit="1" customWidth="1"/>
    <col min="1795" max="1795" width="12.28515625" style="24" customWidth="1"/>
    <col min="1796" max="1796" width="10.5703125" style="24" bestFit="1" customWidth="1"/>
    <col min="1797" max="1797" width="9.42578125" style="24" bestFit="1" customWidth="1"/>
    <col min="1798" max="1798" width="12.28515625" style="24" customWidth="1"/>
    <col min="1799" max="1799" width="9.42578125" style="24" bestFit="1" customWidth="1"/>
    <col min="1800" max="1800" width="17.42578125" style="24" bestFit="1" customWidth="1"/>
    <col min="1801" max="2035" width="11.42578125" style="24"/>
    <col min="2036" max="2036" width="5.42578125" style="24" customWidth="1"/>
    <col min="2037" max="2037" width="4.42578125" style="24" customWidth="1"/>
    <col min="2038" max="2038" width="55.85546875" style="24" bestFit="1" customWidth="1"/>
    <col min="2039" max="2049" width="13.7109375" style="24" customWidth="1"/>
    <col min="2050" max="2050" width="9.42578125" style="24" bestFit="1" customWidth="1"/>
    <col min="2051" max="2051" width="12.28515625" style="24" customWidth="1"/>
    <col min="2052" max="2052" width="10.5703125" style="24" bestFit="1" customWidth="1"/>
    <col min="2053" max="2053" width="9.42578125" style="24" bestFit="1" customWidth="1"/>
    <col min="2054" max="2054" width="12.28515625" style="24" customWidth="1"/>
    <col min="2055" max="2055" width="9.42578125" style="24" bestFit="1" customWidth="1"/>
    <col min="2056" max="2056" width="17.42578125" style="24" bestFit="1" customWidth="1"/>
    <col min="2057" max="2291" width="11.42578125" style="24"/>
    <col min="2292" max="2292" width="5.42578125" style="24" customWidth="1"/>
    <col min="2293" max="2293" width="4.42578125" style="24" customWidth="1"/>
    <col min="2294" max="2294" width="55.85546875" style="24" bestFit="1" customWidth="1"/>
    <col min="2295" max="2305" width="13.7109375" style="24" customWidth="1"/>
    <col min="2306" max="2306" width="9.42578125" style="24" bestFit="1" customWidth="1"/>
    <col min="2307" max="2307" width="12.28515625" style="24" customWidth="1"/>
    <col min="2308" max="2308" width="10.5703125" style="24" bestFit="1" customWidth="1"/>
    <col min="2309" max="2309" width="9.42578125" style="24" bestFit="1" customWidth="1"/>
    <col min="2310" max="2310" width="12.28515625" style="24" customWidth="1"/>
    <col min="2311" max="2311" width="9.42578125" style="24" bestFit="1" customWidth="1"/>
    <col min="2312" max="2312" width="17.42578125" style="24" bestFit="1" customWidth="1"/>
    <col min="2313" max="2547" width="11.42578125" style="24"/>
    <col min="2548" max="2548" width="5.42578125" style="24" customWidth="1"/>
    <col min="2549" max="2549" width="4.42578125" style="24" customWidth="1"/>
    <col min="2550" max="2550" width="55.85546875" style="24" bestFit="1" customWidth="1"/>
    <col min="2551" max="2561" width="13.7109375" style="24" customWidth="1"/>
    <col min="2562" max="2562" width="9.42578125" style="24" bestFit="1" customWidth="1"/>
    <col min="2563" max="2563" width="12.28515625" style="24" customWidth="1"/>
    <col min="2564" max="2564" width="10.5703125" style="24" bestFit="1" customWidth="1"/>
    <col min="2565" max="2565" width="9.42578125" style="24" bestFit="1" customWidth="1"/>
    <col min="2566" max="2566" width="12.28515625" style="24" customWidth="1"/>
    <col min="2567" max="2567" width="9.42578125" style="24" bestFit="1" customWidth="1"/>
    <col min="2568" max="2568" width="17.42578125" style="24" bestFit="1" customWidth="1"/>
    <col min="2569" max="2803" width="11.42578125" style="24"/>
    <col min="2804" max="2804" width="5.42578125" style="24" customWidth="1"/>
    <col min="2805" max="2805" width="4.42578125" style="24" customWidth="1"/>
    <col min="2806" max="2806" width="55.85546875" style="24" bestFit="1" customWidth="1"/>
    <col min="2807" max="2817" width="13.7109375" style="24" customWidth="1"/>
    <col min="2818" max="2818" width="9.42578125" style="24" bestFit="1" customWidth="1"/>
    <col min="2819" max="2819" width="12.28515625" style="24" customWidth="1"/>
    <col min="2820" max="2820" width="10.5703125" style="24" bestFit="1" customWidth="1"/>
    <col min="2821" max="2821" width="9.42578125" style="24" bestFit="1" customWidth="1"/>
    <col min="2822" max="2822" width="12.28515625" style="24" customWidth="1"/>
    <col min="2823" max="2823" width="9.42578125" style="24" bestFit="1" customWidth="1"/>
    <col min="2824" max="2824" width="17.42578125" style="24" bestFit="1" customWidth="1"/>
    <col min="2825" max="3059" width="11.42578125" style="24"/>
    <col min="3060" max="3060" width="5.42578125" style="24" customWidth="1"/>
    <col min="3061" max="3061" width="4.42578125" style="24" customWidth="1"/>
    <col min="3062" max="3062" width="55.85546875" style="24" bestFit="1" customWidth="1"/>
    <col min="3063" max="3073" width="13.7109375" style="24" customWidth="1"/>
    <col min="3074" max="3074" width="9.42578125" style="24" bestFit="1" customWidth="1"/>
    <col min="3075" max="3075" width="12.28515625" style="24" customWidth="1"/>
    <col min="3076" max="3076" width="10.5703125" style="24" bestFit="1" customWidth="1"/>
    <col min="3077" max="3077" width="9.42578125" style="24" bestFit="1" customWidth="1"/>
    <col min="3078" max="3078" width="12.28515625" style="24" customWidth="1"/>
    <col min="3079" max="3079" width="9.42578125" style="24" bestFit="1" customWidth="1"/>
    <col min="3080" max="3080" width="17.42578125" style="24" bestFit="1" customWidth="1"/>
    <col min="3081" max="3315" width="11.42578125" style="24"/>
    <col min="3316" max="3316" width="5.42578125" style="24" customWidth="1"/>
    <col min="3317" max="3317" width="4.42578125" style="24" customWidth="1"/>
    <col min="3318" max="3318" width="55.85546875" style="24" bestFit="1" customWidth="1"/>
    <col min="3319" max="3329" width="13.7109375" style="24" customWidth="1"/>
    <col min="3330" max="3330" width="9.42578125" style="24" bestFit="1" customWidth="1"/>
    <col min="3331" max="3331" width="12.28515625" style="24" customWidth="1"/>
    <col min="3332" max="3332" width="10.5703125" style="24" bestFit="1" customWidth="1"/>
    <col min="3333" max="3333" width="9.42578125" style="24" bestFit="1" customWidth="1"/>
    <col min="3334" max="3334" width="12.28515625" style="24" customWidth="1"/>
    <col min="3335" max="3335" width="9.42578125" style="24" bestFit="1" customWidth="1"/>
    <col min="3336" max="3336" width="17.42578125" style="24" bestFit="1" customWidth="1"/>
    <col min="3337" max="3571" width="11.42578125" style="24"/>
    <col min="3572" max="3572" width="5.42578125" style="24" customWidth="1"/>
    <col min="3573" max="3573" width="4.42578125" style="24" customWidth="1"/>
    <col min="3574" max="3574" width="55.85546875" style="24" bestFit="1" customWidth="1"/>
    <col min="3575" max="3585" width="13.7109375" style="24" customWidth="1"/>
    <col min="3586" max="3586" width="9.42578125" style="24" bestFit="1" customWidth="1"/>
    <col min="3587" max="3587" width="12.28515625" style="24" customWidth="1"/>
    <col min="3588" max="3588" width="10.5703125" style="24" bestFit="1" customWidth="1"/>
    <col min="3589" max="3589" width="9.42578125" style="24" bestFit="1" customWidth="1"/>
    <col min="3590" max="3590" width="12.28515625" style="24" customWidth="1"/>
    <col min="3591" max="3591" width="9.42578125" style="24" bestFit="1" customWidth="1"/>
    <col min="3592" max="3592" width="17.42578125" style="24" bestFit="1" customWidth="1"/>
    <col min="3593" max="3827" width="11.42578125" style="24"/>
    <col min="3828" max="3828" width="5.42578125" style="24" customWidth="1"/>
    <col min="3829" max="3829" width="4.42578125" style="24" customWidth="1"/>
    <col min="3830" max="3830" width="55.85546875" style="24" bestFit="1" customWidth="1"/>
    <col min="3831" max="3841" width="13.7109375" style="24" customWidth="1"/>
    <col min="3842" max="3842" width="9.42578125" style="24" bestFit="1" customWidth="1"/>
    <col min="3843" max="3843" width="12.28515625" style="24" customWidth="1"/>
    <col min="3844" max="3844" width="10.5703125" style="24" bestFit="1" customWidth="1"/>
    <col min="3845" max="3845" width="9.42578125" style="24" bestFit="1" customWidth="1"/>
    <col min="3846" max="3846" width="12.28515625" style="24" customWidth="1"/>
    <col min="3847" max="3847" width="9.42578125" style="24" bestFit="1" customWidth="1"/>
    <col min="3848" max="3848" width="17.42578125" style="24" bestFit="1" customWidth="1"/>
    <col min="3849" max="4083" width="11.42578125" style="24"/>
    <col min="4084" max="4084" width="5.42578125" style="24" customWidth="1"/>
    <col min="4085" max="4085" width="4.42578125" style="24" customWidth="1"/>
    <col min="4086" max="4086" width="55.85546875" style="24" bestFit="1" customWidth="1"/>
    <col min="4087" max="4097" width="13.7109375" style="24" customWidth="1"/>
    <col min="4098" max="4098" width="9.42578125" style="24" bestFit="1" customWidth="1"/>
    <col min="4099" max="4099" width="12.28515625" style="24" customWidth="1"/>
    <col min="4100" max="4100" width="10.5703125" style="24" bestFit="1" customWidth="1"/>
    <col min="4101" max="4101" width="9.42578125" style="24" bestFit="1" customWidth="1"/>
    <col min="4102" max="4102" width="12.28515625" style="24" customWidth="1"/>
    <col min="4103" max="4103" width="9.42578125" style="24" bestFit="1" customWidth="1"/>
    <col min="4104" max="4104" width="17.42578125" style="24" bestFit="1" customWidth="1"/>
    <col min="4105" max="4339" width="11.42578125" style="24"/>
    <col min="4340" max="4340" width="5.42578125" style="24" customWidth="1"/>
    <col min="4341" max="4341" width="4.42578125" style="24" customWidth="1"/>
    <col min="4342" max="4342" width="55.85546875" style="24" bestFit="1" customWidth="1"/>
    <col min="4343" max="4353" width="13.7109375" style="24" customWidth="1"/>
    <col min="4354" max="4354" width="9.42578125" style="24" bestFit="1" customWidth="1"/>
    <col min="4355" max="4355" width="12.28515625" style="24" customWidth="1"/>
    <col min="4356" max="4356" width="10.5703125" style="24" bestFit="1" customWidth="1"/>
    <col min="4357" max="4357" width="9.42578125" style="24" bestFit="1" customWidth="1"/>
    <col min="4358" max="4358" width="12.28515625" style="24" customWidth="1"/>
    <col min="4359" max="4359" width="9.42578125" style="24" bestFit="1" customWidth="1"/>
    <col min="4360" max="4360" width="17.42578125" style="24" bestFit="1" customWidth="1"/>
    <col min="4361" max="4595" width="11.42578125" style="24"/>
    <col min="4596" max="4596" width="5.42578125" style="24" customWidth="1"/>
    <col min="4597" max="4597" width="4.42578125" style="24" customWidth="1"/>
    <col min="4598" max="4598" width="55.85546875" style="24" bestFit="1" customWidth="1"/>
    <col min="4599" max="4609" width="13.7109375" style="24" customWidth="1"/>
    <col min="4610" max="4610" width="9.42578125" style="24" bestFit="1" customWidth="1"/>
    <col min="4611" max="4611" width="12.28515625" style="24" customWidth="1"/>
    <col min="4612" max="4612" width="10.5703125" style="24" bestFit="1" customWidth="1"/>
    <col min="4613" max="4613" width="9.42578125" style="24" bestFit="1" customWidth="1"/>
    <col min="4614" max="4614" width="12.28515625" style="24" customWidth="1"/>
    <col min="4615" max="4615" width="9.42578125" style="24" bestFit="1" customWidth="1"/>
    <col min="4616" max="4616" width="17.42578125" style="24" bestFit="1" customWidth="1"/>
    <col min="4617" max="4851" width="11.42578125" style="24"/>
    <col min="4852" max="4852" width="5.42578125" style="24" customWidth="1"/>
    <col min="4853" max="4853" width="4.42578125" style="24" customWidth="1"/>
    <col min="4854" max="4854" width="55.85546875" style="24" bestFit="1" customWidth="1"/>
    <col min="4855" max="4865" width="13.7109375" style="24" customWidth="1"/>
    <col min="4866" max="4866" width="9.42578125" style="24" bestFit="1" customWidth="1"/>
    <col min="4867" max="4867" width="12.28515625" style="24" customWidth="1"/>
    <col min="4868" max="4868" width="10.5703125" style="24" bestFit="1" customWidth="1"/>
    <col min="4869" max="4869" width="9.42578125" style="24" bestFit="1" customWidth="1"/>
    <col min="4870" max="4870" width="12.28515625" style="24" customWidth="1"/>
    <col min="4871" max="4871" width="9.42578125" style="24" bestFit="1" customWidth="1"/>
    <col min="4872" max="4872" width="17.42578125" style="24" bestFit="1" customWidth="1"/>
    <col min="4873" max="5107" width="11.42578125" style="24"/>
    <col min="5108" max="5108" width="5.42578125" style="24" customWidth="1"/>
    <col min="5109" max="5109" width="4.42578125" style="24" customWidth="1"/>
    <col min="5110" max="5110" width="55.85546875" style="24" bestFit="1" customWidth="1"/>
    <col min="5111" max="5121" width="13.7109375" style="24" customWidth="1"/>
    <col min="5122" max="5122" width="9.42578125" style="24" bestFit="1" customWidth="1"/>
    <col min="5123" max="5123" width="12.28515625" style="24" customWidth="1"/>
    <col min="5124" max="5124" width="10.5703125" style="24" bestFit="1" customWidth="1"/>
    <col min="5125" max="5125" width="9.42578125" style="24" bestFit="1" customWidth="1"/>
    <col min="5126" max="5126" width="12.28515625" style="24" customWidth="1"/>
    <col min="5127" max="5127" width="9.42578125" style="24" bestFit="1" customWidth="1"/>
    <col min="5128" max="5128" width="17.42578125" style="24" bestFit="1" customWidth="1"/>
    <col min="5129" max="5363" width="11.42578125" style="24"/>
    <col min="5364" max="5364" width="5.42578125" style="24" customWidth="1"/>
    <col min="5365" max="5365" width="4.42578125" style="24" customWidth="1"/>
    <col min="5366" max="5366" width="55.85546875" style="24" bestFit="1" customWidth="1"/>
    <col min="5367" max="5377" width="13.7109375" style="24" customWidth="1"/>
    <col min="5378" max="5378" width="9.42578125" style="24" bestFit="1" customWidth="1"/>
    <col min="5379" max="5379" width="12.28515625" style="24" customWidth="1"/>
    <col min="5380" max="5380" width="10.5703125" style="24" bestFit="1" customWidth="1"/>
    <col min="5381" max="5381" width="9.42578125" style="24" bestFit="1" customWidth="1"/>
    <col min="5382" max="5382" width="12.28515625" style="24" customWidth="1"/>
    <col min="5383" max="5383" width="9.42578125" style="24" bestFit="1" customWidth="1"/>
    <col min="5384" max="5384" width="17.42578125" style="24" bestFit="1" customWidth="1"/>
    <col min="5385" max="5619" width="11.42578125" style="24"/>
    <col min="5620" max="5620" width="5.42578125" style="24" customWidth="1"/>
    <col min="5621" max="5621" width="4.42578125" style="24" customWidth="1"/>
    <col min="5622" max="5622" width="55.85546875" style="24" bestFit="1" customWidth="1"/>
    <col min="5623" max="5633" width="13.7109375" style="24" customWidth="1"/>
    <col min="5634" max="5634" width="9.42578125" style="24" bestFit="1" customWidth="1"/>
    <col min="5635" max="5635" width="12.28515625" style="24" customWidth="1"/>
    <col min="5636" max="5636" width="10.5703125" style="24" bestFit="1" customWidth="1"/>
    <col min="5637" max="5637" width="9.42578125" style="24" bestFit="1" customWidth="1"/>
    <col min="5638" max="5638" width="12.28515625" style="24" customWidth="1"/>
    <col min="5639" max="5639" width="9.42578125" style="24" bestFit="1" customWidth="1"/>
    <col min="5640" max="5640" width="17.42578125" style="24" bestFit="1" customWidth="1"/>
    <col min="5641" max="5875" width="11.42578125" style="24"/>
    <col min="5876" max="5876" width="5.42578125" style="24" customWidth="1"/>
    <col min="5877" max="5877" width="4.42578125" style="24" customWidth="1"/>
    <col min="5878" max="5878" width="55.85546875" style="24" bestFit="1" customWidth="1"/>
    <col min="5879" max="5889" width="13.7109375" style="24" customWidth="1"/>
    <col min="5890" max="5890" width="9.42578125" style="24" bestFit="1" customWidth="1"/>
    <col min="5891" max="5891" width="12.28515625" style="24" customWidth="1"/>
    <col min="5892" max="5892" width="10.5703125" style="24" bestFit="1" customWidth="1"/>
    <col min="5893" max="5893" width="9.42578125" style="24" bestFit="1" customWidth="1"/>
    <col min="5894" max="5894" width="12.28515625" style="24" customWidth="1"/>
    <col min="5895" max="5895" width="9.42578125" style="24" bestFit="1" customWidth="1"/>
    <col min="5896" max="5896" width="17.42578125" style="24" bestFit="1" customWidth="1"/>
    <col min="5897" max="6131" width="11.42578125" style="24"/>
    <col min="6132" max="6132" width="5.42578125" style="24" customWidth="1"/>
    <col min="6133" max="6133" width="4.42578125" style="24" customWidth="1"/>
    <col min="6134" max="6134" width="55.85546875" style="24" bestFit="1" customWidth="1"/>
    <col min="6135" max="6145" width="13.7109375" style="24" customWidth="1"/>
    <col min="6146" max="6146" width="9.42578125" style="24" bestFit="1" customWidth="1"/>
    <col min="6147" max="6147" width="12.28515625" style="24" customWidth="1"/>
    <col min="6148" max="6148" width="10.5703125" style="24" bestFit="1" customWidth="1"/>
    <col min="6149" max="6149" width="9.42578125" style="24" bestFit="1" customWidth="1"/>
    <col min="6150" max="6150" width="12.28515625" style="24" customWidth="1"/>
    <col min="6151" max="6151" width="9.42578125" style="24" bestFit="1" customWidth="1"/>
    <col min="6152" max="6152" width="17.42578125" style="24" bestFit="1" customWidth="1"/>
    <col min="6153" max="6387" width="11.42578125" style="24"/>
    <col min="6388" max="6388" width="5.42578125" style="24" customWidth="1"/>
    <col min="6389" max="6389" width="4.42578125" style="24" customWidth="1"/>
    <col min="6390" max="6390" width="55.85546875" style="24" bestFit="1" customWidth="1"/>
    <col min="6391" max="6401" width="13.7109375" style="24" customWidth="1"/>
    <col min="6402" max="6402" width="9.42578125" style="24" bestFit="1" customWidth="1"/>
    <col min="6403" max="6403" width="12.28515625" style="24" customWidth="1"/>
    <col min="6404" max="6404" width="10.5703125" style="24" bestFit="1" customWidth="1"/>
    <col min="6405" max="6405" width="9.42578125" style="24" bestFit="1" customWidth="1"/>
    <col min="6406" max="6406" width="12.28515625" style="24" customWidth="1"/>
    <col min="6407" max="6407" width="9.42578125" style="24" bestFit="1" customWidth="1"/>
    <col min="6408" max="6408" width="17.42578125" style="24" bestFit="1" customWidth="1"/>
    <col min="6409" max="6643" width="11.42578125" style="24"/>
    <col min="6644" max="6644" width="5.42578125" style="24" customWidth="1"/>
    <col min="6645" max="6645" width="4.42578125" style="24" customWidth="1"/>
    <col min="6646" max="6646" width="55.85546875" style="24" bestFit="1" customWidth="1"/>
    <col min="6647" max="6657" width="13.7109375" style="24" customWidth="1"/>
    <col min="6658" max="6658" width="9.42578125" style="24" bestFit="1" customWidth="1"/>
    <col min="6659" max="6659" width="12.28515625" style="24" customWidth="1"/>
    <col min="6660" max="6660" width="10.5703125" style="24" bestFit="1" customWidth="1"/>
    <col min="6661" max="6661" width="9.42578125" style="24" bestFit="1" customWidth="1"/>
    <col min="6662" max="6662" width="12.28515625" style="24" customWidth="1"/>
    <col min="6663" max="6663" width="9.42578125" style="24" bestFit="1" customWidth="1"/>
    <col min="6664" max="6664" width="17.42578125" style="24" bestFit="1" customWidth="1"/>
    <col min="6665" max="6899" width="11.42578125" style="24"/>
    <col min="6900" max="6900" width="5.42578125" style="24" customWidth="1"/>
    <col min="6901" max="6901" width="4.42578125" style="24" customWidth="1"/>
    <col min="6902" max="6902" width="55.85546875" style="24" bestFit="1" customWidth="1"/>
    <col min="6903" max="6913" width="13.7109375" style="24" customWidth="1"/>
    <col min="6914" max="6914" width="9.42578125" style="24" bestFit="1" customWidth="1"/>
    <col min="6915" max="6915" width="12.28515625" style="24" customWidth="1"/>
    <col min="6916" max="6916" width="10.5703125" style="24" bestFit="1" customWidth="1"/>
    <col min="6917" max="6917" width="9.42578125" style="24" bestFit="1" customWidth="1"/>
    <col min="6918" max="6918" width="12.28515625" style="24" customWidth="1"/>
    <col min="6919" max="6919" width="9.42578125" style="24" bestFit="1" customWidth="1"/>
    <col min="6920" max="6920" width="17.42578125" style="24" bestFit="1" customWidth="1"/>
    <col min="6921" max="7155" width="11.42578125" style="24"/>
    <col min="7156" max="7156" width="5.42578125" style="24" customWidth="1"/>
    <col min="7157" max="7157" width="4.42578125" style="24" customWidth="1"/>
    <col min="7158" max="7158" width="55.85546875" style="24" bestFit="1" customWidth="1"/>
    <col min="7159" max="7169" width="13.7109375" style="24" customWidth="1"/>
    <col min="7170" max="7170" width="9.42578125" style="24" bestFit="1" customWidth="1"/>
    <col min="7171" max="7171" width="12.28515625" style="24" customWidth="1"/>
    <col min="7172" max="7172" width="10.5703125" style="24" bestFit="1" customWidth="1"/>
    <col min="7173" max="7173" width="9.42578125" style="24" bestFit="1" customWidth="1"/>
    <col min="7174" max="7174" width="12.28515625" style="24" customWidth="1"/>
    <col min="7175" max="7175" width="9.42578125" style="24" bestFit="1" customWidth="1"/>
    <col min="7176" max="7176" width="17.42578125" style="24" bestFit="1" customWidth="1"/>
    <col min="7177" max="7411" width="11.42578125" style="24"/>
    <col min="7412" max="7412" width="5.42578125" style="24" customWidth="1"/>
    <col min="7413" max="7413" width="4.42578125" style="24" customWidth="1"/>
    <col min="7414" max="7414" width="55.85546875" style="24" bestFit="1" customWidth="1"/>
    <col min="7415" max="7425" width="13.7109375" style="24" customWidth="1"/>
    <col min="7426" max="7426" width="9.42578125" style="24" bestFit="1" customWidth="1"/>
    <col min="7427" max="7427" width="12.28515625" style="24" customWidth="1"/>
    <col min="7428" max="7428" width="10.5703125" style="24" bestFit="1" customWidth="1"/>
    <col min="7429" max="7429" width="9.42578125" style="24" bestFit="1" customWidth="1"/>
    <col min="7430" max="7430" width="12.28515625" style="24" customWidth="1"/>
    <col min="7431" max="7431" width="9.42578125" style="24" bestFit="1" customWidth="1"/>
    <col min="7432" max="7432" width="17.42578125" style="24" bestFit="1" customWidth="1"/>
    <col min="7433" max="7667" width="11.42578125" style="24"/>
    <col min="7668" max="7668" width="5.42578125" style="24" customWidth="1"/>
    <col min="7669" max="7669" width="4.42578125" style="24" customWidth="1"/>
    <col min="7670" max="7670" width="55.85546875" style="24" bestFit="1" customWidth="1"/>
    <col min="7671" max="7681" width="13.7109375" style="24" customWidth="1"/>
    <col min="7682" max="7682" width="9.42578125" style="24" bestFit="1" customWidth="1"/>
    <col min="7683" max="7683" width="12.28515625" style="24" customWidth="1"/>
    <col min="7684" max="7684" width="10.5703125" style="24" bestFit="1" customWidth="1"/>
    <col min="7685" max="7685" width="9.42578125" style="24" bestFit="1" customWidth="1"/>
    <col min="7686" max="7686" width="12.28515625" style="24" customWidth="1"/>
    <col min="7687" max="7687" width="9.42578125" style="24" bestFit="1" customWidth="1"/>
    <col min="7688" max="7688" width="17.42578125" style="24" bestFit="1" customWidth="1"/>
    <col min="7689" max="7923" width="11.42578125" style="24"/>
    <col min="7924" max="7924" width="5.42578125" style="24" customWidth="1"/>
    <col min="7925" max="7925" width="4.42578125" style="24" customWidth="1"/>
    <col min="7926" max="7926" width="55.85546875" style="24" bestFit="1" customWidth="1"/>
    <col min="7927" max="7937" width="13.7109375" style="24" customWidth="1"/>
    <col min="7938" max="7938" width="9.42578125" style="24" bestFit="1" customWidth="1"/>
    <col min="7939" max="7939" width="12.28515625" style="24" customWidth="1"/>
    <col min="7940" max="7940" width="10.5703125" style="24" bestFit="1" customWidth="1"/>
    <col min="7941" max="7941" width="9.42578125" style="24" bestFit="1" customWidth="1"/>
    <col min="7942" max="7942" width="12.28515625" style="24" customWidth="1"/>
    <col min="7943" max="7943" width="9.42578125" style="24" bestFit="1" customWidth="1"/>
    <col min="7944" max="7944" width="17.42578125" style="24" bestFit="1" customWidth="1"/>
    <col min="7945" max="8179" width="11.42578125" style="24"/>
    <col min="8180" max="8180" width="5.42578125" style="24" customWidth="1"/>
    <col min="8181" max="8181" width="4.42578125" style="24" customWidth="1"/>
    <col min="8182" max="8182" width="55.85546875" style="24" bestFit="1" customWidth="1"/>
    <col min="8183" max="8193" width="13.7109375" style="24" customWidth="1"/>
    <col min="8194" max="8194" width="9.42578125" style="24" bestFit="1" customWidth="1"/>
    <col min="8195" max="8195" width="12.28515625" style="24" customWidth="1"/>
    <col min="8196" max="8196" width="10.5703125" style="24" bestFit="1" customWidth="1"/>
    <col min="8197" max="8197" width="9.42578125" style="24" bestFit="1" customWidth="1"/>
    <col min="8198" max="8198" width="12.28515625" style="24" customWidth="1"/>
    <col min="8199" max="8199" width="9.42578125" style="24" bestFit="1" customWidth="1"/>
    <col min="8200" max="8200" width="17.42578125" style="24" bestFit="1" customWidth="1"/>
    <col min="8201" max="8435" width="11.42578125" style="24"/>
    <col min="8436" max="8436" width="5.42578125" style="24" customWidth="1"/>
    <col min="8437" max="8437" width="4.42578125" style="24" customWidth="1"/>
    <col min="8438" max="8438" width="55.85546875" style="24" bestFit="1" customWidth="1"/>
    <col min="8439" max="8449" width="13.7109375" style="24" customWidth="1"/>
    <col min="8450" max="8450" width="9.42578125" style="24" bestFit="1" customWidth="1"/>
    <col min="8451" max="8451" width="12.28515625" style="24" customWidth="1"/>
    <col min="8452" max="8452" width="10.5703125" style="24" bestFit="1" customWidth="1"/>
    <col min="8453" max="8453" width="9.42578125" style="24" bestFit="1" customWidth="1"/>
    <col min="8454" max="8454" width="12.28515625" style="24" customWidth="1"/>
    <col min="8455" max="8455" width="9.42578125" style="24" bestFit="1" customWidth="1"/>
    <col min="8456" max="8456" width="17.42578125" style="24" bestFit="1" customWidth="1"/>
    <col min="8457" max="8691" width="11.42578125" style="24"/>
    <col min="8692" max="8692" width="5.42578125" style="24" customWidth="1"/>
    <col min="8693" max="8693" width="4.42578125" style="24" customWidth="1"/>
    <col min="8694" max="8694" width="55.85546875" style="24" bestFit="1" customWidth="1"/>
    <col min="8695" max="8705" width="13.7109375" style="24" customWidth="1"/>
    <col min="8706" max="8706" width="9.42578125" style="24" bestFit="1" customWidth="1"/>
    <col min="8707" max="8707" width="12.28515625" style="24" customWidth="1"/>
    <col min="8708" max="8708" width="10.5703125" style="24" bestFit="1" customWidth="1"/>
    <col min="8709" max="8709" width="9.42578125" style="24" bestFit="1" customWidth="1"/>
    <col min="8710" max="8710" width="12.28515625" style="24" customWidth="1"/>
    <col min="8711" max="8711" width="9.42578125" style="24" bestFit="1" customWidth="1"/>
    <col min="8712" max="8712" width="17.42578125" style="24" bestFit="1" customWidth="1"/>
    <col min="8713" max="8947" width="11.42578125" style="24"/>
    <col min="8948" max="8948" width="5.42578125" style="24" customWidth="1"/>
    <col min="8949" max="8949" width="4.42578125" style="24" customWidth="1"/>
    <col min="8950" max="8950" width="55.85546875" style="24" bestFit="1" customWidth="1"/>
    <col min="8951" max="8961" width="13.7109375" style="24" customWidth="1"/>
    <col min="8962" max="8962" width="9.42578125" style="24" bestFit="1" customWidth="1"/>
    <col min="8963" max="8963" width="12.28515625" style="24" customWidth="1"/>
    <col min="8964" max="8964" width="10.5703125" style="24" bestFit="1" customWidth="1"/>
    <col min="8965" max="8965" width="9.42578125" style="24" bestFit="1" customWidth="1"/>
    <col min="8966" max="8966" width="12.28515625" style="24" customWidth="1"/>
    <col min="8967" max="8967" width="9.42578125" style="24" bestFit="1" customWidth="1"/>
    <col min="8968" max="8968" width="17.42578125" style="24" bestFit="1" customWidth="1"/>
    <col min="8969" max="9203" width="11.42578125" style="24"/>
    <col min="9204" max="9204" width="5.42578125" style="24" customWidth="1"/>
    <col min="9205" max="9205" width="4.42578125" style="24" customWidth="1"/>
    <col min="9206" max="9206" width="55.85546875" style="24" bestFit="1" customWidth="1"/>
    <col min="9207" max="9217" width="13.7109375" style="24" customWidth="1"/>
    <col min="9218" max="9218" width="9.42578125" style="24" bestFit="1" customWidth="1"/>
    <col min="9219" max="9219" width="12.28515625" style="24" customWidth="1"/>
    <col min="9220" max="9220" width="10.5703125" style="24" bestFit="1" customWidth="1"/>
    <col min="9221" max="9221" width="9.42578125" style="24" bestFit="1" customWidth="1"/>
    <col min="9222" max="9222" width="12.28515625" style="24" customWidth="1"/>
    <col min="9223" max="9223" width="9.42578125" style="24" bestFit="1" customWidth="1"/>
    <col min="9224" max="9224" width="17.42578125" style="24" bestFit="1" customWidth="1"/>
    <col min="9225" max="9459" width="11.42578125" style="24"/>
    <col min="9460" max="9460" width="5.42578125" style="24" customWidth="1"/>
    <col min="9461" max="9461" width="4.42578125" style="24" customWidth="1"/>
    <col min="9462" max="9462" width="55.85546875" style="24" bestFit="1" customWidth="1"/>
    <col min="9463" max="9473" width="13.7109375" style="24" customWidth="1"/>
    <col min="9474" max="9474" width="9.42578125" style="24" bestFit="1" customWidth="1"/>
    <col min="9475" max="9475" width="12.28515625" style="24" customWidth="1"/>
    <col min="9476" max="9476" width="10.5703125" style="24" bestFit="1" customWidth="1"/>
    <col min="9477" max="9477" width="9.42578125" style="24" bestFit="1" customWidth="1"/>
    <col min="9478" max="9478" width="12.28515625" style="24" customWidth="1"/>
    <col min="9479" max="9479" width="9.42578125" style="24" bestFit="1" customWidth="1"/>
    <col min="9480" max="9480" width="17.42578125" style="24" bestFit="1" customWidth="1"/>
    <col min="9481" max="9715" width="11.42578125" style="24"/>
    <col min="9716" max="9716" width="5.42578125" style="24" customWidth="1"/>
    <col min="9717" max="9717" width="4.42578125" style="24" customWidth="1"/>
    <col min="9718" max="9718" width="55.85546875" style="24" bestFit="1" customWidth="1"/>
    <col min="9719" max="9729" width="13.7109375" style="24" customWidth="1"/>
    <col min="9730" max="9730" width="9.42578125" style="24" bestFit="1" customWidth="1"/>
    <col min="9731" max="9731" width="12.28515625" style="24" customWidth="1"/>
    <col min="9732" max="9732" width="10.5703125" style="24" bestFit="1" customWidth="1"/>
    <col min="9733" max="9733" width="9.42578125" style="24" bestFit="1" customWidth="1"/>
    <col min="9734" max="9734" width="12.28515625" style="24" customWidth="1"/>
    <col min="9735" max="9735" width="9.42578125" style="24" bestFit="1" customWidth="1"/>
    <col min="9736" max="9736" width="17.42578125" style="24" bestFit="1" customWidth="1"/>
    <col min="9737" max="9971" width="11.42578125" style="24"/>
    <col min="9972" max="9972" width="5.42578125" style="24" customWidth="1"/>
    <col min="9973" max="9973" width="4.42578125" style="24" customWidth="1"/>
    <col min="9974" max="9974" width="55.85546875" style="24" bestFit="1" customWidth="1"/>
    <col min="9975" max="9985" width="13.7109375" style="24" customWidth="1"/>
    <col min="9986" max="9986" width="9.42578125" style="24" bestFit="1" customWidth="1"/>
    <col min="9987" max="9987" width="12.28515625" style="24" customWidth="1"/>
    <col min="9988" max="9988" width="10.5703125" style="24" bestFit="1" customWidth="1"/>
    <col min="9989" max="9989" width="9.42578125" style="24" bestFit="1" customWidth="1"/>
    <col min="9990" max="9990" width="12.28515625" style="24" customWidth="1"/>
    <col min="9991" max="9991" width="9.42578125" style="24" bestFit="1" customWidth="1"/>
    <col min="9992" max="9992" width="17.42578125" style="24" bestFit="1" customWidth="1"/>
    <col min="9993" max="10227" width="11.42578125" style="24"/>
    <col min="10228" max="10228" width="5.42578125" style="24" customWidth="1"/>
    <col min="10229" max="10229" width="4.42578125" style="24" customWidth="1"/>
    <col min="10230" max="10230" width="55.85546875" style="24" bestFit="1" customWidth="1"/>
    <col min="10231" max="10241" width="13.7109375" style="24" customWidth="1"/>
    <col min="10242" max="10242" width="9.42578125" style="24" bestFit="1" customWidth="1"/>
    <col min="10243" max="10243" width="12.28515625" style="24" customWidth="1"/>
    <col min="10244" max="10244" width="10.5703125" style="24" bestFit="1" customWidth="1"/>
    <col min="10245" max="10245" width="9.42578125" style="24" bestFit="1" customWidth="1"/>
    <col min="10246" max="10246" width="12.28515625" style="24" customWidth="1"/>
    <col min="10247" max="10247" width="9.42578125" style="24" bestFit="1" customWidth="1"/>
    <col min="10248" max="10248" width="17.42578125" style="24" bestFit="1" customWidth="1"/>
    <col min="10249" max="10483" width="11.42578125" style="24"/>
    <col min="10484" max="10484" width="5.42578125" style="24" customWidth="1"/>
    <col min="10485" max="10485" width="4.42578125" style="24" customWidth="1"/>
    <col min="10486" max="10486" width="55.85546875" style="24" bestFit="1" customWidth="1"/>
    <col min="10487" max="10497" width="13.7109375" style="24" customWidth="1"/>
    <col min="10498" max="10498" width="9.42578125" style="24" bestFit="1" customWidth="1"/>
    <col min="10499" max="10499" width="12.28515625" style="24" customWidth="1"/>
    <col min="10500" max="10500" width="10.5703125" style="24" bestFit="1" customWidth="1"/>
    <col min="10501" max="10501" width="9.42578125" style="24" bestFit="1" customWidth="1"/>
    <col min="10502" max="10502" width="12.28515625" style="24" customWidth="1"/>
    <col min="10503" max="10503" width="9.42578125" style="24" bestFit="1" customWidth="1"/>
    <col min="10504" max="10504" width="17.42578125" style="24" bestFit="1" customWidth="1"/>
    <col min="10505" max="10739" width="11.42578125" style="24"/>
    <col min="10740" max="10740" width="5.42578125" style="24" customWidth="1"/>
    <col min="10741" max="10741" width="4.42578125" style="24" customWidth="1"/>
    <col min="10742" max="10742" width="55.85546875" style="24" bestFit="1" customWidth="1"/>
    <col min="10743" max="10753" width="13.7109375" style="24" customWidth="1"/>
    <col min="10754" max="10754" width="9.42578125" style="24" bestFit="1" customWidth="1"/>
    <col min="10755" max="10755" width="12.28515625" style="24" customWidth="1"/>
    <col min="10756" max="10756" width="10.5703125" style="24" bestFit="1" customWidth="1"/>
    <col min="10757" max="10757" width="9.42578125" style="24" bestFit="1" customWidth="1"/>
    <col min="10758" max="10758" width="12.28515625" style="24" customWidth="1"/>
    <col min="10759" max="10759" width="9.42578125" style="24" bestFit="1" customWidth="1"/>
    <col min="10760" max="10760" width="17.42578125" style="24" bestFit="1" customWidth="1"/>
    <col min="10761" max="10995" width="11.42578125" style="24"/>
    <col min="10996" max="10996" width="5.42578125" style="24" customWidth="1"/>
    <col min="10997" max="10997" width="4.42578125" style="24" customWidth="1"/>
    <col min="10998" max="10998" width="55.85546875" style="24" bestFit="1" customWidth="1"/>
    <col min="10999" max="11009" width="13.7109375" style="24" customWidth="1"/>
    <col min="11010" max="11010" width="9.42578125" style="24" bestFit="1" customWidth="1"/>
    <col min="11011" max="11011" width="12.28515625" style="24" customWidth="1"/>
    <col min="11012" max="11012" width="10.5703125" style="24" bestFit="1" customWidth="1"/>
    <col min="11013" max="11013" width="9.42578125" style="24" bestFit="1" customWidth="1"/>
    <col min="11014" max="11014" width="12.28515625" style="24" customWidth="1"/>
    <col min="11015" max="11015" width="9.42578125" style="24" bestFit="1" customWidth="1"/>
    <col min="11016" max="11016" width="17.42578125" style="24" bestFit="1" customWidth="1"/>
    <col min="11017" max="11251" width="11.42578125" style="24"/>
    <col min="11252" max="11252" width="5.42578125" style="24" customWidth="1"/>
    <col min="11253" max="11253" width="4.42578125" style="24" customWidth="1"/>
    <col min="11254" max="11254" width="55.85546875" style="24" bestFit="1" customWidth="1"/>
    <col min="11255" max="11265" width="13.7109375" style="24" customWidth="1"/>
    <col min="11266" max="11266" width="9.42578125" style="24" bestFit="1" customWidth="1"/>
    <col min="11267" max="11267" width="12.28515625" style="24" customWidth="1"/>
    <col min="11268" max="11268" width="10.5703125" style="24" bestFit="1" customWidth="1"/>
    <col min="11269" max="11269" width="9.42578125" style="24" bestFit="1" customWidth="1"/>
    <col min="11270" max="11270" width="12.28515625" style="24" customWidth="1"/>
    <col min="11271" max="11271" width="9.42578125" style="24" bestFit="1" customWidth="1"/>
    <col min="11272" max="11272" width="17.42578125" style="24" bestFit="1" customWidth="1"/>
    <col min="11273" max="11507" width="11.42578125" style="24"/>
    <col min="11508" max="11508" width="5.42578125" style="24" customWidth="1"/>
    <col min="11509" max="11509" width="4.42578125" style="24" customWidth="1"/>
    <col min="11510" max="11510" width="55.85546875" style="24" bestFit="1" customWidth="1"/>
    <col min="11511" max="11521" width="13.7109375" style="24" customWidth="1"/>
    <col min="11522" max="11522" width="9.42578125" style="24" bestFit="1" customWidth="1"/>
    <col min="11523" max="11523" width="12.28515625" style="24" customWidth="1"/>
    <col min="11524" max="11524" width="10.5703125" style="24" bestFit="1" customWidth="1"/>
    <col min="11525" max="11525" width="9.42578125" style="24" bestFit="1" customWidth="1"/>
    <col min="11526" max="11526" width="12.28515625" style="24" customWidth="1"/>
    <col min="11527" max="11527" width="9.42578125" style="24" bestFit="1" customWidth="1"/>
    <col min="11528" max="11528" width="17.42578125" style="24" bestFit="1" customWidth="1"/>
    <col min="11529" max="11763" width="11.42578125" style="24"/>
    <col min="11764" max="11764" width="5.42578125" style="24" customWidth="1"/>
    <col min="11765" max="11765" width="4.42578125" style="24" customWidth="1"/>
    <col min="11766" max="11766" width="55.85546875" style="24" bestFit="1" customWidth="1"/>
    <col min="11767" max="11777" width="13.7109375" style="24" customWidth="1"/>
    <col min="11778" max="11778" width="9.42578125" style="24" bestFit="1" customWidth="1"/>
    <col min="11779" max="11779" width="12.28515625" style="24" customWidth="1"/>
    <col min="11780" max="11780" width="10.5703125" style="24" bestFit="1" customWidth="1"/>
    <col min="11781" max="11781" width="9.42578125" style="24" bestFit="1" customWidth="1"/>
    <col min="11782" max="11782" width="12.28515625" style="24" customWidth="1"/>
    <col min="11783" max="11783" width="9.42578125" style="24" bestFit="1" customWidth="1"/>
    <col min="11784" max="11784" width="17.42578125" style="24" bestFit="1" customWidth="1"/>
    <col min="11785" max="12019" width="11.42578125" style="24"/>
    <col min="12020" max="12020" width="5.42578125" style="24" customWidth="1"/>
    <col min="12021" max="12021" width="4.42578125" style="24" customWidth="1"/>
    <col min="12022" max="12022" width="55.85546875" style="24" bestFit="1" customWidth="1"/>
    <col min="12023" max="12033" width="13.7109375" style="24" customWidth="1"/>
    <col min="12034" max="12034" width="9.42578125" style="24" bestFit="1" customWidth="1"/>
    <col min="12035" max="12035" width="12.28515625" style="24" customWidth="1"/>
    <col min="12036" max="12036" width="10.5703125" style="24" bestFit="1" customWidth="1"/>
    <col min="12037" max="12037" width="9.42578125" style="24" bestFit="1" customWidth="1"/>
    <col min="12038" max="12038" width="12.28515625" style="24" customWidth="1"/>
    <col min="12039" max="12039" width="9.42578125" style="24" bestFit="1" customWidth="1"/>
    <col min="12040" max="12040" width="17.42578125" style="24" bestFit="1" customWidth="1"/>
    <col min="12041" max="12275" width="11.42578125" style="24"/>
    <col min="12276" max="12276" width="5.42578125" style="24" customWidth="1"/>
    <col min="12277" max="12277" width="4.42578125" style="24" customWidth="1"/>
    <col min="12278" max="12278" width="55.85546875" style="24" bestFit="1" customWidth="1"/>
    <col min="12279" max="12289" width="13.7109375" style="24" customWidth="1"/>
    <col min="12290" max="12290" width="9.42578125" style="24" bestFit="1" customWidth="1"/>
    <col min="12291" max="12291" width="12.28515625" style="24" customWidth="1"/>
    <col min="12292" max="12292" width="10.5703125" style="24" bestFit="1" customWidth="1"/>
    <col min="12293" max="12293" width="9.42578125" style="24" bestFit="1" customWidth="1"/>
    <col min="12294" max="12294" width="12.28515625" style="24" customWidth="1"/>
    <col min="12295" max="12295" width="9.42578125" style="24" bestFit="1" customWidth="1"/>
    <col min="12296" max="12296" width="17.42578125" style="24" bestFit="1" customWidth="1"/>
    <col min="12297" max="12531" width="11.42578125" style="24"/>
    <col min="12532" max="12532" width="5.42578125" style="24" customWidth="1"/>
    <col min="12533" max="12533" width="4.42578125" style="24" customWidth="1"/>
    <col min="12534" max="12534" width="55.85546875" style="24" bestFit="1" customWidth="1"/>
    <col min="12535" max="12545" width="13.7109375" style="24" customWidth="1"/>
    <col min="12546" max="12546" width="9.42578125" style="24" bestFit="1" customWidth="1"/>
    <col min="12547" max="12547" width="12.28515625" style="24" customWidth="1"/>
    <col min="12548" max="12548" width="10.5703125" style="24" bestFit="1" customWidth="1"/>
    <col min="12549" max="12549" width="9.42578125" style="24" bestFit="1" customWidth="1"/>
    <col min="12550" max="12550" width="12.28515625" style="24" customWidth="1"/>
    <col min="12551" max="12551" width="9.42578125" style="24" bestFit="1" customWidth="1"/>
    <col min="12552" max="12552" width="17.42578125" style="24" bestFit="1" customWidth="1"/>
    <col min="12553" max="12787" width="11.42578125" style="24"/>
    <col min="12788" max="12788" width="5.42578125" style="24" customWidth="1"/>
    <col min="12789" max="12789" width="4.42578125" style="24" customWidth="1"/>
    <col min="12790" max="12790" width="55.85546875" style="24" bestFit="1" customWidth="1"/>
    <col min="12791" max="12801" width="13.7109375" style="24" customWidth="1"/>
    <col min="12802" max="12802" width="9.42578125" style="24" bestFit="1" customWidth="1"/>
    <col min="12803" max="12803" width="12.28515625" style="24" customWidth="1"/>
    <col min="12804" max="12804" width="10.5703125" style="24" bestFit="1" customWidth="1"/>
    <col min="12805" max="12805" width="9.42578125" style="24" bestFit="1" customWidth="1"/>
    <col min="12806" max="12806" width="12.28515625" style="24" customWidth="1"/>
    <col min="12807" max="12807" width="9.42578125" style="24" bestFit="1" customWidth="1"/>
    <col min="12808" max="12808" width="17.42578125" style="24" bestFit="1" customWidth="1"/>
    <col min="12809" max="13043" width="11.42578125" style="24"/>
    <col min="13044" max="13044" width="5.42578125" style="24" customWidth="1"/>
    <col min="13045" max="13045" width="4.42578125" style="24" customWidth="1"/>
    <col min="13046" max="13046" width="55.85546875" style="24" bestFit="1" customWidth="1"/>
    <col min="13047" max="13057" width="13.7109375" style="24" customWidth="1"/>
    <col min="13058" max="13058" width="9.42578125" style="24" bestFit="1" customWidth="1"/>
    <col min="13059" max="13059" width="12.28515625" style="24" customWidth="1"/>
    <col min="13060" max="13060" width="10.5703125" style="24" bestFit="1" customWidth="1"/>
    <col min="13061" max="13061" width="9.42578125" style="24" bestFit="1" customWidth="1"/>
    <col min="13062" max="13062" width="12.28515625" style="24" customWidth="1"/>
    <col min="13063" max="13063" width="9.42578125" style="24" bestFit="1" customWidth="1"/>
    <col min="13064" max="13064" width="17.42578125" style="24" bestFit="1" customWidth="1"/>
    <col min="13065" max="13299" width="11.42578125" style="24"/>
    <col min="13300" max="13300" width="5.42578125" style="24" customWidth="1"/>
    <col min="13301" max="13301" width="4.42578125" style="24" customWidth="1"/>
    <col min="13302" max="13302" width="55.85546875" style="24" bestFit="1" customWidth="1"/>
    <col min="13303" max="13313" width="13.7109375" style="24" customWidth="1"/>
    <col min="13314" max="13314" width="9.42578125" style="24" bestFit="1" customWidth="1"/>
    <col min="13315" max="13315" width="12.28515625" style="24" customWidth="1"/>
    <col min="13316" max="13316" width="10.5703125" style="24" bestFit="1" customWidth="1"/>
    <col min="13317" max="13317" width="9.42578125" style="24" bestFit="1" customWidth="1"/>
    <col min="13318" max="13318" width="12.28515625" style="24" customWidth="1"/>
    <col min="13319" max="13319" width="9.42578125" style="24" bestFit="1" customWidth="1"/>
    <col min="13320" max="13320" width="17.42578125" style="24" bestFit="1" customWidth="1"/>
    <col min="13321" max="13555" width="11.42578125" style="24"/>
    <col min="13556" max="13556" width="5.42578125" style="24" customWidth="1"/>
    <col min="13557" max="13557" width="4.42578125" style="24" customWidth="1"/>
    <col min="13558" max="13558" width="55.85546875" style="24" bestFit="1" customWidth="1"/>
    <col min="13559" max="13569" width="13.7109375" style="24" customWidth="1"/>
    <col min="13570" max="13570" width="9.42578125" style="24" bestFit="1" customWidth="1"/>
    <col min="13571" max="13571" width="12.28515625" style="24" customWidth="1"/>
    <col min="13572" max="13572" width="10.5703125" style="24" bestFit="1" customWidth="1"/>
    <col min="13573" max="13573" width="9.42578125" style="24" bestFit="1" customWidth="1"/>
    <col min="13574" max="13574" width="12.28515625" style="24" customWidth="1"/>
    <col min="13575" max="13575" width="9.42578125" style="24" bestFit="1" customWidth="1"/>
    <col min="13576" max="13576" width="17.42578125" style="24" bestFit="1" customWidth="1"/>
    <col min="13577" max="13811" width="11.42578125" style="24"/>
    <col min="13812" max="13812" width="5.42578125" style="24" customWidth="1"/>
    <col min="13813" max="13813" width="4.42578125" style="24" customWidth="1"/>
    <col min="13814" max="13814" width="55.85546875" style="24" bestFit="1" customWidth="1"/>
    <col min="13815" max="13825" width="13.7109375" style="24" customWidth="1"/>
    <col min="13826" max="13826" width="9.42578125" style="24" bestFit="1" customWidth="1"/>
    <col min="13827" max="13827" width="12.28515625" style="24" customWidth="1"/>
    <col min="13828" max="13828" width="10.5703125" style="24" bestFit="1" customWidth="1"/>
    <col min="13829" max="13829" width="9.42578125" style="24" bestFit="1" customWidth="1"/>
    <col min="13830" max="13830" width="12.28515625" style="24" customWidth="1"/>
    <col min="13831" max="13831" width="9.42578125" style="24" bestFit="1" customWidth="1"/>
    <col min="13832" max="13832" width="17.42578125" style="24" bestFit="1" customWidth="1"/>
    <col min="13833" max="14067" width="11.42578125" style="24"/>
    <col min="14068" max="14068" width="5.42578125" style="24" customWidth="1"/>
    <col min="14069" max="14069" width="4.42578125" style="24" customWidth="1"/>
    <col min="14070" max="14070" width="55.85546875" style="24" bestFit="1" customWidth="1"/>
    <col min="14071" max="14081" width="13.7109375" style="24" customWidth="1"/>
    <col min="14082" max="14082" width="9.42578125" style="24" bestFit="1" customWidth="1"/>
    <col min="14083" max="14083" width="12.28515625" style="24" customWidth="1"/>
    <col min="14084" max="14084" width="10.5703125" style="24" bestFit="1" customWidth="1"/>
    <col min="14085" max="14085" width="9.42578125" style="24" bestFit="1" customWidth="1"/>
    <col min="14086" max="14086" width="12.28515625" style="24" customWidth="1"/>
    <col min="14087" max="14087" width="9.42578125" style="24" bestFit="1" customWidth="1"/>
    <col min="14088" max="14088" width="17.42578125" style="24" bestFit="1" customWidth="1"/>
    <col min="14089" max="14323" width="11.42578125" style="24"/>
    <col min="14324" max="14324" width="5.42578125" style="24" customWidth="1"/>
    <col min="14325" max="14325" width="4.42578125" style="24" customWidth="1"/>
    <col min="14326" max="14326" width="55.85546875" style="24" bestFit="1" customWidth="1"/>
    <col min="14327" max="14337" width="13.7109375" style="24" customWidth="1"/>
    <col min="14338" max="14338" width="9.42578125" style="24" bestFit="1" customWidth="1"/>
    <col min="14339" max="14339" width="12.28515625" style="24" customWidth="1"/>
    <col min="14340" max="14340" width="10.5703125" style="24" bestFit="1" customWidth="1"/>
    <col min="14341" max="14341" width="9.42578125" style="24" bestFit="1" customWidth="1"/>
    <col min="14342" max="14342" width="12.28515625" style="24" customWidth="1"/>
    <col min="14343" max="14343" width="9.42578125" style="24" bestFit="1" customWidth="1"/>
    <col min="14344" max="14344" width="17.42578125" style="24" bestFit="1" customWidth="1"/>
    <col min="14345" max="14579" width="11.42578125" style="24"/>
    <col min="14580" max="14580" width="5.42578125" style="24" customWidth="1"/>
    <col min="14581" max="14581" width="4.42578125" style="24" customWidth="1"/>
    <col min="14582" max="14582" width="55.85546875" style="24" bestFit="1" customWidth="1"/>
    <col min="14583" max="14593" width="13.7109375" style="24" customWidth="1"/>
    <col min="14594" max="14594" width="9.42578125" style="24" bestFit="1" customWidth="1"/>
    <col min="14595" max="14595" width="12.28515625" style="24" customWidth="1"/>
    <col min="14596" max="14596" width="10.5703125" style="24" bestFit="1" customWidth="1"/>
    <col min="14597" max="14597" width="9.42578125" style="24" bestFit="1" customWidth="1"/>
    <col min="14598" max="14598" width="12.28515625" style="24" customWidth="1"/>
    <col min="14599" max="14599" width="9.42578125" style="24" bestFit="1" customWidth="1"/>
    <col min="14600" max="14600" width="17.42578125" style="24" bestFit="1" customWidth="1"/>
    <col min="14601" max="14835" width="11.42578125" style="24"/>
    <col min="14836" max="14836" width="5.42578125" style="24" customWidth="1"/>
    <col min="14837" max="14837" width="4.42578125" style="24" customWidth="1"/>
    <col min="14838" max="14838" width="55.85546875" style="24" bestFit="1" customWidth="1"/>
    <col min="14839" max="14849" width="13.7109375" style="24" customWidth="1"/>
    <col min="14850" max="14850" width="9.42578125" style="24" bestFit="1" customWidth="1"/>
    <col min="14851" max="14851" width="12.28515625" style="24" customWidth="1"/>
    <col min="14852" max="14852" width="10.5703125" style="24" bestFit="1" customWidth="1"/>
    <col min="14853" max="14853" width="9.42578125" style="24" bestFit="1" customWidth="1"/>
    <col min="14854" max="14854" width="12.28515625" style="24" customWidth="1"/>
    <col min="14855" max="14855" width="9.42578125" style="24" bestFit="1" customWidth="1"/>
    <col min="14856" max="14856" width="17.42578125" style="24" bestFit="1" customWidth="1"/>
    <col min="14857" max="15091" width="11.42578125" style="24"/>
    <col min="15092" max="15092" width="5.42578125" style="24" customWidth="1"/>
    <col min="15093" max="15093" width="4.42578125" style="24" customWidth="1"/>
    <col min="15094" max="15094" width="55.85546875" style="24" bestFit="1" customWidth="1"/>
    <col min="15095" max="15105" width="13.7109375" style="24" customWidth="1"/>
    <col min="15106" max="15106" width="9.42578125" style="24" bestFit="1" customWidth="1"/>
    <col min="15107" max="15107" width="12.28515625" style="24" customWidth="1"/>
    <col min="15108" max="15108" width="10.5703125" style="24" bestFit="1" customWidth="1"/>
    <col min="15109" max="15109" width="9.42578125" style="24" bestFit="1" customWidth="1"/>
    <col min="15110" max="15110" width="12.28515625" style="24" customWidth="1"/>
    <col min="15111" max="15111" width="9.42578125" style="24" bestFit="1" customWidth="1"/>
    <col min="15112" max="15112" width="17.42578125" style="24" bestFit="1" customWidth="1"/>
    <col min="15113" max="15347" width="11.42578125" style="24"/>
    <col min="15348" max="15348" width="5.42578125" style="24" customWidth="1"/>
    <col min="15349" max="15349" width="4.42578125" style="24" customWidth="1"/>
    <col min="15350" max="15350" width="55.85546875" style="24" bestFit="1" customWidth="1"/>
    <col min="15351" max="15361" width="13.7109375" style="24" customWidth="1"/>
    <col min="15362" max="15362" width="9.42578125" style="24" bestFit="1" customWidth="1"/>
    <col min="15363" max="15363" width="12.28515625" style="24" customWidth="1"/>
    <col min="15364" max="15364" width="10.5703125" style="24" bestFit="1" customWidth="1"/>
    <col min="15365" max="15365" width="9.42578125" style="24" bestFit="1" customWidth="1"/>
    <col min="15366" max="15366" width="12.28515625" style="24" customWidth="1"/>
    <col min="15367" max="15367" width="9.42578125" style="24" bestFit="1" customWidth="1"/>
    <col min="15368" max="15368" width="17.42578125" style="24" bestFit="1" customWidth="1"/>
    <col min="15369" max="15603" width="11.42578125" style="24"/>
    <col min="15604" max="15604" width="5.42578125" style="24" customWidth="1"/>
    <col min="15605" max="15605" width="4.42578125" style="24" customWidth="1"/>
    <col min="15606" max="15606" width="55.85546875" style="24" bestFit="1" customWidth="1"/>
    <col min="15607" max="15617" width="13.7109375" style="24" customWidth="1"/>
    <col min="15618" max="15618" width="9.42578125" style="24" bestFit="1" customWidth="1"/>
    <col min="15619" max="15619" width="12.28515625" style="24" customWidth="1"/>
    <col min="15620" max="15620" width="10.5703125" style="24" bestFit="1" customWidth="1"/>
    <col min="15621" max="15621" width="9.42578125" style="24" bestFit="1" customWidth="1"/>
    <col min="15622" max="15622" width="12.28515625" style="24" customWidth="1"/>
    <col min="15623" max="15623" width="9.42578125" style="24" bestFit="1" customWidth="1"/>
    <col min="15624" max="15624" width="17.42578125" style="24" bestFit="1" customWidth="1"/>
    <col min="15625" max="15859" width="11.42578125" style="24"/>
    <col min="15860" max="15860" width="5.42578125" style="24" customWidth="1"/>
    <col min="15861" max="15861" width="4.42578125" style="24" customWidth="1"/>
    <col min="15862" max="15862" width="55.85546875" style="24" bestFit="1" customWidth="1"/>
    <col min="15863" max="15873" width="13.7109375" style="24" customWidth="1"/>
    <col min="15874" max="15874" width="9.42578125" style="24" bestFit="1" customWidth="1"/>
    <col min="15875" max="15875" width="12.28515625" style="24" customWidth="1"/>
    <col min="15876" max="15876" width="10.5703125" style="24" bestFit="1" customWidth="1"/>
    <col min="15877" max="15877" width="9.42578125" style="24" bestFit="1" customWidth="1"/>
    <col min="15878" max="15878" width="12.28515625" style="24" customWidth="1"/>
    <col min="15879" max="15879" width="9.42578125" style="24" bestFit="1" customWidth="1"/>
    <col min="15880" max="15880" width="17.42578125" style="24" bestFit="1" customWidth="1"/>
    <col min="15881" max="16115" width="11.42578125" style="24"/>
    <col min="16116" max="16116" width="5.42578125" style="24" customWidth="1"/>
    <col min="16117" max="16117" width="4.42578125" style="24" customWidth="1"/>
    <col min="16118" max="16118" width="55.85546875" style="24" bestFit="1" customWidth="1"/>
    <col min="16119" max="16129" width="13.7109375" style="24" customWidth="1"/>
    <col min="16130" max="16130" width="9.42578125" style="24" bestFit="1" customWidth="1"/>
    <col min="16131" max="16131" width="12.28515625" style="24" customWidth="1"/>
    <col min="16132" max="16132" width="10.5703125" style="24" bestFit="1" customWidth="1"/>
    <col min="16133" max="16133" width="9.42578125" style="24" bestFit="1" customWidth="1"/>
    <col min="16134" max="16134" width="12.28515625" style="24" customWidth="1"/>
    <col min="16135" max="16135" width="9.42578125" style="24" bestFit="1" customWidth="1"/>
    <col min="16136" max="16136" width="17.42578125" style="24" bestFit="1" customWidth="1"/>
    <col min="16137" max="16384" width="11.42578125" style="24"/>
  </cols>
  <sheetData>
    <row r="1" spans="1:16" s="162" customFormat="1" ht="63.75" customHeight="1" x14ac:dyDescent="0.2">
      <c r="A1" s="388" t="s">
        <v>1103</v>
      </c>
      <c r="B1" s="388"/>
      <c r="C1" s="388"/>
      <c r="D1" s="388"/>
      <c r="E1" s="113" t="s">
        <v>1105</v>
      </c>
      <c r="F1" s="163"/>
      <c r="G1" s="163"/>
      <c r="H1" s="163"/>
      <c r="I1" s="163"/>
      <c r="J1" s="163"/>
      <c r="K1" s="163"/>
      <c r="L1" s="163"/>
      <c r="M1" s="163"/>
      <c r="N1" s="163"/>
      <c r="O1" s="161"/>
    </row>
    <row r="2" spans="1:16" s="1" customFormat="1" ht="36" customHeight="1" thickBot="1" x14ac:dyDescent="0.45">
      <c r="A2" s="389" t="s">
        <v>1104</v>
      </c>
      <c r="B2" s="389"/>
      <c r="C2" s="389"/>
      <c r="D2" s="389"/>
      <c r="E2" s="389"/>
      <c r="F2" s="389"/>
      <c r="G2" s="389"/>
      <c r="H2" s="389"/>
      <c r="I2" s="389"/>
      <c r="J2" s="389"/>
      <c r="K2" s="389"/>
      <c r="L2" s="389"/>
      <c r="M2" s="389"/>
      <c r="O2" s="164"/>
      <c r="P2" s="164"/>
    </row>
    <row r="3" spans="1:16" customFormat="1" ht="6" customHeight="1" x14ac:dyDescent="0.4">
      <c r="A3" s="390"/>
      <c r="B3" s="390"/>
      <c r="C3" s="390"/>
      <c r="D3" s="390"/>
      <c r="E3" s="390"/>
      <c r="F3" s="390"/>
      <c r="G3" s="390"/>
      <c r="H3" s="390"/>
      <c r="I3" s="390"/>
      <c r="J3" s="390"/>
      <c r="K3" s="390"/>
      <c r="L3" s="390"/>
      <c r="M3" s="390"/>
      <c r="N3" s="390"/>
      <c r="O3" s="399"/>
      <c r="P3" s="399"/>
    </row>
    <row r="4" spans="1:16" s="28" customFormat="1" x14ac:dyDescent="0.2">
      <c r="A4" s="400" t="s">
        <v>1148</v>
      </c>
      <c r="B4" s="400"/>
      <c r="C4" s="400"/>
      <c r="D4" s="400"/>
      <c r="E4" s="400"/>
      <c r="F4" s="400"/>
      <c r="G4" s="400"/>
      <c r="H4" s="400"/>
      <c r="I4" s="400"/>
      <c r="J4" s="400"/>
      <c r="K4" s="400"/>
      <c r="L4" s="400"/>
      <c r="M4" s="165"/>
      <c r="N4" s="165"/>
    </row>
    <row r="5" spans="1:16" s="28" customFormat="1" x14ac:dyDescent="0.2">
      <c r="A5" s="400" t="s">
        <v>105</v>
      </c>
      <c r="B5" s="400"/>
      <c r="C5" s="400"/>
      <c r="D5" s="400"/>
      <c r="E5" s="400"/>
      <c r="F5" s="400"/>
      <c r="G5" s="400"/>
      <c r="H5" s="400"/>
      <c r="I5" s="400"/>
      <c r="J5" s="400"/>
      <c r="K5" s="400"/>
      <c r="L5" s="400"/>
      <c r="M5" s="165"/>
      <c r="N5" s="165"/>
    </row>
    <row r="6" spans="1:16" s="28" customFormat="1" x14ac:dyDescent="0.2">
      <c r="A6" s="400" t="s">
        <v>1</v>
      </c>
      <c r="B6" s="400"/>
      <c r="C6" s="400"/>
      <c r="D6" s="400"/>
      <c r="E6" s="400"/>
      <c r="F6" s="400"/>
      <c r="G6" s="400"/>
      <c r="H6" s="400"/>
      <c r="I6" s="400"/>
      <c r="J6" s="400"/>
      <c r="K6" s="400"/>
      <c r="L6" s="400"/>
      <c r="M6" s="165"/>
      <c r="N6" s="165"/>
    </row>
    <row r="7" spans="1:16" s="28" customFormat="1" x14ac:dyDescent="0.2">
      <c r="A7" s="401" t="s">
        <v>1123</v>
      </c>
      <c r="B7" s="400"/>
      <c r="C7" s="400"/>
      <c r="D7" s="400"/>
      <c r="E7" s="400"/>
      <c r="F7" s="400"/>
      <c r="G7" s="400"/>
      <c r="H7" s="400"/>
      <c r="I7" s="400"/>
      <c r="J7" s="400"/>
      <c r="K7" s="400"/>
      <c r="L7" s="400"/>
      <c r="M7" s="165"/>
      <c r="N7" s="165"/>
    </row>
    <row r="8" spans="1:16" s="28" customFormat="1" x14ac:dyDescent="0.2">
      <c r="A8" s="400" t="s">
        <v>1125</v>
      </c>
      <c r="B8" s="400"/>
      <c r="C8" s="400"/>
      <c r="D8" s="400"/>
      <c r="E8" s="400"/>
      <c r="F8" s="400"/>
      <c r="G8" s="400"/>
      <c r="H8" s="400"/>
      <c r="I8" s="400"/>
      <c r="J8" s="400"/>
      <c r="K8" s="400"/>
      <c r="L8" s="400"/>
      <c r="M8" s="165"/>
      <c r="N8" s="165"/>
    </row>
    <row r="9" spans="1:16" s="25" customFormat="1" ht="15" customHeight="1" x14ac:dyDescent="0.25">
      <c r="A9" s="397" t="s">
        <v>35</v>
      </c>
      <c r="B9" s="397"/>
      <c r="C9" s="397"/>
      <c r="D9" s="406" t="s">
        <v>106</v>
      </c>
      <c r="E9" s="406"/>
      <c r="F9" s="406"/>
      <c r="G9" s="406"/>
      <c r="H9" s="406"/>
      <c r="I9" s="406" t="s">
        <v>107</v>
      </c>
      <c r="J9" s="406"/>
      <c r="K9" s="406"/>
      <c r="L9" s="406"/>
      <c r="M9" s="406"/>
      <c r="N9" s="126"/>
    </row>
    <row r="10" spans="1:16" s="25" customFormat="1" ht="15" customHeight="1" x14ac:dyDescent="0.25">
      <c r="A10" s="397"/>
      <c r="B10" s="397"/>
      <c r="C10" s="397"/>
      <c r="D10" s="126"/>
      <c r="E10" s="407" t="s">
        <v>108</v>
      </c>
      <c r="F10" s="407"/>
      <c r="G10" s="407"/>
      <c r="H10" s="126"/>
      <c r="I10" s="126"/>
      <c r="J10" s="407" t="s">
        <v>109</v>
      </c>
      <c r="K10" s="407"/>
      <c r="L10" s="407"/>
      <c r="M10" s="126"/>
      <c r="N10" s="126"/>
    </row>
    <row r="11" spans="1:16" s="25" customFormat="1" ht="15" customHeight="1" x14ac:dyDescent="0.25">
      <c r="A11" s="397"/>
      <c r="B11" s="397"/>
      <c r="C11" s="397"/>
      <c r="D11" s="190" t="s">
        <v>110</v>
      </c>
      <c r="E11" s="191" t="s">
        <v>111</v>
      </c>
      <c r="F11" s="190"/>
      <c r="G11" s="190"/>
      <c r="H11" s="404" t="s">
        <v>112</v>
      </c>
      <c r="I11" s="190" t="s">
        <v>110</v>
      </c>
      <c r="J11" s="191" t="s">
        <v>111</v>
      </c>
      <c r="K11" s="190"/>
      <c r="L11" s="190"/>
      <c r="M11" s="404" t="s">
        <v>112</v>
      </c>
      <c r="N11" s="190"/>
    </row>
    <row r="12" spans="1:16" s="25" customFormat="1" ht="15" customHeight="1" x14ac:dyDescent="0.25">
      <c r="A12" s="397"/>
      <c r="B12" s="397"/>
      <c r="C12" s="397"/>
      <c r="D12" s="190"/>
      <c r="E12" s="190" t="s">
        <v>115</v>
      </c>
      <c r="F12" s="190" t="s">
        <v>114</v>
      </c>
      <c r="G12" s="190" t="s">
        <v>116</v>
      </c>
      <c r="H12" s="404"/>
      <c r="I12" s="190"/>
      <c r="J12" s="190" t="s">
        <v>115</v>
      </c>
      <c r="K12" s="190" t="s">
        <v>114</v>
      </c>
      <c r="L12" s="190" t="s">
        <v>116</v>
      </c>
      <c r="M12" s="404"/>
      <c r="N12" s="190" t="s">
        <v>113</v>
      </c>
    </row>
    <row r="13" spans="1:16" s="25" customFormat="1" ht="15" customHeight="1" x14ac:dyDescent="0.25">
      <c r="A13" s="397"/>
      <c r="B13" s="397"/>
      <c r="C13" s="397"/>
      <c r="D13" s="190"/>
      <c r="E13" s="190" t="s">
        <v>117</v>
      </c>
      <c r="F13" s="190" t="s">
        <v>118</v>
      </c>
      <c r="G13" s="190" t="s">
        <v>111</v>
      </c>
      <c r="H13" s="404"/>
      <c r="I13" s="190"/>
      <c r="J13" s="190" t="s">
        <v>117</v>
      </c>
      <c r="K13" s="190" t="s">
        <v>118</v>
      </c>
      <c r="L13" s="190" t="s">
        <v>111</v>
      </c>
      <c r="M13" s="404"/>
      <c r="N13" s="190"/>
    </row>
    <row r="14" spans="1:16" s="25" customFormat="1" ht="15" customHeight="1" x14ac:dyDescent="0.25">
      <c r="A14" s="397"/>
      <c r="B14" s="397"/>
      <c r="C14" s="397"/>
      <c r="D14" s="190"/>
      <c r="E14" s="190" t="s">
        <v>119</v>
      </c>
      <c r="F14" s="190" t="s">
        <v>120</v>
      </c>
      <c r="G14" s="190"/>
      <c r="H14" s="190"/>
      <c r="I14" s="190"/>
      <c r="J14" s="190" t="s">
        <v>119</v>
      </c>
      <c r="K14" s="190" t="s">
        <v>120</v>
      </c>
      <c r="L14" s="190"/>
      <c r="M14" s="192"/>
      <c r="N14" s="190"/>
    </row>
    <row r="15" spans="1:16" s="25" customFormat="1" ht="15" customHeight="1" x14ac:dyDescent="0.25">
      <c r="A15" s="397"/>
      <c r="B15" s="397"/>
      <c r="C15" s="397"/>
      <c r="D15" s="195" t="s">
        <v>121</v>
      </c>
      <c r="E15" s="195" t="s">
        <v>122</v>
      </c>
      <c r="F15" s="195" t="s">
        <v>123</v>
      </c>
      <c r="G15" s="195" t="s">
        <v>124</v>
      </c>
      <c r="H15" s="190" t="s">
        <v>125</v>
      </c>
      <c r="I15" s="195" t="s">
        <v>126</v>
      </c>
      <c r="J15" s="195" t="s">
        <v>127</v>
      </c>
      <c r="K15" s="195" t="s">
        <v>123</v>
      </c>
      <c r="L15" s="195" t="s">
        <v>128</v>
      </c>
      <c r="M15" s="190" t="s">
        <v>129</v>
      </c>
      <c r="N15" s="190" t="s">
        <v>130</v>
      </c>
      <c r="O15" s="29"/>
      <c r="P15" s="29"/>
    </row>
    <row r="16" spans="1:16" customFormat="1" ht="3" customHeight="1" thickBot="1" x14ac:dyDescent="0.3">
      <c r="A16" s="386"/>
      <c r="B16" s="386"/>
      <c r="C16" s="386"/>
      <c r="D16" s="386"/>
      <c r="E16" s="386"/>
      <c r="F16" s="386"/>
      <c r="G16" s="386"/>
      <c r="H16" s="386"/>
      <c r="I16" s="386"/>
      <c r="J16" s="386"/>
      <c r="K16" s="386"/>
      <c r="L16" s="386"/>
      <c r="M16" s="187"/>
      <c r="N16" s="187"/>
      <c r="O16" s="188"/>
      <c r="P16" s="188"/>
    </row>
    <row r="17" spans="1:16" customFormat="1" ht="3" customHeight="1" thickBot="1" x14ac:dyDescent="0.3">
      <c r="A17" s="387"/>
      <c r="B17" s="387"/>
      <c r="C17" s="387"/>
      <c r="D17" s="387"/>
      <c r="E17" s="387"/>
      <c r="F17" s="387"/>
      <c r="G17" s="387"/>
      <c r="H17" s="387"/>
      <c r="I17" s="387"/>
      <c r="J17" s="387"/>
      <c r="K17" s="387"/>
      <c r="L17" s="387"/>
      <c r="M17" s="189"/>
      <c r="N17" s="189"/>
      <c r="O17" s="188"/>
      <c r="P17" s="188"/>
    </row>
    <row r="18" spans="1:16" s="1" customFormat="1" ht="12.75" customHeight="1" x14ac:dyDescent="0.25">
      <c r="A18" s="179"/>
      <c r="B18" s="180"/>
      <c r="C18" s="181" t="s">
        <v>44</v>
      </c>
      <c r="D18" s="196">
        <f>SUM(D19:D278)</f>
        <v>205937.85981800003</v>
      </c>
      <c r="E18" s="196">
        <f t="shared" ref="E18:M18" si="0">SUM(E19:E278)</f>
        <v>137408.68178099999</v>
      </c>
      <c r="F18" s="196">
        <f t="shared" si="0"/>
        <v>0</v>
      </c>
      <c r="G18" s="196">
        <f t="shared" si="0"/>
        <v>9375.9174249999924</v>
      </c>
      <c r="H18" s="196">
        <f t="shared" si="0"/>
        <v>59153.260611999998</v>
      </c>
      <c r="I18" s="196">
        <f t="shared" si="0"/>
        <v>169381.00330015502</v>
      </c>
      <c r="J18" s="196">
        <f t="shared" si="0"/>
        <v>44420.356068897432</v>
      </c>
      <c r="K18" s="196">
        <f t="shared" si="0"/>
        <v>0</v>
      </c>
      <c r="L18" s="196">
        <f t="shared" si="0"/>
        <v>8626.8311104200002</v>
      </c>
      <c r="M18" s="196">
        <f t="shared" si="0"/>
        <v>116333.81612083747</v>
      </c>
      <c r="N18" s="197">
        <f>IF(OR(H18=0,M18=0),"N.A.",IF((((M18-H18)/H18))*100&gt;=500,"500&lt;",IF((((M18-H18)/H18))*100&lt;=-500,"&lt;-500",(((M18-H18)/H18))*100)))</f>
        <v>96.665094903048598</v>
      </c>
    </row>
    <row r="19" spans="1:16" s="1" customFormat="1" ht="13.5" x14ac:dyDescent="0.25">
      <c r="A19" s="198">
        <v>1</v>
      </c>
      <c r="B19" s="198" t="s">
        <v>131</v>
      </c>
      <c r="C19" s="204" t="s">
        <v>132</v>
      </c>
      <c r="D19" s="183">
        <v>0</v>
      </c>
      <c r="E19" s="184">
        <v>0</v>
      </c>
      <c r="F19" s="183">
        <v>0</v>
      </c>
      <c r="G19" s="183">
        <v>0</v>
      </c>
      <c r="H19" s="182">
        <f>D19-E19-F19-G19</f>
        <v>0</v>
      </c>
      <c r="I19" s="183">
        <v>2455.6829821199999</v>
      </c>
      <c r="J19" s="183">
        <v>215.79949157894737</v>
      </c>
      <c r="K19" s="183">
        <v>0</v>
      </c>
      <c r="L19" s="183">
        <v>0</v>
      </c>
      <c r="M19" s="183">
        <f t="shared" ref="M19:M82" si="1">I19-J19-K19-L19</f>
        <v>2239.8834905410527</v>
      </c>
      <c r="N19" s="182" t="s">
        <v>133</v>
      </c>
    </row>
    <row r="20" spans="1:16" s="1" customFormat="1" ht="13.5" x14ac:dyDescent="0.25">
      <c r="A20" s="198">
        <v>2</v>
      </c>
      <c r="B20" s="198" t="s">
        <v>134</v>
      </c>
      <c r="C20" s="204" t="s">
        <v>135</v>
      </c>
      <c r="D20" s="183">
        <v>0</v>
      </c>
      <c r="E20" s="184">
        <v>0</v>
      </c>
      <c r="F20" s="183">
        <v>0</v>
      </c>
      <c r="G20" s="183">
        <v>0</v>
      </c>
      <c r="H20" s="182">
        <f t="shared" ref="H20:H83" si="2">D20-E20-F20-G20</f>
        <v>0</v>
      </c>
      <c r="I20" s="183">
        <v>1186.7968496399999</v>
      </c>
      <c r="J20" s="183">
        <v>1060.6336419525001</v>
      </c>
      <c r="K20" s="183">
        <v>0</v>
      </c>
      <c r="L20" s="183">
        <v>0</v>
      </c>
      <c r="M20" s="183">
        <f t="shared" si="1"/>
        <v>126.16320768749983</v>
      </c>
      <c r="N20" s="182" t="s">
        <v>133</v>
      </c>
    </row>
    <row r="21" spans="1:16" s="1" customFormat="1" ht="13.5" x14ac:dyDescent="0.25">
      <c r="A21" s="198">
        <v>3</v>
      </c>
      <c r="B21" s="198" t="s">
        <v>136</v>
      </c>
      <c r="C21" s="204" t="s">
        <v>137</v>
      </c>
      <c r="D21" s="183">
        <v>0</v>
      </c>
      <c r="E21" s="184">
        <v>0</v>
      </c>
      <c r="F21" s="183">
        <v>0</v>
      </c>
      <c r="G21" s="183">
        <v>0</v>
      </c>
      <c r="H21" s="182">
        <f t="shared" si="2"/>
        <v>0</v>
      </c>
      <c r="I21" s="183">
        <v>162.10348575807305</v>
      </c>
      <c r="J21" s="183">
        <v>347.95371599999999</v>
      </c>
      <c r="K21" s="183">
        <v>0</v>
      </c>
      <c r="L21" s="183">
        <v>0</v>
      </c>
      <c r="M21" s="183">
        <f t="shared" si="1"/>
        <v>-185.85023024192694</v>
      </c>
      <c r="N21" s="182" t="s">
        <v>133</v>
      </c>
    </row>
    <row r="22" spans="1:16" s="1" customFormat="1" ht="13.5" x14ac:dyDescent="0.25">
      <c r="A22" s="198">
        <v>4</v>
      </c>
      <c r="B22" s="198" t="s">
        <v>134</v>
      </c>
      <c r="C22" s="204" t="s">
        <v>138</v>
      </c>
      <c r="D22" s="183">
        <v>0</v>
      </c>
      <c r="E22" s="184">
        <v>0</v>
      </c>
      <c r="F22" s="183">
        <v>0</v>
      </c>
      <c r="G22" s="183">
        <v>0</v>
      </c>
      <c r="H22" s="182">
        <f t="shared" si="2"/>
        <v>0</v>
      </c>
      <c r="I22" s="183">
        <v>2104.87709331</v>
      </c>
      <c r="J22" s="183">
        <v>0</v>
      </c>
      <c r="K22" s="183">
        <v>0</v>
      </c>
      <c r="L22" s="183">
        <v>0</v>
      </c>
      <c r="M22" s="183">
        <f t="shared" si="1"/>
        <v>2104.87709331</v>
      </c>
      <c r="N22" s="182" t="s">
        <v>133</v>
      </c>
    </row>
    <row r="23" spans="1:16" s="1" customFormat="1" ht="13.5" x14ac:dyDescent="0.25">
      <c r="A23" s="198">
        <v>5</v>
      </c>
      <c r="B23" s="198" t="s">
        <v>139</v>
      </c>
      <c r="C23" s="204" t="s">
        <v>140</v>
      </c>
      <c r="D23" s="183">
        <v>0</v>
      </c>
      <c r="E23" s="184">
        <v>0</v>
      </c>
      <c r="F23" s="183">
        <v>0</v>
      </c>
      <c r="G23" s="183">
        <v>0</v>
      </c>
      <c r="H23" s="182">
        <f t="shared" si="2"/>
        <v>0</v>
      </c>
      <c r="I23" s="183">
        <v>687.39551555514868</v>
      </c>
      <c r="J23" s="183">
        <v>0</v>
      </c>
      <c r="K23" s="183">
        <v>0</v>
      </c>
      <c r="L23" s="183">
        <v>0</v>
      </c>
      <c r="M23" s="183">
        <f t="shared" si="1"/>
        <v>687.39551555514868</v>
      </c>
      <c r="N23" s="182" t="s">
        <v>133</v>
      </c>
    </row>
    <row r="24" spans="1:16" s="1" customFormat="1" ht="13.5" x14ac:dyDescent="0.25">
      <c r="A24" s="198">
        <v>6</v>
      </c>
      <c r="B24" s="198" t="s">
        <v>134</v>
      </c>
      <c r="C24" s="204" t="s">
        <v>141</v>
      </c>
      <c r="D24" s="183">
        <v>0</v>
      </c>
      <c r="E24" s="184">
        <v>0</v>
      </c>
      <c r="F24" s="183">
        <v>0</v>
      </c>
      <c r="G24" s="183">
        <v>0</v>
      </c>
      <c r="H24" s="182">
        <f t="shared" si="2"/>
        <v>0</v>
      </c>
      <c r="I24" s="183">
        <v>1920.3787244300565</v>
      </c>
      <c r="J24" s="183">
        <v>731.49152359410004</v>
      </c>
      <c r="K24" s="183">
        <v>0</v>
      </c>
      <c r="L24" s="183">
        <v>0</v>
      </c>
      <c r="M24" s="183">
        <f t="shared" si="1"/>
        <v>1188.8872008359565</v>
      </c>
      <c r="N24" s="182" t="s">
        <v>133</v>
      </c>
    </row>
    <row r="25" spans="1:16" s="1" customFormat="1" ht="13.5" x14ac:dyDescent="0.25">
      <c r="A25" s="198">
        <v>7</v>
      </c>
      <c r="B25" s="198" t="s">
        <v>142</v>
      </c>
      <c r="C25" s="204" t="s">
        <v>143</v>
      </c>
      <c r="D25" s="183">
        <v>5243.6297690000001</v>
      </c>
      <c r="E25" s="184">
        <v>4159.4245540000002</v>
      </c>
      <c r="F25" s="183">
        <v>0</v>
      </c>
      <c r="G25" s="183">
        <v>151.03566500000002</v>
      </c>
      <c r="H25" s="182">
        <f t="shared" si="2"/>
        <v>933.16954999999996</v>
      </c>
      <c r="I25" s="183">
        <v>3596.0644283799998</v>
      </c>
      <c r="J25" s="183">
        <v>2085.1711726000003</v>
      </c>
      <c r="K25" s="183">
        <v>0</v>
      </c>
      <c r="L25" s="183">
        <v>190.96589371999997</v>
      </c>
      <c r="M25" s="183">
        <f t="shared" si="1"/>
        <v>1319.9273620599995</v>
      </c>
      <c r="N25" s="182">
        <v>8.8849265037991021</v>
      </c>
    </row>
    <row r="26" spans="1:16" s="1" customFormat="1" ht="13.5" x14ac:dyDescent="0.25">
      <c r="A26" s="198">
        <v>9</v>
      </c>
      <c r="B26" s="198" t="s">
        <v>144</v>
      </c>
      <c r="C26" s="204" t="s">
        <v>145</v>
      </c>
      <c r="D26" s="183">
        <v>0</v>
      </c>
      <c r="E26" s="184">
        <v>0</v>
      </c>
      <c r="F26" s="183">
        <v>0</v>
      </c>
      <c r="G26" s="183">
        <v>0</v>
      </c>
      <c r="H26" s="182">
        <f t="shared" si="2"/>
        <v>0</v>
      </c>
      <c r="I26" s="183">
        <v>0</v>
      </c>
      <c r="J26" s="183">
        <v>0</v>
      </c>
      <c r="K26" s="183">
        <v>0</v>
      </c>
      <c r="L26" s="183">
        <v>0</v>
      </c>
      <c r="M26" s="183">
        <f t="shared" si="1"/>
        <v>0</v>
      </c>
      <c r="N26" s="182" t="s">
        <v>133</v>
      </c>
    </row>
    <row r="27" spans="1:16" s="1" customFormat="1" ht="13.5" x14ac:dyDescent="0.25">
      <c r="A27" s="199">
        <v>10</v>
      </c>
      <c r="B27" s="198" t="s">
        <v>144</v>
      </c>
      <c r="C27" s="204" t="s">
        <v>146</v>
      </c>
      <c r="D27" s="183">
        <v>0</v>
      </c>
      <c r="E27" s="184">
        <v>0</v>
      </c>
      <c r="F27" s="183">
        <v>0</v>
      </c>
      <c r="G27" s="183">
        <v>0</v>
      </c>
      <c r="H27" s="182">
        <f t="shared" si="2"/>
        <v>0</v>
      </c>
      <c r="I27" s="183">
        <v>17.862230737576716</v>
      </c>
      <c r="J27" s="183">
        <v>15.092266581788465</v>
      </c>
      <c r="K27" s="183">
        <v>0</v>
      </c>
      <c r="L27" s="183">
        <v>0</v>
      </c>
      <c r="M27" s="183">
        <f t="shared" si="1"/>
        <v>2.7699641557882515</v>
      </c>
      <c r="N27" s="182" t="s">
        <v>133</v>
      </c>
    </row>
    <row r="28" spans="1:16" s="1" customFormat="1" ht="13.5" x14ac:dyDescent="0.25">
      <c r="A28" s="199">
        <v>11</v>
      </c>
      <c r="B28" s="198" t="s">
        <v>144</v>
      </c>
      <c r="C28" s="204" t="s">
        <v>147</v>
      </c>
      <c r="D28" s="183">
        <v>0</v>
      </c>
      <c r="E28" s="184">
        <v>0</v>
      </c>
      <c r="F28" s="183">
        <v>0</v>
      </c>
      <c r="G28" s="183">
        <v>0</v>
      </c>
      <c r="H28" s="182">
        <f t="shared" si="2"/>
        <v>0</v>
      </c>
      <c r="I28" s="183">
        <v>0</v>
      </c>
      <c r="J28" s="183">
        <v>0</v>
      </c>
      <c r="K28" s="183">
        <v>0</v>
      </c>
      <c r="L28" s="183">
        <v>0</v>
      </c>
      <c r="M28" s="183">
        <f t="shared" si="1"/>
        <v>0</v>
      </c>
      <c r="N28" s="182" t="s">
        <v>133</v>
      </c>
    </row>
    <row r="29" spans="1:16" s="1" customFormat="1" ht="13.5" x14ac:dyDescent="0.25">
      <c r="A29" s="199">
        <v>12</v>
      </c>
      <c r="B29" s="198" t="s">
        <v>148</v>
      </c>
      <c r="C29" s="204" t="s">
        <v>149</v>
      </c>
      <c r="D29" s="183">
        <v>0</v>
      </c>
      <c r="E29" s="184">
        <v>0</v>
      </c>
      <c r="F29" s="183">
        <v>0</v>
      </c>
      <c r="G29" s="183">
        <v>0</v>
      </c>
      <c r="H29" s="182">
        <f t="shared" si="2"/>
        <v>0</v>
      </c>
      <c r="I29" s="183">
        <v>0</v>
      </c>
      <c r="J29" s="183">
        <v>0</v>
      </c>
      <c r="K29" s="183">
        <v>0</v>
      </c>
      <c r="L29" s="183">
        <v>0</v>
      </c>
      <c r="M29" s="183">
        <f t="shared" si="1"/>
        <v>0</v>
      </c>
      <c r="N29" s="182" t="s">
        <v>133</v>
      </c>
    </row>
    <row r="30" spans="1:16" s="1" customFormat="1" ht="13.5" x14ac:dyDescent="0.25">
      <c r="A30" s="199">
        <v>13</v>
      </c>
      <c r="B30" s="198" t="s">
        <v>148</v>
      </c>
      <c r="C30" s="204" t="s">
        <v>150</v>
      </c>
      <c r="D30" s="183">
        <v>0</v>
      </c>
      <c r="E30" s="184">
        <v>0</v>
      </c>
      <c r="F30" s="183">
        <v>0</v>
      </c>
      <c r="G30" s="183">
        <v>0</v>
      </c>
      <c r="H30" s="182">
        <f t="shared" si="2"/>
        <v>0</v>
      </c>
      <c r="I30" s="183">
        <v>24.808789002078619</v>
      </c>
      <c r="J30" s="183">
        <v>20.961595597522123</v>
      </c>
      <c r="K30" s="183">
        <v>0</v>
      </c>
      <c r="L30" s="183">
        <v>0</v>
      </c>
      <c r="M30" s="183">
        <f t="shared" si="1"/>
        <v>3.8471934045564957</v>
      </c>
      <c r="N30" s="182" t="s">
        <v>133</v>
      </c>
    </row>
    <row r="31" spans="1:16" s="1" customFormat="1" ht="13.5" x14ac:dyDescent="0.25">
      <c r="A31" s="199">
        <v>14</v>
      </c>
      <c r="B31" s="198" t="s">
        <v>148</v>
      </c>
      <c r="C31" s="204" t="s">
        <v>151</v>
      </c>
      <c r="D31" s="183">
        <v>0</v>
      </c>
      <c r="E31" s="184">
        <v>0</v>
      </c>
      <c r="F31" s="183">
        <v>0</v>
      </c>
      <c r="G31" s="183">
        <v>0</v>
      </c>
      <c r="H31" s="182">
        <f t="shared" si="2"/>
        <v>0</v>
      </c>
      <c r="I31" s="183">
        <v>0</v>
      </c>
      <c r="J31" s="183">
        <v>0</v>
      </c>
      <c r="K31" s="183">
        <v>0</v>
      </c>
      <c r="L31" s="183">
        <v>0</v>
      </c>
      <c r="M31" s="183">
        <f t="shared" si="1"/>
        <v>0</v>
      </c>
      <c r="N31" s="182" t="s">
        <v>133</v>
      </c>
    </row>
    <row r="32" spans="1:16" s="1" customFormat="1" ht="13.5" x14ac:dyDescent="0.25">
      <c r="A32" s="199">
        <v>15</v>
      </c>
      <c r="B32" s="198" t="s">
        <v>148</v>
      </c>
      <c r="C32" s="204" t="s">
        <v>152</v>
      </c>
      <c r="D32" s="183">
        <v>0</v>
      </c>
      <c r="E32" s="184">
        <v>0</v>
      </c>
      <c r="F32" s="183">
        <v>0</v>
      </c>
      <c r="G32" s="183">
        <v>0</v>
      </c>
      <c r="H32" s="182">
        <f t="shared" si="2"/>
        <v>0</v>
      </c>
      <c r="I32" s="183">
        <v>0</v>
      </c>
      <c r="J32" s="183">
        <v>0</v>
      </c>
      <c r="K32" s="183">
        <v>0</v>
      </c>
      <c r="L32" s="183">
        <v>0</v>
      </c>
      <c r="M32" s="183">
        <f t="shared" si="1"/>
        <v>0</v>
      </c>
      <c r="N32" s="182" t="s">
        <v>133</v>
      </c>
    </row>
    <row r="33" spans="1:14" s="1" customFormat="1" ht="13.5" x14ac:dyDescent="0.25">
      <c r="A33" s="199">
        <v>16</v>
      </c>
      <c r="B33" s="198" t="s">
        <v>148</v>
      </c>
      <c r="C33" s="204" t="s">
        <v>153</v>
      </c>
      <c r="D33" s="183">
        <v>0</v>
      </c>
      <c r="E33" s="184">
        <v>0</v>
      </c>
      <c r="F33" s="183">
        <v>0</v>
      </c>
      <c r="G33" s="183">
        <v>0</v>
      </c>
      <c r="H33" s="182">
        <f t="shared" si="2"/>
        <v>0</v>
      </c>
      <c r="I33" s="183">
        <v>0</v>
      </c>
      <c r="J33" s="183">
        <v>0</v>
      </c>
      <c r="K33" s="183">
        <v>0</v>
      </c>
      <c r="L33" s="183">
        <v>0</v>
      </c>
      <c r="M33" s="183">
        <f t="shared" si="1"/>
        <v>0</v>
      </c>
      <c r="N33" s="182" t="s">
        <v>133</v>
      </c>
    </row>
    <row r="34" spans="1:14" s="1" customFormat="1" ht="13.5" x14ac:dyDescent="0.25">
      <c r="A34" s="199">
        <v>17</v>
      </c>
      <c r="B34" s="198" t="s">
        <v>144</v>
      </c>
      <c r="C34" s="204" t="s">
        <v>154</v>
      </c>
      <c r="D34" s="183">
        <v>0</v>
      </c>
      <c r="E34" s="184">
        <v>0</v>
      </c>
      <c r="F34" s="183">
        <v>0</v>
      </c>
      <c r="G34" s="183">
        <v>0</v>
      </c>
      <c r="H34" s="182">
        <f t="shared" si="2"/>
        <v>0</v>
      </c>
      <c r="I34" s="183">
        <v>0</v>
      </c>
      <c r="J34" s="183">
        <v>0</v>
      </c>
      <c r="K34" s="183">
        <v>0</v>
      </c>
      <c r="L34" s="183">
        <v>0</v>
      </c>
      <c r="M34" s="183">
        <f t="shared" si="1"/>
        <v>0</v>
      </c>
      <c r="N34" s="182" t="s">
        <v>133</v>
      </c>
    </row>
    <row r="35" spans="1:14" s="1" customFormat="1" ht="13.5" x14ac:dyDescent="0.25">
      <c r="A35" s="199">
        <v>18</v>
      </c>
      <c r="B35" s="198" t="s">
        <v>144</v>
      </c>
      <c r="C35" s="204" t="s">
        <v>155</v>
      </c>
      <c r="D35" s="183">
        <v>0</v>
      </c>
      <c r="E35" s="184">
        <v>0</v>
      </c>
      <c r="F35" s="183">
        <v>0</v>
      </c>
      <c r="G35" s="183">
        <v>0</v>
      </c>
      <c r="H35" s="182">
        <f t="shared" si="2"/>
        <v>0</v>
      </c>
      <c r="I35" s="183">
        <v>0</v>
      </c>
      <c r="J35" s="183">
        <v>0</v>
      </c>
      <c r="K35" s="183">
        <v>0</v>
      </c>
      <c r="L35" s="183">
        <v>0</v>
      </c>
      <c r="M35" s="183">
        <f t="shared" si="1"/>
        <v>0</v>
      </c>
      <c r="N35" s="182" t="s">
        <v>133</v>
      </c>
    </row>
    <row r="36" spans="1:14" s="1" customFormat="1" ht="13.5" x14ac:dyDescent="0.25">
      <c r="A36" s="199">
        <v>19</v>
      </c>
      <c r="B36" s="198" t="s">
        <v>144</v>
      </c>
      <c r="C36" s="204" t="s">
        <v>156</v>
      </c>
      <c r="D36" s="183">
        <v>0</v>
      </c>
      <c r="E36" s="184">
        <v>0</v>
      </c>
      <c r="F36" s="183">
        <v>0</v>
      </c>
      <c r="G36" s="183">
        <v>0</v>
      </c>
      <c r="H36" s="182">
        <f t="shared" si="2"/>
        <v>0</v>
      </c>
      <c r="I36" s="183">
        <v>0</v>
      </c>
      <c r="J36" s="183">
        <v>0</v>
      </c>
      <c r="K36" s="183">
        <v>0</v>
      </c>
      <c r="L36" s="183">
        <v>0</v>
      </c>
      <c r="M36" s="183">
        <f t="shared" si="1"/>
        <v>0</v>
      </c>
      <c r="N36" s="182" t="s">
        <v>133</v>
      </c>
    </row>
    <row r="37" spans="1:14" s="1" customFormat="1" ht="13.5" x14ac:dyDescent="0.25">
      <c r="A37" s="199">
        <v>20</v>
      </c>
      <c r="B37" s="198" t="s">
        <v>144</v>
      </c>
      <c r="C37" s="204" t="s">
        <v>157</v>
      </c>
      <c r="D37" s="183">
        <v>0</v>
      </c>
      <c r="E37" s="184">
        <v>0</v>
      </c>
      <c r="F37" s="183">
        <v>0</v>
      </c>
      <c r="G37" s="183">
        <v>0</v>
      </c>
      <c r="H37" s="182">
        <f t="shared" si="2"/>
        <v>0</v>
      </c>
      <c r="I37" s="183">
        <v>0</v>
      </c>
      <c r="J37" s="183">
        <v>0</v>
      </c>
      <c r="K37" s="183">
        <v>0</v>
      </c>
      <c r="L37" s="183">
        <v>0</v>
      </c>
      <c r="M37" s="183">
        <f t="shared" si="1"/>
        <v>0</v>
      </c>
      <c r="N37" s="182" t="s">
        <v>133</v>
      </c>
    </row>
    <row r="38" spans="1:14" s="1" customFormat="1" ht="13.5" x14ac:dyDescent="0.25">
      <c r="A38" s="199">
        <v>21</v>
      </c>
      <c r="B38" s="198" t="s">
        <v>148</v>
      </c>
      <c r="C38" s="204" t="s">
        <v>158</v>
      </c>
      <c r="D38" s="183">
        <v>0</v>
      </c>
      <c r="E38" s="184">
        <v>0</v>
      </c>
      <c r="F38" s="183">
        <v>0</v>
      </c>
      <c r="G38" s="183">
        <v>0</v>
      </c>
      <c r="H38" s="182">
        <f t="shared" si="2"/>
        <v>0</v>
      </c>
      <c r="I38" s="183">
        <v>0</v>
      </c>
      <c r="J38" s="183">
        <v>0</v>
      </c>
      <c r="K38" s="183">
        <v>0</v>
      </c>
      <c r="L38" s="183">
        <v>0</v>
      </c>
      <c r="M38" s="183">
        <f t="shared" si="1"/>
        <v>0</v>
      </c>
      <c r="N38" s="182" t="s">
        <v>133</v>
      </c>
    </row>
    <row r="39" spans="1:14" s="1" customFormat="1" ht="13.5" x14ac:dyDescent="0.25">
      <c r="A39" s="199">
        <v>22</v>
      </c>
      <c r="B39" s="198" t="s">
        <v>148</v>
      </c>
      <c r="C39" s="204" t="s">
        <v>159</v>
      </c>
      <c r="D39" s="183">
        <v>0</v>
      </c>
      <c r="E39" s="184">
        <v>0</v>
      </c>
      <c r="F39" s="183">
        <v>0</v>
      </c>
      <c r="G39" s="183">
        <v>0</v>
      </c>
      <c r="H39" s="182">
        <f t="shared" si="2"/>
        <v>0</v>
      </c>
      <c r="I39" s="183">
        <v>0</v>
      </c>
      <c r="J39" s="183">
        <v>0</v>
      </c>
      <c r="K39" s="183">
        <v>0</v>
      </c>
      <c r="L39" s="183">
        <v>0</v>
      </c>
      <c r="M39" s="183">
        <f t="shared" si="1"/>
        <v>0</v>
      </c>
      <c r="N39" s="182" t="s">
        <v>133</v>
      </c>
    </row>
    <row r="40" spans="1:14" s="1" customFormat="1" ht="13.5" x14ac:dyDescent="0.25">
      <c r="A40" s="199">
        <v>23</v>
      </c>
      <c r="B40" s="198" t="s">
        <v>148</v>
      </c>
      <c r="C40" s="204" t="s">
        <v>160</v>
      </c>
      <c r="D40" s="183">
        <v>0</v>
      </c>
      <c r="E40" s="184">
        <v>0</v>
      </c>
      <c r="F40" s="183">
        <v>0</v>
      </c>
      <c r="G40" s="183">
        <v>0</v>
      </c>
      <c r="H40" s="182">
        <f t="shared" si="2"/>
        <v>0</v>
      </c>
      <c r="I40" s="183">
        <v>0</v>
      </c>
      <c r="J40" s="183">
        <v>0</v>
      </c>
      <c r="K40" s="183">
        <v>0</v>
      </c>
      <c r="L40" s="183">
        <v>0</v>
      </c>
      <c r="M40" s="183">
        <f t="shared" si="1"/>
        <v>0</v>
      </c>
      <c r="N40" s="182" t="s">
        <v>133</v>
      </c>
    </row>
    <row r="41" spans="1:14" s="1" customFormat="1" ht="13.5" x14ac:dyDescent="0.25">
      <c r="A41" s="199">
        <v>24</v>
      </c>
      <c r="B41" s="198" t="s">
        <v>148</v>
      </c>
      <c r="C41" s="205" t="s">
        <v>161</v>
      </c>
      <c r="D41" s="183">
        <v>0</v>
      </c>
      <c r="E41" s="184">
        <v>0</v>
      </c>
      <c r="F41" s="183">
        <v>0</v>
      </c>
      <c r="G41" s="183">
        <v>0</v>
      </c>
      <c r="H41" s="182">
        <f t="shared" si="2"/>
        <v>0</v>
      </c>
      <c r="I41" s="183">
        <v>0</v>
      </c>
      <c r="J41" s="183">
        <v>0</v>
      </c>
      <c r="K41" s="183">
        <v>0</v>
      </c>
      <c r="L41" s="183">
        <v>0</v>
      </c>
      <c r="M41" s="183">
        <f t="shared" si="1"/>
        <v>0</v>
      </c>
      <c r="N41" s="182" t="s">
        <v>133</v>
      </c>
    </row>
    <row r="42" spans="1:14" s="1" customFormat="1" ht="13.5" x14ac:dyDescent="0.25">
      <c r="A42" s="199">
        <v>25</v>
      </c>
      <c r="B42" s="198" t="s">
        <v>131</v>
      </c>
      <c r="C42" s="204" t="s">
        <v>162</v>
      </c>
      <c r="D42" s="183">
        <v>906.80182000000002</v>
      </c>
      <c r="E42" s="184">
        <v>469.02011099999993</v>
      </c>
      <c r="F42" s="183">
        <v>0</v>
      </c>
      <c r="G42" s="183">
        <v>4.7771730000000003</v>
      </c>
      <c r="H42" s="182">
        <f t="shared" si="2"/>
        <v>433.00453600000009</v>
      </c>
      <c r="I42" s="183">
        <v>1271.1797208099999</v>
      </c>
      <c r="J42" s="183">
        <v>209.15232575559997</v>
      </c>
      <c r="K42" s="183">
        <v>0</v>
      </c>
      <c r="L42" s="183">
        <v>3.2481249700000001</v>
      </c>
      <c r="M42" s="183">
        <f t="shared" si="1"/>
        <v>1058.7792700844</v>
      </c>
      <c r="N42" s="182">
        <v>-3.6028646256953003</v>
      </c>
    </row>
    <row r="43" spans="1:14" s="1" customFormat="1" ht="13.5" x14ac:dyDescent="0.25">
      <c r="A43" s="199">
        <v>26</v>
      </c>
      <c r="B43" s="198" t="s">
        <v>163</v>
      </c>
      <c r="C43" s="204" t="s">
        <v>164</v>
      </c>
      <c r="D43" s="183">
        <v>338.48802699999999</v>
      </c>
      <c r="E43" s="184">
        <v>245.30764199999999</v>
      </c>
      <c r="F43" s="183">
        <v>0</v>
      </c>
      <c r="G43" s="183">
        <v>7.062735</v>
      </c>
      <c r="H43" s="182">
        <f t="shared" si="2"/>
        <v>86.117649999999998</v>
      </c>
      <c r="I43" s="183">
        <v>2984.8252261199996</v>
      </c>
      <c r="J43" s="183">
        <v>159.37228377999998</v>
      </c>
      <c r="K43" s="183">
        <v>0</v>
      </c>
      <c r="L43" s="183">
        <v>6.3930875199999999</v>
      </c>
      <c r="M43" s="183">
        <f t="shared" si="1"/>
        <v>2819.0598548199996</v>
      </c>
      <c r="N43" s="182" t="s">
        <v>165</v>
      </c>
    </row>
    <row r="44" spans="1:14" s="1" customFormat="1" ht="13.5" x14ac:dyDescent="0.25">
      <c r="A44" s="199">
        <v>27</v>
      </c>
      <c r="B44" s="198" t="s">
        <v>144</v>
      </c>
      <c r="C44" s="204" t="s">
        <v>166</v>
      </c>
      <c r="D44" s="183">
        <v>124.76100699999999</v>
      </c>
      <c r="E44" s="184">
        <v>81.296154999999999</v>
      </c>
      <c r="F44" s="183">
        <v>0</v>
      </c>
      <c r="G44" s="183">
        <v>2.1151200000000001</v>
      </c>
      <c r="H44" s="182">
        <f t="shared" si="2"/>
        <v>41.349731999999996</v>
      </c>
      <c r="I44" s="183">
        <v>103.35330319638012</v>
      </c>
      <c r="J44" s="183">
        <v>48.526813128574204</v>
      </c>
      <c r="K44" s="183">
        <v>0</v>
      </c>
      <c r="L44" s="183">
        <v>1.5530696999999998</v>
      </c>
      <c r="M44" s="183">
        <f t="shared" si="1"/>
        <v>53.273420367805919</v>
      </c>
      <c r="N44" s="182">
        <v>32.625073247182861</v>
      </c>
    </row>
    <row r="45" spans="1:14" s="1" customFormat="1" ht="13.5" x14ac:dyDescent="0.25">
      <c r="A45" s="199">
        <v>28</v>
      </c>
      <c r="B45" s="198" t="s">
        <v>144</v>
      </c>
      <c r="C45" s="204" t="s">
        <v>167</v>
      </c>
      <c r="D45" s="183">
        <v>407.90651899999989</v>
      </c>
      <c r="E45" s="184">
        <v>245.98974299999998</v>
      </c>
      <c r="F45" s="183">
        <v>0</v>
      </c>
      <c r="G45" s="183">
        <v>3.1443479999999999</v>
      </c>
      <c r="H45" s="182">
        <f t="shared" si="2"/>
        <v>158.77242799999991</v>
      </c>
      <c r="I45" s="183">
        <v>232.74349402125222</v>
      </c>
      <c r="J45" s="183">
        <v>141.58485585623953</v>
      </c>
      <c r="K45" s="183">
        <v>0</v>
      </c>
      <c r="L45" s="183">
        <v>2.2500129100000001</v>
      </c>
      <c r="M45" s="183">
        <f t="shared" si="1"/>
        <v>88.908625255012694</v>
      </c>
      <c r="N45" s="182">
        <v>-40.309126434622286</v>
      </c>
    </row>
    <row r="46" spans="1:14" s="1" customFormat="1" ht="13.5" x14ac:dyDescent="0.25">
      <c r="A46" s="199">
        <v>29</v>
      </c>
      <c r="B46" s="198" t="s">
        <v>144</v>
      </c>
      <c r="C46" s="204" t="s">
        <v>168</v>
      </c>
      <c r="D46" s="183">
        <v>0</v>
      </c>
      <c r="E46" s="184">
        <v>0</v>
      </c>
      <c r="F46" s="183">
        <v>0</v>
      </c>
      <c r="G46" s="183">
        <v>0</v>
      </c>
      <c r="H46" s="182">
        <f t="shared" si="2"/>
        <v>0</v>
      </c>
      <c r="I46" s="183">
        <v>0</v>
      </c>
      <c r="J46" s="183">
        <v>0</v>
      </c>
      <c r="K46" s="183">
        <v>0</v>
      </c>
      <c r="L46" s="183">
        <v>0</v>
      </c>
      <c r="M46" s="183">
        <f t="shared" si="1"/>
        <v>0</v>
      </c>
      <c r="N46" s="182" t="s">
        <v>133</v>
      </c>
    </row>
    <row r="47" spans="1:14" s="1" customFormat="1" ht="13.5" x14ac:dyDescent="0.25">
      <c r="A47" s="199">
        <v>30</v>
      </c>
      <c r="B47" s="198" t="s">
        <v>144</v>
      </c>
      <c r="C47" s="205" t="s">
        <v>169</v>
      </c>
      <c r="D47" s="183">
        <v>551.09489899999983</v>
      </c>
      <c r="E47" s="184">
        <v>107.07350399999999</v>
      </c>
      <c r="F47" s="183">
        <v>0</v>
      </c>
      <c r="G47" s="183">
        <v>2.8554550000000001</v>
      </c>
      <c r="H47" s="182">
        <f t="shared" si="2"/>
        <v>441.16593999999986</v>
      </c>
      <c r="I47" s="183">
        <v>130.0205877606767</v>
      </c>
      <c r="J47" s="183">
        <v>62.007001728959168</v>
      </c>
      <c r="K47" s="183">
        <v>0</v>
      </c>
      <c r="L47" s="183">
        <v>1.9699797799999998</v>
      </c>
      <c r="M47" s="183">
        <f t="shared" si="1"/>
        <v>66.043606251717534</v>
      </c>
      <c r="N47" s="182">
        <v>-77.252999784727578</v>
      </c>
    </row>
    <row r="48" spans="1:14" s="1" customFormat="1" ht="27" x14ac:dyDescent="0.25">
      <c r="A48" s="199">
        <v>31</v>
      </c>
      <c r="B48" s="198" t="s">
        <v>144</v>
      </c>
      <c r="C48" s="204" t="s">
        <v>170</v>
      </c>
      <c r="D48" s="183">
        <v>511.99033299999991</v>
      </c>
      <c r="E48" s="184">
        <v>320.217489</v>
      </c>
      <c r="F48" s="183">
        <v>0</v>
      </c>
      <c r="G48" s="183">
        <v>12.790126000000001</v>
      </c>
      <c r="H48" s="182">
        <f t="shared" si="2"/>
        <v>178.98271799999992</v>
      </c>
      <c r="I48" s="183">
        <v>499.47184287949887</v>
      </c>
      <c r="J48" s="183">
        <v>239.2479099549206</v>
      </c>
      <c r="K48" s="183">
        <v>0</v>
      </c>
      <c r="L48" s="183">
        <v>10.15508657</v>
      </c>
      <c r="M48" s="183">
        <f t="shared" si="1"/>
        <v>250.06884635457826</v>
      </c>
      <c r="N48" s="182">
        <v>-176.71932650283787</v>
      </c>
    </row>
    <row r="49" spans="1:14" s="1" customFormat="1" ht="13.5" x14ac:dyDescent="0.25">
      <c r="A49" s="199">
        <v>32</v>
      </c>
      <c r="B49" s="198" t="s">
        <v>148</v>
      </c>
      <c r="C49" s="205" t="s">
        <v>171</v>
      </c>
      <c r="D49" s="183">
        <v>0</v>
      </c>
      <c r="E49" s="184">
        <v>0</v>
      </c>
      <c r="F49" s="183">
        <v>0</v>
      </c>
      <c r="G49" s="183">
        <v>0</v>
      </c>
      <c r="H49" s="182">
        <f t="shared" si="2"/>
        <v>0</v>
      </c>
      <c r="I49" s="183">
        <v>0</v>
      </c>
      <c r="J49" s="183">
        <v>0</v>
      </c>
      <c r="K49" s="183">
        <v>0</v>
      </c>
      <c r="L49" s="183">
        <v>0</v>
      </c>
      <c r="M49" s="183">
        <f t="shared" si="1"/>
        <v>0</v>
      </c>
      <c r="N49" s="182" t="s">
        <v>133</v>
      </c>
    </row>
    <row r="50" spans="1:14" s="1" customFormat="1" ht="13.5" x14ac:dyDescent="0.25">
      <c r="A50" s="199">
        <v>33</v>
      </c>
      <c r="B50" s="198" t="s">
        <v>148</v>
      </c>
      <c r="C50" s="205" t="s">
        <v>172</v>
      </c>
      <c r="D50" s="183">
        <v>0</v>
      </c>
      <c r="E50" s="184">
        <v>0</v>
      </c>
      <c r="F50" s="183">
        <v>0</v>
      </c>
      <c r="G50" s="183">
        <v>0</v>
      </c>
      <c r="H50" s="182">
        <f t="shared" si="2"/>
        <v>0</v>
      </c>
      <c r="I50" s="183">
        <v>9.683639165019116</v>
      </c>
      <c r="J50" s="183">
        <v>8.1819603557614329</v>
      </c>
      <c r="K50" s="183">
        <v>0</v>
      </c>
      <c r="L50" s="183">
        <v>0</v>
      </c>
      <c r="M50" s="183">
        <f t="shared" si="1"/>
        <v>1.5016788092576832</v>
      </c>
      <c r="N50" s="182" t="s">
        <v>133</v>
      </c>
    </row>
    <row r="51" spans="1:14" s="1" customFormat="1" ht="13.5" x14ac:dyDescent="0.25">
      <c r="A51" s="199">
        <v>34</v>
      </c>
      <c r="B51" s="198" t="s">
        <v>148</v>
      </c>
      <c r="C51" s="205" t="s">
        <v>173</v>
      </c>
      <c r="D51" s="183">
        <v>0</v>
      </c>
      <c r="E51" s="184">
        <v>0</v>
      </c>
      <c r="F51" s="183">
        <v>0</v>
      </c>
      <c r="G51" s="183">
        <v>0</v>
      </c>
      <c r="H51" s="182">
        <f t="shared" si="2"/>
        <v>0</v>
      </c>
      <c r="I51" s="183">
        <v>0</v>
      </c>
      <c r="J51" s="183">
        <v>0</v>
      </c>
      <c r="K51" s="183">
        <v>0</v>
      </c>
      <c r="L51" s="183">
        <v>0</v>
      </c>
      <c r="M51" s="183">
        <f t="shared" si="1"/>
        <v>0</v>
      </c>
      <c r="N51" s="182" t="s">
        <v>133</v>
      </c>
    </row>
    <row r="52" spans="1:14" s="1" customFormat="1" ht="13.5" x14ac:dyDescent="0.25">
      <c r="A52" s="200">
        <v>35</v>
      </c>
      <c r="B52" s="154" t="s">
        <v>148</v>
      </c>
      <c r="C52" s="206" t="s">
        <v>174</v>
      </c>
      <c r="D52" s="183">
        <v>0</v>
      </c>
      <c r="E52" s="184">
        <v>0</v>
      </c>
      <c r="F52" s="183">
        <v>0</v>
      </c>
      <c r="G52" s="183">
        <v>0</v>
      </c>
      <c r="H52" s="182">
        <f t="shared" si="2"/>
        <v>0</v>
      </c>
      <c r="I52" s="183">
        <v>0</v>
      </c>
      <c r="J52" s="183">
        <v>0</v>
      </c>
      <c r="K52" s="183">
        <v>0</v>
      </c>
      <c r="L52" s="183">
        <v>0</v>
      </c>
      <c r="M52" s="183">
        <f t="shared" si="1"/>
        <v>0</v>
      </c>
      <c r="N52" s="182" t="s">
        <v>133</v>
      </c>
    </row>
    <row r="53" spans="1:14" s="1" customFormat="1" ht="13.5" x14ac:dyDescent="0.25">
      <c r="A53" s="200">
        <v>36</v>
      </c>
      <c r="B53" s="154" t="s">
        <v>148</v>
      </c>
      <c r="C53" s="207" t="s">
        <v>175</v>
      </c>
      <c r="D53" s="183">
        <v>0</v>
      </c>
      <c r="E53" s="184">
        <v>0</v>
      </c>
      <c r="F53" s="183">
        <v>0</v>
      </c>
      <c r="G53" s="183">
        <v>0</v>
      </c>
      <c r="H53" s="182">
        <f t="shared" si="2"/>
        <v>0</v>
      </c>
      <c r="I53" s="183">
        <v>6.3713905741585508</v>
      </c>
      <c r="J53" s="183">
        <v>5.383354769883602</v>
      </c>
      <c r="K53" s="183">
        <v>0</v>
      </c>
      <c r="L53" s="183">
        <v>0</v>
      </c>
      <c r="M53" s="183">
        <f t="shared" si="1"/>
        <v>0.98803580427494886</v>
      </c>
      <c r="N53" s="182" t="s">
        <v>133</v>
      </c>
    </row>
    <row r="54" spans="1:14" s="1" customFormat="1" ht="13.5" x14ac:dyDescent="0.25">
      <c r="A54" s="199">
        <v>37</v>
      </c>
      <c r="B54" s="198" t="s">
        <v>148</v>
      </c>
      <c r="C54" s="205" t="s">
        <v>176</v>
      </c>
      <c r="D54" s="183">
        <v>0</v>
      </c>
      <c r="E54" s="184">
        <v>0</v>
      </c>
      <c r="F54" s="183">
        <v>0</v>
      </c>
      <c r="G54" s="183">
        <v>0</v>
      </c>
      <c r="H54" s="182">
        <f t="shared" si="2"/>
        <v>0</v>
      </c>
      <c r="I54" s="183">
        <v>0</v>
      </c>
      <c r="J54" s="183">
        <v>0</v>
      </c>
      <c r="K54" s="183">
        <v>0</v>
      </c>
      <c r="L54" s="183">
        <v>0</v>
      </c>
      <c r="M54" s="183">
        <f t="shared" si="1"/>
        <v>0</v>
      </c>
      <c r="N54" s="182" t="s">
        <v>133</v>
      </c>
    </row>
    <row r="55" spans="1:14" s="1" customFormat="1" ht="13.5" x14ac:dyDescent="0.25">
      <c r="A55" s="199">
        <v>38</v>
      </c>
      <c r="B55" s="198" t="s">
        <v>134</v>
      </c>
      <c r="C55" s="204" t="s">
        <v>177</v>
      </c>
      <c r="D55" s="183">
        <v>2018.1292579999999</v>
      </c>
      <c r="E55" s="184">
        <v>1487.0335999999993</v>
      </c>
      <c r="F55" s="183">
        <v>0</v>
      </c>
      <c r="G55" s="183">
        <v>5.020046999999999</v>
      </c>
      <c r="H55" s="182">
        <f t="shared" si="2"/>
        <v>526.07561100000066</v>
      </c>
      <c r="I55" s="183">
        <v>2431.5807411478686</v>
      </c>
      <c r="J55" s="183">
        <v>752.1958880392001</v>
      </c>
      <c r="K55" s="183">
        <v>0</v>
      </c>
      <c r="L55" s="183">
        <v>4.2890817700000001</v>
      </c>
      <c r="M55" s="183">
        <f t="shared" si="1"/>
        <v>1675.0957713386686</v>
      </c>
      <c r="N55" s="182">
        <v>-118.78430820688568</v>
      </c>
    </row>
    <row r="56" spans="1:14" s="1" customFormat="1" ht="13.5" x14ac:dyDescent="0.25">
      <c r="A56" s="199">
        <v>39</v>
      </c>
      <c r="B56" s="198" t="s">
        <v>144</v>
      </c>
      <c r="C56" s="205" t="s">
        <v>178</v>
      </c>
      <c r="D56" s="183">
        <v>602.72702900000002</v>
      </c>
      <c r="E56" s="184">
        <v>77.050165000000007</v>
      </c>
      <c r="F56" s="183">
        <v>0</v>
      </c>
      <c r="G56" s="183">
        <v>2.2804869999999999</v>
      </c>
      <c r="H56" s="182">
        <f t="shared" si="2"/>
        <v>523.39637700000003</v>
      </c>
      <c r="I56" s="183">
        <v>108.11095412452858</v>
      </c>
      <c r="J56" s="183">
        <v>49.51307331712642</v>
      </c>
      <c r="K56" s="183">
        <v>0</v>
      </c>
      <c r="L56" s="183">
        <v>1.6745003000000001</v>
      </c>
      <c r="M56" s="183">
        <f t="shared" si="1"/>
        <v>56.923380507402157</v>
      </c>
      <c r="N56" s="182">
        <v>-81.135158995650158</v>
      </c>
    </row>
    <row r="57" spans="1:14" s="1" customFormat="1" ht="13.5" x14ac:dyDescent="0.25">
      <c r="A57" s="199">
        <v>40</v>
      </c>
      <c r="B57" s="198" t="s">
        <v>144</v>
      </c>
      <c r="C57" s="205" t="s">
        <v>179</v>
      </c>
      <c r="D57" s="183">
        <v>0</v>
      </c>
      <c r="E57" s="184">
        <v>0</v>
      </c>
      <c r="F57" s="183">
        <v>0</v>
      </c>
      <c r="G57" s="183">
        <v>0</v>
      </c>
      <c r="H57" s="182">
        <f t="shared" si="2"/>
        <v>0</v>
      </c>
      <c r="I57" s="183">
        <v>5.2289123859919293</v>
      </c>
      <c r="J57" s="183">
        <v>4.4180450259322992</v>
      </c>
      <c r="K57" s="183">
        <v>0</v>
      </c>
      <c r="L57" s="183">
        <v>0</v>
      </c>
      <c r="M57" s="183">
        <f t="shared" si="1"/>
        <v>0.81086736005963012</v>
      </c>
      <c r="N57" s="182" t="s">
        <v>133</v>
      </c>
    </row>
    <row r="58" spans="1:14" s="1" customFormat="1" ht="13.5" x14ac:dyDescent="0.25">
      <c r="A58" s="199">
        <v>41</v>
      </c>
      <c r="B58" s="198" t="s">
        <v>144</v>
      </c>
      <c r="C58" s="205" t="s">
        <v>180</v>
      </c>
      <c r="D58" s="183">
        <v>1271.01692</v>
      </c>
      <c r="E58" s="184">
        <v>261.78538400000002</v>
      </c>
      <c r="F58" s="183">
        <v>0</v>
      </c>
      <c r="G58" s="183">
        <v>10.892610999999999</v>
      </c>
      <c r="H58" s="182">
        <f t="shared" si="2"/>
        <v>998.33892500000002</v>
      </c>
      <c r="I58" s="183">
        <v>443.7353007845108</v>
      </c>
      <c r="J58" s="183">
        <v>194.68818638089675</v>
      </c>
      <c r="K58" s="183">
        <v>0</v>
      </c>
      <c r="L58" s="183">
        <v>7.4365329300000003</v>
      </c>
      <c r="M58" s="183">
        <f t="shared" si="1"/>
        <v>241.61058147361405</v>
      </c>
      <c r="N58" s="182">
        <v>-68.127145432680067</v>
      </c>
    </row>
    <row r="59" spans="1:14" s="1" customFormat="1" ht="13.5" x14ac:dyDescent="0.25">
      <c r="A59" s="199">
        <v>42</v>
      </c>
      <c r="B59" s="198" t="s">
        <v>144</v>
      </c>
      <c r="C59" s="205" t="s">
        <v>181</v>
      </c>
      <c r="D59" s="183">
        <v>220.97352399999991</v>
      </c>
      <c r="E59" s="184">
        <v>144.311374</v>
      </c>
      <c r="F59" s="183">
        <v>0</v>
      </c>
      <c r="G59" s="183">
        <v>5.5071659999999998</v>
      </c>
      <c r="H59" s="182">
        <f t="shared" si="2"/>
        <v>71.154983999999914</v>
      </c>
      <c r="I59" s="183">
        <v>212.73930441792166</v>
      </c>
      <c r="J59" s="183">
        <v>101.073197298791</v>
      </c>
      <c r="K59" s="183">
        <v>0</v>
      </c>
      <c r="L59" s="183">
        <v>4.5022629700000003</v>
      </c>
      <c r="M59" s="183">
        <f t="shared" si="1"/>
        <v>107.16384414913065</v>
      </c>
      <c r="N59" s="182">
        <v>53.086599994868934</v>
      </c>
    </row>
    <row r="60" spans="1:14" s="1" customFormat="1" ht="13.5" x14ac:dyDescent="0.25">
      <c r="A60" s="200">
        <v>43</v>
      </c>
      <c r="B60" s="154" t="s">
        <v>144</v>
      </c>
      <c r="C60" s="207" t="s">
        <v>182</v>
      </c>
      <c r="D60" s="183">
        <v>138.48853199999999</v>
      </c>
      <c r="E60" s="184">
        <v>92.698587000000003</v>
      </c>
      <c r="F60" s="183">
        <v>0</v>
      </c>
      <c r="G60" s="183">
        <v>2.0288339999999998</v>
      </c>
      <c r="H60" s="182">
        <f t="shared" si="2"/>
        <v>43.761110999999985</v>
      </c>
      <c r="I60" s="183">
        <v>109.60022486355382</v>
      </c>
      <c r="J60" s="183">
        <v>61.04032679694896</v>
      </c>
      <c r="K60" s="183">
        <v>0</v>
      </c>
      <c r="L60" s="183">
        <v>1.5106058499999999</v>
      </c>
      <c r="M60" s="183">
        <f t="shared" si="1"/>
        <v>47.049292216604861</v>
      </c>
      <c r="N60" s="182">
        <v>9.0676045893379289</v>
      </c>
    </row>
    <row r="61" spans="1:14" s="5" customFormat="1" ht="13.5" x14ac:dyDescent="0.25">
      <c r="A61" s="200">
        <v>44</v>
      </c>
      <c r="B61" s="154" t="s">
        <v>148</v>
      </c>
      <c r="C61" s="206" t="s">
        <v>183</v>
      </c>
      <c r="D61" s="183">
        <v>0</v>
      </c>
      <c r="E61" s="184">
        <v>0</v>
      </c>
      <c r="F61" s="183">
        <v>0</v>
      </c>
      <c r="G61" s="183">
        <v>0</v>
      </c>
      <c r="H61" s="182">
        <f t="shared" si="2"/>
        <v>0</v>
      </c>
      <c r="I61" s="183">
        <v>6.5433882070290261</v>
      </c>
      <c r="J61" s="183">
        <v>5.5286800747044031</v>
      </c>
      <c r="K61" s="183">
        <v>0</v>
      </c>
      <c r="L61" s="183">
        <v>0</v>
      </c>
      <c r="M61" s="183">
        <f t="shared" si="1"/>
        <v>1.014708132324623</v>
      </c>
      <c r="N61" s="182" t="s">
        <v>133</v>
      </c>
    </row>
    <row r="62" spans="1:14" s="1" customFormat="1" ht="13.5" x14ac:dyDescent="0.25">
      <c r="A62" s="199">
        <v>45</v>
      </c>
      <c r="B62" s="198" t="s">
        <v>148</v>
      </c>
      <c r="C62" s="205" t="s">
        <v>184</v>
      </c>
      <c r="D62" s="183">
        <v>268.42283100000003</v>
      </c>
      <c r="E62" s="184">
        <v>104.091719</v>
      </c>
      <c r="F62" s="183">
        <v>0</v>
      </c>
      <c r="G62" s="183">
        <v>2.4807320000000002</v>
      </c>
      <c r="H62" s="182">
        <f t="shared" si="2"/>
        <v>161.85038000000003</v>
      </c>
      <c r="I62" s="183">
        <v>140.1828301942038</v>
      </c>
      <c r="J62" s="183">
        <v>74.887256261462369</v>
      </c>
      <c r="K62" s="183">
        <v>0</v>
      </c>
      <c r="L62" s="183">
        <v>1.78998448</v>
      </c>
      <c r="M62" s="183">
        <f t="shared" si="1"/>
        <v>63.505589452741432</v>
      </c>
      <c r="N62" s="182">
        <v>-54.229653950252285</v>
      </c>
    </row>
    <row r="63" spans="1:14" s="1" customFormat="1" ht="13.5" x14ac:dyDescent="0.25">
      <c r="A63" s="199">
        <v>46</v>
      </c>
      <c r="B63" s="198" t="s">
        <v>148</v>
      </c>
      <c r="C63" s="205" t="s">
        <v>185</v>
      </c>
      <c r="D63" s="183">
        <v>0</v>
      </c>
      <c r="E63" s="184">
        <v>0</v>
      </c>
      <c r="F63" s="183">
        <v>0</v>
      </c>
      <c r="G63" s="183">
        <v>0</v>
      </c>
      <c r="H63" s="182">
        <f t="shared" si="2"/>
        <v>0</v>
      </c>
      <c r="I63" s="183">
        <v>4.3465549984664893</v>
      </c>
      <c r="J63" s="183">
        <v>3.6725181592946421</v>
      </c>
      <c r="K63" s="183">
        <v>0</v>
      </c>
      <c r="L63" s="183">
        <v>0</v>
      </c>
      <c r="M63" s="183">
        <f t="shared" si="1"/>
        <v>0.6740368391718472</v>
      </c>
      <c r="N63" s="182" t="s">
        <v>133</v>
      </c>
    </row>
    <row r="64" spans="1:14" s="1" customFormat="1" ht="13.5" x14ac:dyDescent="0.25">
      <c r="A64" s="199">
        <v>47</v>
      </c>
      <c r="B64" s="198" t="s">
        <v>148</v>
      </c>
      <c r="C64" s="205" t="s">
        <v>186</v>
      </c>
      <c r="D64" s="183">
        <v>0</v>
      </c>
      <c r="E64" s="184">
        <v>0</v>
      </c>
      <c r="F64" s="183">
        <v>0</v>
      </c>
      <c r="G64" s="183">
        <v>0</v>
      </c>
      <c r="H64" s="182">
        <f t="shared" si="2"/>
        <v>0</v>
      </c>
      <c r="I64" s="183">
        <v>0</v>
      </c>
      <c r="J64" s="183">
        <v>0</v>
      </c>
      <c r="K64" s="183">
        <v>0</v>
      </c>
      <c r="L64" s="183">
        <v>0</v>
      </c>
      <c r="M64" s="183">
        <f t="shared" si="1"/>
        <v>0</v>
      </c>
      <c r="N64" s="182" t="s">
        <v>133</v>
      </c>
    </row>
    <row r="65" spans="1:14" s="1" customFormat="1" ht="13.5" x14ac:dyDescent="0.25">
      <c r="A65" s="199">
        <v>48</v>
      </c>
      <c r="B65" s="198" t="s">
        <v>136</v>
      </c>
      <c r="C65" s="205" t="s">
        <v>187</v>
      </c>
      <c r="D65" s="183">
        <v>1713.681073</v>
      </c>
      <c r="E65" s="184">
        <v>736.5438539999999</v>
      </c>
      <c r="F65" s="183">
        <v>0</v>
      </c>
      <c r="G65" s="183">
        <v>3.7949250000000005</v>
      </c>
      <c r="H65" s="182">
        <f t="shared" si="2"/>
        <v>973.34229400000004</v>
      </c>
      <c r="I65" s="183">
        <v>1245.247185430148</v>
      </c>
      <c r="J65" s="183">
        <v>889.13177117719999</v>
      </c>
      <c r="K65" s="183">
        <v>0</v>
      </c>
      <c r="L65" s="183">
        <v>3.3251667</v>
      </c>
      <c r="M65" s="183">
        <f t="shared" si="1"/>
        <v>352.79024755294796</v>
      </c>
      <c r="N65" s="182">
        <v>-124.86353916418693</v>
      </c>
    </row>
    <row r="66" spans="1:14" s="1" customFormat="1" ht="13.5" x14ac:dyDescent="0.25">
      <c r="A66" s="199">
        <v>49</v>
      </c>
      <c r="B66" s="198" t="s">
        <v>144</v>
      </c>
      <c r="C66" s="204" t="s">
        <v>188</v>
      </c>
      <c r="D66" s="183">
        <v>356.55720100000008</v>
      </c>
      <c r="E66" s="184">
        <v>159.59583099999998</v>
      </c>
      <c r="F66" s="183">
        <v>0</v>
      </c>
      <c r="G66" s="183">
        <v>5.4347320000000003</v>
      </c>
      <c r="H66" s="182">
        <f t="shared" si="2"/>
        <v>191.5266380000001</v>
      </c>
      <c r="I66" s="183">
        <v>219.65335475586738</v>
      </c>
      <c r="J66" s="183">
        <v>99.520024699888879</v>
      </c>
      <c r="K66" s="183">
        <v>0</v>
      </c>
      <c r="L66" s="183">
        <v>3.4062743100000001</v>
      </c>
      <c r="M66" s="183">
        <f t="shared" si="1"/>
        <v>116.7270557459785</v>
      </c>
      <c r="N66" s="182">
        <v>-32.589168649679848</v>
      </c>
    </row>
    <row r="67" spans="1:14" s="1" customFormat="1" ht="13.5" x14ac:dyDescent="0.25">
      <c r="A67" s="200">
        <v>50</v>
      </c>
      <c r="B67" s="154" t="s">
        <v>144</v>
      </c>
      <c r="C67" s="207" t="s">
        <v>189</v>
      </c>
      <c r="D67" s="183">
        <v>442.91623899999996</v>
      </c>
      <c r="E67" s="184">
        <v>239.87810000000002</v>
      </c>
      <c r="F67" s="183">
        <v>0</v>
      </c>
      <c r="G67" s="183">
        <v>8.371713999999999</v>
      </c>
      <c r="H67" s="182">
        <f t="shared" si="2"/>
        <v>194.66642499999995</v>
      </c>
      <c r="I67" s="183">
        <v>363.89253361283517</v>
      </c>
      <c r="J67" s="183">
        <v>161.85728527128629</v>
      </c>
      <c r="K67" s="183">
        <v>0</v>
      </c>
      <c r="L67" s="183">
        <v>6.0953522700000002</v>
      </c>
      <c r="M67" s="183">
        <f t="shared" si="1"/>
        <v>195.93989607154887</v>
      </c>
      <c r="N67" s="182">
        <v>6.0485341417874556</v>
      </c>
    </row>
    <row r="68" spans="1:14" s="1" customFormat="1" ht="13.5" x14ac:dyDescent="0.25">
      <c r="A68" s="199">
        <v>51</v>
      </c>
      <c r="B68" s="198" t="s">
        <v>144</v>
      </c>
      <c r="C68" s="204" t="s">
        <v>190</v>
      </c>
      <c r="D68" s="183">
        <v>0</v>
      </c>
      <c r="E68" s="184">
        <v>0</v>
      </c>
      <c r="F68" s="183">
        <v>0</v>
      </c>
      <c r="G68" s="183">
        <v>0</v>
      </c>
      <c r="H68" s="182">
        <f t="shared" si="2"/>
        <v>0</v>
      </c>
      <c r="I68" s="183">
        <v>5.0370518803641264</v>
      </c>
      <c r="J68" s="183">
        <v>4.2559370596881907</v>
      </c>
      <c r="K68" s="183">
        <v>0</v>
      </c>
      <c r="L68" s="183">
        <v>0</v>
      </c>
      <c r="M68" s="183">
        <f t="shared" si="1"/>
        <v>0.78111482067593574</v>
      </c>
      <c r="N68" s="182" t="s">
        <v>133</v>
      </c>
    </row>
    <row r="69" spans="1:14" s="1" customFormat="1" ht="13.5" x14ac:dyDescent="0.25">
      <c r="A69" s="199">
        <v>52</v>
      </c>
      <c r="B69" s="198" t="s">
        <v>144</v>
      </c>
      <c r="C69" s="204" t="s">
        <v>191</v>
      </c>
      <c r="D69" s="183">
        <v>163.78503400000002</v>
      </c>
      <c r="E69" s="184">
        <v>36.815552999999994</v>
      </c>
      <c r="F69" s="183">
        <v>0</v>
      </c>
      <c r="G69" s="183">
        <v>1.6045580000000002</v>
      </c>
      <c r="H69" s="182">
        <f t="shared" si="2"/>
        <v>125.36492300000003</v>
      </c>
      <c r="I69" s="183">
        <v>62.489669915798125</v>
      </c>
      <c r="J69" s="183">
        <v>26.287228877277641</v>
      </c>
      <c r="K69" s="183">
        <v>0</v>
      </c>
      <c r="L69" s="183">
        <v>1.2442283699999996</v>
      </c>
      <c r="M69" s="183">
        <f t="shared" si="1"/>
        <v>34.958212668520481</v>
      </c>
      <c r="N69" s="182">
        <v>-64.472961344816653</v>
      </c>
    </row>
    <row r="70" spans="1:14" s="1" customFormat="1" ht="13.5" x14ac:dyDescent="0.25">
      <c r="A70" s="199">
        <v>53</v>
      </c>
      <c r="B70" s="198" t="s">
        <v>144</v>
      </c>
      <c r="C70" s="204" t="s">
        <v>192</v>
      </c>
      <c r="D70" s="183">
        <v>0</v>
      </c>
      <c r="E70" s="184">
        <v>0</v>
      </c>
      <c r="F70" s="183">
        <v>0</v>
      </c>
      <c r="G70" s="183">
        <v>0</v>
      </c>
      <c r="H70" s="182">
        <f t="shared" si="2"/>
        <v>0</v>
      </c>
      <c r="I70" s="183">
        <v>0</v>
      </c>
      <c r="J70" s="183">
        <v>0</v>
      </c>
      <c r="K70" s="183">
        <v>0</v>
      </c>
      <c r="L70" s="183">
        <v>0</v>
      </c>
      <c r="M70" s="183">
        <f t="shared" si="1"/>
        <v>0</v>
      </c>
      <c r="N70" s="182" t="s">
        <v>133</v>
      </c>
    </row>
    <row r="71" spans="1:14" s="1" customFormat="1" ht="13.5" x14ac:dyDescent="0.25">
      <c r="A71" s="199">
        <v>54</v>
      </c>
      <c r="B71" s="198" t="s">
        <v>144</v>
      </c>
      <c r="C71" s="204" t="s">
        <v>193</v>
      </c>
      <c r="D71" s="183">
        <v>0</v>
      </c>
      <c r="E71" s="184">
        <v>0</v>
      </c>
      <c r="F71" s="183">
        <v>0</v>
      </c>
      <c r="G71" s="183">
        <v>0</v>
      </c>
      <c r="H71" s="182">
        <f t="shared" si="2"/>
        <v>0</v>
      </c>
      <c r="I71" s="183">
        <v>2.5642595294055259</v>
      </c>
      <c r="J71" s="183">
        <v>2.1666100371923624</v>
      </c>
      <c r="K71" s="183">
        <v>0</v>
      </c>
      <c r="L71" s="183">
        <v>0</v>
      </c>
      <c r="M71" s="183">
        <f t="shared" si="1"/>
        <v>0.39764949221316348</v>
      </c>
      <c r="N71" s="182" t="s">
        <v>133</v>
      </c>
    </row>
    <row r="72" spans="1:14" s="1" customFormat="1" ht="27" x14ac:dyDescent="0.25">
      <c r="A72" s="199">
        <v>55</v>
      </c>
      <c r="B72" s="198" t="s">
        <v>144</v>
      </c>
      <c r="C72" s="204" t="s">
        <v>194</v>
      </c>
      <c r="D72" s="183">
        <v>0</v>
      </c>
      <c r="E72" s="184">
        <v>0</v>
      </c>
      <c r="F72" s="183">
        <v>0</v>
      </c>
      <c r="G72" s="183">
        <v>0</v>
      </c>
      <c r="H72" s="182">
        <f t="shared" si="2"/>
        <v>0</v>
      </c>
      <c r="I72" s="183">
        <v>0</v>
      </c>
      <c r="J72" s="183">
        <v>0</v>
      </c>
      <c r="K72" s="183">
        <v>0</v>
      </c>
      <c r="L72" s="183">
        <v>0</v>
      </c>
      <c r="M72" s="183">
        <f t="shared" si="1"/>
        <v>0</v>
      </c>
      <c r="N72" s="182" t="s">
        <v>133</v>
      </c>
    </row>
    <row r="73" spans="1:14" s="1" customFormat="1" ht="27" x14ac:dyDescent="0.25">
      <c r="A73" s="199">
        <v>57</v>
      </c>
      <c r="B73" s="198" t="s">
        <v>144</v>
      </c>
      <c r="C73" s="204" t="s">
        <v>195</v>
      </c>
      <c r="D73" s="183">
        <v>55.540995000000002</v>
      </c>
      <c r="E73" s="184">
        <v>9.1841410000000003</v>
      </c>
      <c r="F73" s="183">
        <v>0</v>
      </c>
      <c r="G73" s="183">
        <v>0.22026199999999999</v>
      </c>
      <c r="H73" s="182">
        <f t="shared" si="2"/>
        <v>46.136592</v>
      </c>
      <c r="I73" s="183">
        <v>19.90480227035949</v>
      </c>
      <c r="J73" s="183">
        <v>8.1002524047293942</v>
      </c>
      <c r="K73" s="183">
        <v>0</v>
      </c>
      <c r="L73" s="183">
        <v>0.13904828000000002</v>
      </c>
      <c r="M73" s="183">
        <f t="shared" si="1"/>
        <v>11.665501585630095</v>
      </c>
      <c r="N73" s="182">
        <v>-66.891996587386913</v>
      </c>
    </row>
    <row r="74" spans="1:14" s="1" customFormat="1" ht="13.5" x14ac:dyDescent="0.25">
      <c r="A74" s="199">
        <v>58</v>
      </c>
      <c r="B74" s="198" t="s">
        <v>148</v>
      </c>
      <c r="C74" s="204" t="s">
        <v>196</v>
      </c>
      <c r="D74" s="183">
        <v>313.688851</v>
      </c>
      <c r="E74" s="184">
        <v>161.02752699999999</v>
      </c>
      <c r="F74" s="183">
        <v>0</v>
      </c>
      <c r="G74" s="183">
        <v>3.9653280000000004</v>
      </c>
      <c r="H74" s="182">
        <f t="shared" si="2"/>
        <v>148.69599600000001</v>
      </c>
      <c r="I74" s="183">
        <v>198.61265615601056</v>
      </c>
      <c r="J74" s="183">
        <v>110.64224323939477</v>
      </c>
      <c r="K74" s="183">
        <v>0</v>
      </c>
      <c r="L74" s="183">
        <v>3.4258834600000001</v>
      </c>
      <c r="M74" s="183">
        <f t="shared" si="1"/>
        <v>84.544529456615791</v>
      </c>
      <c r="N74" s="182">
        <v>-37.932862046412552</v>
      </c>
    </row>
    <row r="75" spans="1:14" s="1" customFormat="1" ht="27" x14ac:dyDescent="0.25">
      <c r="A75" s="199">
        <v>59</v>
      </c>
      <c r="B75" s="198" t="s">
        <v>148</v>
      </c>
      <c r="C75" s="204" t="s">
        <v>197</v>
      </c>
      <c r="D75" s="183">
        <v>0</v>
      </c>
      <c r="E75" s="184">
        <v>0</v>
      </c>
      <c r="F75" s="183">
        <v>0</v>
      </c>
      <c r="G75" s="183">
        <v>0</v>
      </c>
      <c r="H75" s="182">
        <f t="shared" si="2"/>
        <v>0</v>
      </c>
      <c r="I75" s="183">
        <v>6.7303421558012841</v>
      </c>
      <c r="J75" s="183">
        <v>5.6866423625531013</v>
      </c>
      <c r="K75" s="183">
        <v>0</v>
      </c>
      <c r="L75" s="183">
        <v>0</v>
      </c>
      <c r="M75" s="183">
        <f t="shared" si="1"/>
        <v>1.0436997932481828</v>
      </c>
      <c r="N75" s="182" t="s">
        <v>133</v>
      </c>
    </row>
    <row r="76" spans="1:14" s="1" customFormat="1" ht="27" x14ac:dyDescent="0.25">
      <c r="A76" s="199">
        <v>60</v>
      </c>
      <c r="B76" s="198" t="s">
        <v>198</v>
      </c>
      <c r="C76" s="204" t="s">
        <v>199</v>
      </c>
      <c r="D76" s="183">
        <v>0</v>
      </c>
      <c r="E76" s="184">
        <v>0</v>
      </c>
      <c r="F76" s="183">
        <v>0</v>
      </c>
      <c r="G76" s="183">
        <v>0</v>
      </c>
      <c r="H76" s="182">
        <f t="shared" si="2"/>
        <v>0</v>
      </c>
      <c r="I76" s="183">
        <v>2397.44629738</v>
      </c>
      <c r="J76" s="183">
        <v>203.87686773480672</v>
      </c>
      <c r="K76" s="183">
        <v>0</v>
      </c>
      <c r="L76" s="183">
        <v>0</v>
      </c>
      <c r="M76" s="183">
        <f t="shared" si="1"/>
        <v>2193.5694296451934</v>
      </c>
      <c r="N76" s="182" t="s">
        <v>133</v>
      </c>
    </row>
    <row r="77" spans="1:14" s="1" customFormat="1" ht="13.5" x14ac:dyDescent="0.25">
      <c r="A77" s="199">
        <v>61</v>
      </c>
      <c r="B77" s="198" t="s">
        <v>134</v>
      </c>
      <c r="C77" s="204" t="s">
        <v>200</v>
      </c>
      <c r="D77" s="183">
        <v>1830.7646499999998</v>
      </c>
      <c r="E77" s="184">
        <v>1679.8952699999993</v>
      </c>
      <c r="F77" s="183">
        <v>0</v>
      </c>
      <c r="G77" s="183">
        <v>3.471895</v>
      </c>
      <c r="H77" s="182">
        <f t="shared" si="2"/>
        <v>147.39748500000056</v>
      </c>
      <c r="I77" s="183">
        <v>1154.83227807</v>
      </c>
      <c r="J77" s="183">
        <v>613.87602558000003</v>
      </c>
      <c r="K77" s="183">
        <v>0</v>
      </c>
      <c r="L77" s="183">
        <v>2.1169213</v>
      </c>
      <c r="M77" s="183">
        <f t="shared" si="1"/>
        <v>538.83933119000005</v>
      </c>
      <c r="N77" s="182">
        <v>-263.51423649686598</v>
      </c>
    </row>
    <row r="78" spans="1:14" s="1" customFormat="1" ht="13.5" x14ac:dyDescent="0.25">
      <c r="A78" s="199">
        <v>62</v>
      </c>
      <c r="B78" s="198" t="s">
        <v>201</v>
      </c>
      <c r="C78" s="204" t="s">
        <v>202</v>
      </c>
      <c r="D78" s="183">
        <v>2363.1503860000007</v>
      </c>
      <c r="E78" s="184">
        <v>1848.8643849999999</v>
      </c>
      <c r="F78" s="183">
        <v>0</v>
      </c>
      <c r="G78" s="183">
        <v>83.700001000000029</v>
      </c>
      <c r="H78" s="182">
        <f t="shared" si="2"/>
        <v>430.58600000000081</v>
      </c>
      <c r="I78" s="183">
        <v>6214.0472731499995</v>
      </c>
      <c r="J78" s="183">
        <v>4965.4002799489663</v>
      </c>
      <c r="K78" s="183">
        <v>0</v>
      </c>
      <c r="L78" s="183">
        <v>123.84119390000002</v>
      </c>
      <c r="M78" s="183">
        <f t="shared" si="1"/>
        <v>1124.8057993010332</v>
      </c>
      <c r="N78" s="182">
        <v>216.70454854990714</v>
      </c>
    </row>
    <row r="79" spans="1:14" s="1" customFormat="1" ht="13.5" x14ac:dyDescent="0.25">
      <c r="A79" s="199">
        <v>63</v>
      </c>
      <c r="B79" s="198" t="s">
        <v>203</v>
      </c>
      <c r="C79" s="204" t="s">
        <v>204</v>
      </c>
      <c r="D79" s="183">
        <v>1632.8870059999999</v>
      </c>
      <c r="E79" s="184">
        <v>601.54907300000002</v>
      </c>
      <c r="F79" s="183">
        <v>0</v>
      </c>
      <c r="G79" s="183">
        <v>384.88833</v>
      </c>
      <c r="H79" s="182">
        <f t="shared" si="2"/>
        <v>646.4496029999998</v>
      </c>
      <c r="I79" s="183">
        <v>2402.5626461922548</v>
      </c>
      <c r="J79" s="183">
        <v>554.35795492</v>
      </c>
      <c r="K79" s="183">
        <v>0</v>
      </c>
      <c r="L79" s="183">
        <v>391.26598924999996</v>
      </c>
      <c r="M79" s="183">
        <f t="shared" si="1"/>
        <v>1456.9387020222548</v>
      </c>
      <c r="N79" s="182">
        <v>119.34280564877821</v>
      </c>
    </row>
    <row r="80" spans="1:14" s="31" customFormat="1" ht="13.5" x14ac:dyDescent="0.25">
      <c r="A80" s="199">
        <v>64</v>
      </c>
      <c r="B80" s="198" t="s">
        <v>144</v>
      </c>
      <c r="C80" s="204" t="s">
        <v>205</v>
      </c>
      <c r="D80" s="183">
        <v>0</v>
      </c>
      <c r="E80" s="184">
        <v>0</v>
      </c>
      <c r="F80" s="183">
        <v>0</v>
      </c>
      <c r="G80" s="183">
        <v>0</v>
      </c>
      <c r="H80" s="182">
        <f t="shared" si="2"/>
        <v>0</v>
      </c>
      <c r="I80" s="183">
        <v>0</v>
      </c>
      <c r="J80" s="183">
        <v>0</v>
      </c>
      <c r="K80" s="183">
        <v>0</v>
      </c>
      <c r="L80" s="183">
        <v>0</v>
      </c>
      <c r="M80" s="183">
        <f t="shared" si="1"/>
        <v>0</v>
      </c>
      <c r="N80" s="182" t="s">
        <v>133</v>
      </c>
    </row>
    <row r="81" spans="1:14" s="31" customFormat="1" ht="27" x14ac:dyDescent="0.25">
      <c r="A81" s="199">
        <v>65</v>
      </c>
      <c r="B81" s="198" t="s">
        <v>144</v>
      </c>
      <c r="C81" s="204" t="s">
        <v>206</v>
      </c>
      <c r="D81" s="183">
        <v>166.00879400000005</v>
      </c>
      <c r="E81" s="184">
        <v>79.202484999999996</v>
      </c>
      <c r="F81" s="183">
        <v>0</v>
      </c>
      <c r="G81" s="183">
        <v>3.6134599999999999</v>
      </c>
      <c r="H81" s="182">
        <f t="shared" si="2"/>
        <v>83.192849000000052</v>
      </c>
      <c r="I81" s="183">
        <v>268.91149386415339</v>
      </c>
      <c r="J81" s="183">
        <v>55.815958883586468</v>
      </c>
      <c r="K81" s="183">
        <v>0</v>
      </c>
      <c r="L81" s="183">
        <v>3.13528085</v>
      </c>
      <c r="M81" s="183">
        <f t="shared" si="1"/>
        <v>209.96025413056694</v>
      </c>
      <c r="N81" s="182">
        <v>166.01985618913761</v>
      </c>
    </row>
    <row r="82" spans="1:14" s="1" customFormat="1" ht="13.5" x14ac:dyDescent="0.25">
      <c r="A82" s="199">
        <v>66</v>
      </c>
      <c r="B82" s="198" t="s">
        <v>144</v>
      </c>
      <c r="C82" s="204" t="s">
        <v>207</v>
      </c>
      <c r="D82" s="183">
        <v>160.93462099999999</v>
      </c>
      <c r="E82" s="184">
        <v>117.12797599999999</v>
      </c>
      <c r="F82" s="183">
        <v>0</v>
      </c>
      <c r="G82" s="183">
        <v>4.2450950000000001</v>
      </c>
      <c r="H82" s="182">
        <f t="shared" si="2"/>
        <v>39.561550000000004</v>
      </c>
      <c r="I82" s="183">
        <v>170.94768290434484</v>
      </c>
      <c r="J82" s="183">
        <v>76.999523646673623</v>
      </c>
      <c r="K82" s="183">
        <v>0</v>
      </c>
      <c r="L82" s="183">
        <v>3.3337421099999998</v>
      </c>
      <c r="M82" s="183">
        <f t="shared" si="1"/>
        <v>90.614417147671219</v>
      </c>
      <c r="N82" s="182">
        <v>130.22906354125112</v>
      </c>
    </row>
    <row r="83" spans="1:14" s="1" customFormat="1" ht="13.5" x14ac:dyDescent="0.25">
      <c r="A83" s="199">
        <v>67</v>
      </c>
      <c r="B83" s="198" t="s">
        <v>144</v>
      </c>
      <c r="C83" s="204" t="s">
        <v>208</v>
      </c>
      <c r="D83" s="183">
        <v>0</v>
      </c>
      <c r="E83" s="184">
        <v>0</v>
      </c>
      <c r="F83" s="183">
        <v>0</v>
      </c>
      <c r="G83" s="183">
        <v>0</v>
      </c>
      <c r="H83" s="182">
        <f t="shared" si="2"/>
        <v>0</v>
      </c>
      <c r="I83" s="183">
        <v>0</v>
      </c>
      <c r="J83" s="183">
        <v>0</v>
      </c>
      <c r="K83" s="183">
        <v>0</v>
      </c>
      <c r="L83" s="183">
        <v>0</v>
      </c>
      <c r="M83" s="183">
        <f t="shared" ref="M83:M146" si="3">I83-J83-K83-L83</f>
        <v>0</v>
      </c>
      <c r="N83" s="182" t="s">
        <v>133</v>
      </c>
    </row>
    <row r="84" spans="1:14" s="1" customFormat="1" ht="13.5" x14ac:dyDescent="0.25">
      <c r="A84" s="199">
        <v>68</v>
      </c>
      <c r="B84" s="198" t="s">
        <v>144</v>
      </c>
      <c r="C84" s="204" t="s">
        <v>209</v>
      </c>
      <c r="D84" s="183">
        <v>333.52249599999999</v>
      </c>
      <c r="E84" s="184">
        <v>223.67394999999999</v>
      </c>
      <c r="F84" s="183">
        <v>0</v>
      </c>
      <c r="G84" s="183">
        <v>41.662531999999999</v>
      </c>
      <c r="H84" s="182">
        <f t="shared" ref="H84:H147" si="4">D84-E84-F84-G84</f>
        <v>68.186014</v>
      </c>
      <c r="I84" s="183">
        <v>464.64307279914516</v>
      </c>
      <c r="J84" s="183">
        <v>179.6241970873059</v>
      </c>
      <c r="K84" s="183">
        <v>0</v>
      </c>
      <c r="L84" s="183">
        <v>32.870179520000008</v>
      </c>
      <c r="M84" s="183">
        <f t="shared" si="3"/>
        <v>252.14869619183924</v>
      </c>
      <c r="N84" s="182">
        <v>267.96157677478317</v>
      </c>
    </row>
    <row r="85" spans="1:14" s="1" customFormat="1" ht="13.5" x14ac:dyDescent="0.25">
      <c r="A85" s="199">
        <v>69</v>
      </c>
      <c r="B85" s="198" t="s">
        <v>144</v>
      </c>
      <c r="C85" s="204" t="s">
        <v>210</v>
      </c>
      <c r="D85" s="183">
        <v>0</v>
      </c>
      <c r="E85" s="184">
        <v>0</v>
      </c>
      <c r="F85" s="183">
        <v>0</v>
      </c>
      <c r="G85" s="183">
        <v>0</v>
      </c>
      <c r="H85" s="182">
        <f t="shared" si="4"/>
        <v>0</v>
      </c>
      <c r="I85" s="183">
        <v>0</v>
      </c>
      <c r="J85" s="183">
        <v>0</v>
      </c>
      <c r="K85" s="183">
        <v>0</v>
      </c>
      <c r="L85" s="183">
        <v>0</v>
      </c>
      <c r="M85" s="183">
        <f t="shared" si="3"/>
        <v>0</v>
      </c>
      <c r="N85" s="182" t="s">
        <v>133</v>
      </c>
    </row>
    <row r="86" spans="1:14" s="1" customFormat="1" ht="13.5" x14ac:dyDescent="0.25">
      <c r="A86" s="199">
        <v>70</v>
      </c>
      <c r="B86" s="198" t="s">
        <v>144</v>
      </c>
      <c r="C86" s="204" t="s">
        <v>211</v>
      </c>
      <c r="D86" s="183">
        <v>194.93073399999994</v>
      </c>
      <c r="E86" s="184">
        <v>51.530500000000011</v>
      </c>
      <c r="F86" s="183">
        <v>0</v>
      </c>
      <c r="G86" s="183">
        <v>1.6482600000000001</v>
      </c>
      <c r="H86" s="182">
        <f t="shared" si="4"/>
        <v>141.75197399999993</v>
      </c>
      <c r="I86" s="183">
        <v>67.587229881106495</v>
      </c>
      <c r="J86" s="183">
        <v>30.737309326314342</v>
      </c>
      <c r="K86" s="183">
        <v>0</v>
      </c>
      <c r="L86" s="183">
        <v>1.0998034699999999</v>
      </c>
      <c r="M86" s="183">
        <f t="shared" si="3"/>
        <v>35.750117084792151</v>
      </c>
      <c r="N86" s="182">
        <v>-67.149643653079167</v>
      </c>
    </row>
    <row r="87" spans="1:14" s="1" customFormat="1" ht="13.5" x14ac:dyDescent="0.25">
      <c r="A87" s="199">
        <v>71</v>
      </c>
      <c r="B87" s="198" t="s">
        <v>212</v>
      </c>
      <c r="C87" s="204" t="s">
        <v>213</v>
      </c>
      <c r="D87" s="183">
        <v>0</v>
      </c>
      <c r="E87" s="184">
        <v>0</v>
      </c>
      <c r="F87" s="183">
        <v>0</v>
      </c>
      <c r="G87" s="183">
        <v>0</v>
      </c>
      <c r="H87" s="182">
        <f t="shared" si="4"/>
        <v>0</v>
      </c>
      <c r="I87" s="183">
        <v>357.90722399999999</v>
      </c>
      <c r="J87" s="183">
        <v>28.555724000000001</v>
      </c>
      <c r="K87" s="183">
        <v>0</v>
      </c>
      <c r="L87" s="183">
        <v>0</v>
      </c>
      <c r="M87" s="183">
        <f t="shared" si="3"/>
        <v>329.35149999999999</v>
      </c>
      <c r="N87" s="182" t="s">
        <v>133</v>
      </c>
    </row>
    <row r="88" spans="1:14" s="1" customFormat="1" ht="13.5" x14ac:dyDescent="0.25">
      <c r="A88" s="199">
        <v>72</v>
      </c>
      <c r="B88" s="198" t="s">
        <v>214</v>
      </c>
      <c r="C88" s="204" t="s">
        <v>215</v>
      </c>
      <c r="D88" s="183">
        <v>0</v>
      </c>
      <c r="E88" s="184">
        <v>0</v>
      </c>
      <c r="F88" s="183">
        <v>0</v>
      </c>
      <c r="G88" s="183">
        <v>0</v>
      </c>
      <c r="H88" s="182">
        <f t="shared" si="4"/>
        <v>0</v>
      </c>
      <c r="I88" s="183">
        <v>5.3651835999999994E-2</v>
      </c>
      <c r="J88" s="183">
        <v>0</v>
      </c>
      <c r="K88" s="183">
        <v>0</v>
      </c>
      <c r="L88" s="183">
        <v>0</v>
      </c>
      <c r="M88" s="183">
        <f t="shared" si="3"/>
        <v>5.3651835999999994E-2</v>
      </c>
      <c r="N88" s="182" t="s">
        <v>133</v>
      </c>
    </row>
    <row r="89" spans="1:14" s="1" customFormat="1" ht="13.5" x14ac:dyDescent="0.25">
      <c r="A89" s="199">
        <v>73</v>
      </c>
      <c r="B89" s="198" t="s">
        <v>214</v>
      </c>
      <c r="C89" s="208" t="s">
        <v>216</v>
      </c>
      <c r="D89" s="183">
        <v>674.331096</v>
      </c>
      <c r="E89" s="184">
        <v>78.75639799999999</v>
      </c>
      <c r="F89" s="183">
        <v>0</v>
      </c>
      <c r="G89" s="183">
        <v>6.4103409999999998</v>
      </c>
      <c r="H89" s="182">
        <f t="shared" si="4"/>
        <v>589.164357</v>
      </c>
      <c r="I89" s="183">
        <v>2784.610567576</v>
      </c>
      <c r="J89" s="183">
        <v>74.039070109999997</v>
      </c>
      <c r="K89" s="183">
        <v>0</v>
      </c>
      <c r="L89" s="183">
        <v>6.0205231800000014</v>
      </c>
      <c r="M89" s="183">
        <f t="shared" si="3"/>
        <v>2704.5509742859999</v>
      </c>
      <c r="N89" s="182">
        <v>394.87969142980592</v>
      </c>
    </row>
    <row r="90" spans="1:14" s="1" customFormat="1" ht="13.5" x14ac:dyDescent="0.25">
      <c r="A90" s="199">
        <v>74</v>
      </c>
      <c r="B90" s="198" t="s">
        <v>214</v>
      </c>
      <c r="C90" s="204" t="s">
        <v>217</v>
      </c>
      <c r="D90" s="183">
        <v>56.933558000000012</v>
      </c>
      <c r="E90" s="184">
        <v>8.6418389999999992</v>
      </c>
      <c r="F90" s="183">
        <v>0</v>
      </c>
      <c r="G90" s="183">
        <v>0.60559600000000002</v>
      </c>
      <c r="H90" s="182">
        <f t="shared" si="4"/>
        <v>47.686123000000016</v>
      </c>
      <c r="I90" s="183">
        <v>73.442004468999997</v>
      </c>
      <c r="J90" s="183">
        <v>8.2772650100000007</v>
      </c>
      <c r="K90" s="183">
        <v>0</v>
      </c>
      <c r="L90" s="183">
        <v>0.55933366000000007</v>
      </c>
      <c r="M90" s="183">
        <f t="shared" si="3"/>
        <v>64.60540579900001</v>
      </c>
      <c r="N90" s="182">
        <v>45.481146277432998</v>
      </c>
    </row>
    <row r="91" spans="1:14" s="1" customFormat="1" ht="13.5" x14ac:dyDescent="0.25">
      <c r="A91" s="199">
        <v>75</v>
      </c>
      <c r="B91" s="198" t="s">
        <v>214</v>
      </c>
      <c r="C91" s="204" t="s">
        <v>218</v>
      </c>
      <c r="D91" s="183">
        <v>209.58331199999995</v>
      </c>
      <c r="E91" s="184">
        <v>12.773308</v>
      </c>
      <c r="F91" s="183">
        <v>0</v>
      </c>
      <c r="G91" s="183">
        <v>0.91000600000000009</v>
      </c>
      <c r="H91" s="182">
        <f t="shared" si="4"/>
        <v>195.89999799999993</v>
      </c>
      <c r="I91" s="183">
        <v>2120.9690417161387</v>
      </c>
      <c r="J91" s="183">
        <v>12.25047519</v>
      </c>
      <c r="K91" s="183">
        <v>0</v>
      </c>
      <c r="L91" s="183">
        <v>0.79530508999999994</v>
      </c>
      <c r="M91" s="183">
        <f t="shared" si="3"/>
        <v>2107.9232614361385</v>
      </c>
      <c r="N91" s="182" t="s">
        <v>165</v>
      </c>
    </row>
    <row r="92" spans="1:14" s="31" customFormat="1" ht="13.5" x14ac:dyDescent="0.25">
      <c r="A92" s="199">
        <v>76</v>
      </c>
      <c r="B92" s="198" t="s">
        <v>214</v>
      </c>
      <c r="C92" s="204" t="s">
        <v>219</v>
      </c>
      <c r="D92" s="183">
        <v>0</v>
      </c>
      <c r="E92" s="184">
        <v>0</v>
      </c>
      <c r="F92" s="183">
        <v>0</v>
      </c>
      <c r="G92" s="183">
        <v>0</v>
      </c>
      <c r="H92" s="182">
        <f t="shared" si="4"/>
        <v>0</v>
      </c>
      <c r="I92" s="183">
        <v>629.63717696481228</v>
      </c>
      <c r="J92" s="183">
        <v>0</v>
      </c>
      <c r="K92" s="183">
        <v>0</v>
      </c>
      <c r="L92" s="183">
        <v>0</v>
      </c>
      <c r="M92" s="183">
        <f t="shared" si="3"/>
        <v>629.63717696481228</v>
      </c>
      <c r="N92" s="182" t="s">
        <v>133</v>
      </c>
    </row>
    <row r="93" spans="1:14" s="1" customFormat="1" ht="13.5" x14ac:dyDescent="0.25">
      <c r="A93" s="199">
        <v>77</v>
      </c>
      <c r="B93" s="198" t="s">
        <v>214</v>
      </c>
      <c r="C93" s="204" t="s">
        <v>220</v>
      </c>
      <c r="D93" s="183">
        <v>200.72781499999999</v>
      </c>
      <c r="E93" s="184">
        <v>19.627688000000003</v>
      </c>
      <c r="F93" s="183">
        <v>0</v>
      </c>
      <c r="G93" s="183">
        <v>1.374093</v>
      </c>
      <c r="H93" s="182">
        <f t="shared" si="4"/>
        <v>179.726034</v>
      </c>
      <c r="I93" s="183">
        <v>1014.0923000219999</v>
      </c>
      <c r="J93" s="183">
        <v>18.781029369999999</v>
      </c>
      <c r="K93" s="183">
        <v>0</v>
      </c>
      <c r="L93" s="183">
        <v>1.2691223300000001</v>
      </c>
      <c r="M93" s="183">
        <f t="shared" si="3"/>
        <v>994.04214832199989</v>
      </c>
      <c r="N93" s="182">
        <v>462.39457564543301</v>
      </c>
    </row>
    <row r="94" spans="1:14" s="1" customFormat="1" ht="13.5" x14ac:dyDescent="0.25">
      <c r="A94" s="200">
        <v>78</v>
      </c>
      <c r="B94" s="154" t="s">
        <v>214</v>
      </c>
      <c r="C94" s="207" t="s">
        <v>221</v>
      </c>
      <c r="D94" s="183">
        <v>0</v>
      </c>
      <c r="E94" s="184">
        <v>0</v>
      </c>
      <c r="F94" s="183">
        <v>0</v>
      </c>
      <c r="G94" s="183">
        <v>0</v>
      </c>
      <c r="H94" s="182">
        <f t="shared" si="4"/>
        <v>0</v>
      </c>
      <c r="I94" s="183">
        <v>24.968013094223327</v>
      </c>
      <c r="J94" s="183">
        <v>0</v>
      </c>
      <c r="K94" s="183">
        <v>0</v>
      </c>
      <c r="L94" s="183">
        <v>0</v>
      </c>
      <c r="M94" s="183">
        <f t="shared" si="3"/>
        <v>24.968013094223327</v>
      </c>
      <c r="N94" s="182" t="s">
        <v>133</v>
      </c>
    </row>
    <row r="95" spans="1:14" s="1" customFormat="1" ht="13.5" x14ac:dyDescent="0.25">
      <c r="A95" s="200">
        <v>79</v>
      </c>
      <c r="B95" s="154" t="s">
        <v>222</v>
      </c>
      <c r="C95" s="209" t="s">
        <v>223</v>
      </c>
      <c r="D95" s="183">
        <v>929.54348200000015</v>
      </c>
      <c r="E95" s="184">
        <v>72.608947999999998</v>
      </c>
      <c r="F95" s="183">
        <v>0</v>
      </c>
      <c r="G95" s="183">
        <v>5.7582620000000002</v>
      </c>
      <c r="H95" s="182">
        <f t="shared" si="4"/>
        <v>851.17627200000027</v>
      </c>
      <c r="I95" s="183">
        <v>7487.3062916080607</v>
      </c>
      <c r="J95" s="183">
        <v>69.266050590000006</v>
      </c>
      <c r="K95" s="183">
        <v>0</v>
      </c>
      <c r="L95" s="183">
        <v>4.0332966299999997</v>
      </c>
      <c r="M95" s="183">
        <f t="shared" si="3"/>
        <v>7414.0069443880602</v>
      </c>
      <c r="N95" s="182">
        <v>192.53870757580083</v>
      </c>
    </row>
    <row r="96" spans="1:14" s="1" customFormat="1" ht="13.5" x14ac:dyDescent="0.25">
      <c r="A96" s="200">
        <v>80</v>
      </c>
      <c r="B96" s="154" t="s">
        <v>214</v>
      </c>
      <c r="C96" s="207" t="s">
        <v>224</v>
      </c>
      <c r="D96" s="183">
        <v>0</v>
      </c>
      <c r="E96" s="184">
        <v>0</v>
      </c>
      <c r="F96" s="183">
        <v>0</v>
      </c>
      <c r="G96" s="183">
        <v>0</v>
      </c>
      <c r="H96" s="182">
        <f t="shared" si="4"/>
        <v>0</v>
      </c>
      <c r="I96" s="183">
        <v>538.91895394539051</v>
      </c>
      <c r="J96" s="183">
        <v>0</v>
      </c>
      <c r="K96" s="183">
        <v>0</v>
      </c>
      <c r="L96" s="183">
        <v>0</v>
      </c>
      <c r="M96" s="183">
        <f t="shared" si="3"/>
        <v>538.91895394539051</v>
      </c>
      <c r="N96" s="182" t="s">
        <v>133</v>
      </c>
    </row>
    <row r="97" spans="1:14" s="31" customFormat="1" ht="13.5" x14ac:dyDescent="0.25">
      <c r="A97" s="199">
        <v>82</v>
      </c>
      <c r="B97" s="198" t="s">
        <v>222</v>
      </c>
      <c r="C97" s="204" t="s">
        <v>225</v>
      </c>
      <c r="D97" s="183">
        <v>0</v>
      </c>
      <c r="E97" s="184">
        <v>0</v>
      </c>
      <c r="F97" s="183">
        <v>0</v>
      </c>
      <c r="G97" s="183">
        <v>0</v>
      </c>
      <c r="H97" s="182">
        <f t="shared" si="4"/>
        <v>0</v>
      </c>
      <c r="I97" s="183">
        <v>8.7373135021257209</v>
      </c>
      <c r="J97" s="183">
        <v>0</v>
      </c>
      <c r="K97" s="183">
        <v>0</v>
      </c>
      <c r="L97" s="183">
        <v>0</v>
      </c>
      <c r="M97" s="183">
        <f t="shared" si="3"/>
        <v>8.7373135021257209</v>
      </c>
      <c r="N97" s="182" t="s">
        <v>133</v>
      </c>
    </row>
    <row r="98" spans="1:14" s="1" customFormat="1" ht="13.5" x14ac:dyDescent="0.25">
      <c r="A98" s="200">
        <v>83</v>
      </c>
      <c r="B98" s="154" t="s">
        <v>214</v>
      </c>
      <c r="C98" s="207" t="s">
        <v>226</v>
      </c>
      <c r="D98" s="183">
        <v>2.3423719999999997</v>
      </c>
      <c r="E98" s="184">
        <v>1.2438560000000001</v>
      </c>
      <c r="F98" s="183">
        <v>0</v>
      </c>
      <c r="G98" s="183">
        <v>8.7327000000000002E-2</v>
      </c>
      <c r="H98" s="182">
        <f t="shared" si="4"/>
        <v>1.0111889999999997</v>
      </c>
      <c r="I98" s="183">
        <v>16.099857926037824</v>
      </c>
      <c r="J98" s="183">
        <v>1.1934609999999999</v>
      </c>
      <c r="K98" s="183">
        <v>0</v>
      </c>
      <c r="L98" s="183">
        <v>8.0647759999999999E-2</v>
      </c>
      <c r="M98" s="183">
        <f t="shared" si="3"/>
        <v>14.825749166037825</v>
      </c>
      <c r="N98" s="182" t="s">
        <v>165</v>
      </c>
    </row>
    <row r="99" spans="1:14" s="1" customFormat="1" ht="13.5" x14ac:dyDescent="0.25">
      <c r="A99" s="200">
        <v>84</v>
      </c>
      <c r="B99" s="154" t="s">
        <v>222</v>
      </c>
      <c r="C99" s="207" t="s">
        <v>227</v>
      </c>
      <c r="D99" s="183">
        <v>0</v>
      </c>
      <c r="E99" s="184">
        <v>0</v>
      </c>
      <c r="F99" s="183">
        <v>0</v>
      </c>
      <c r="G99" s="183">
        <v>0</v>
      </c>
      <c r="H99" s="182">
        <f t="shared" si="4"/>
        <v>0</v>
      </c>
      <c r="I99" s="183">
        <v>3209.7417994231819</v>
      </c>
      <c r="J99" s="183">
        <v>0</v>
      </c>
      <c r="K99" s="183">
        <v>0</v>
      </c>
      <c r="L99" s="183">
        <v>0</v>
      </c>
      <c r="M99" s="183">
        <f t="shared" si="3"/>
        <v>3209.7417994231819</v>
      </c>
      <c r="N99" s="182" t="s">
        <v>133</v>
      </c>
    </row>
    <row r="100" spans="1:14" s="1" customFormat="1" ht="13.5" x14ac:dyDescent="0.25">
      <c r="A100" s="200">
        <v>87</v>
      </c>
      <c r="B100" s="154" t="s">
        <v>214</v>
      </c>
      <c r="C100" s="207" t="s">
        <v>228</v>
      </c>
      <c r="D100" s="183">
        <v>0</v>
      </c>
      <c r="E100" s="184">
        <v>0</v>
      </c>
      <c r="F100" s="183">
        <v>0</v>
      </c>
      <c r="G100" s="183">
        <v>0</v>
      </c>
      <c r="H100" s="182">
        <f t="shared" si="4"/>
        <v>0</v>
      </c>
      <c r="I100" s="183">
        <v>1934.0780248693904</v>
      </c>
      <c r="J100" s="183">
        <v>0</v>
      </c>
      <c r="K100" s="183">
        <v>0</v>
      </c>
      <c r="L100" s="183">
        <v>0</v>
      </c>
      <c r="M100" s="183">
        <f t="shared" si="3"/>
        <v>1934.0780248693904</v>
      </c>
      <c r="N100" s="182" t="s">
        <v>133</v>
      </c>
    </row>
    <row r="101" spans="1:14" s="1" customFormat="1" ht="13.5" x14ac:dyDescent="0.25">
      <c r="A101" s="200">
        <v>90</v>
      </c>
      <c r="B101" s="154" t="s">
        <v>214</v>
      </c>
      <c r="C101" s="207" t="s">
        <v>229</v>
      </c>
      <c r="D101" s="183">
        <v>0</v>
      </c>
      <c r="E101" s="184">
        <v>0</v>
      </c>
      <c r="F101" s="183">
        <v>0</v>
      </c>
      <c r="G101" s="183">
        <v>0</v>
      </c>
      <c r="H101" s="182">
        <f t="shared" si="4"/>
        <v>0</v>
      </c>
      <c r="I101" s="183">
        <v>268.23578598999711</v>
      </c>
      <c r="J101" s="183">
        <v>0</v>
      </c>
      <c r="K101" s="183">
        <v>0</v>
      </c>
      <c r="L101" s="183">
        <v>0</v>
      </c>
      <c r="M101" s="183">
        <f t="shared" si="3"/>
        <v>268.23578598999711</v>
      </c>
      <c r="N101" s="182" t="s">
        <v>133</v>
      </c>
    </row>
    <row r="102" spans="1:14" s="31" customFormat="1" ht="13.5" x14ac:dyDescent="0.25">
      <c r="A102" s="199">
        <v>91</v>
      </c>
      <c r="B102" s="198" t="s">
        <v>214</v>
      </c>
      <c r="C102" s="204" t="s">
        <v>230</v>
      </c>
      <c r="D102" s="183">
        <v>16.101741000000001</v>
      </c>
      <c r="E102" s="184">
        <v>6.924036000000001</v>
      </c>
      <c r="F102" s="183">
        <v>0</v>
      </c>
      <c r="G102" s="183">
        <v>0.54914700000000005</v>
      </c>
      <c r="H102" s="182">
        <f t="shared" si="4"/>
        <v>8.628558</v>
      </c>
      <c r="I102" s="183">
        <v>1212.0513562400004</v>
      </c>
      <c r="J102" s="183">
        <v>6.5817063300000003</v>
      </c>
      <c r="K102" s="183">
        <v>0</v>
      </c>
      <c r="L102" s="183">
        <v>0.44430254999999996</v>
      </c>
      <c r="M102" s="183">
        <f t="shared" si="3"/>
        <v>1205.0253473600003</v>
      </c>
      <c r="N102" s="182" t="s">
        <v>165</v>
      </c>
    </row>
    <row r="103" spans="1:14" s="1" customFormat="1" ht="13.5" x14ac:dyDescent="0.25">
      <c r="A103" s="200">
        <v>92</v>
      </c>
      <c r="B103" s="154" t="s">
        <v>214</v>
      </c>
      <c r="C103" s="207" t="s">
        <v>231</v>
      </c>
      <c r="D103" s="183">
        <v>0</v>
      </c>
      <c r="E103" s="184">
        <v>0</v>
      </c>
      <c r="F103" s="183">
        <v>0</v>
      </c>
      <c r="G103" s="183">
        <v>0</v>
      </c>
      <c r="H103" s="182">
        <f t="shared" si="4"/>
        <v>0</v>
      </c>
      <c r="I103" s="183">
        <v>1641.9081301510867</v>
      </c>
      <c r="J103" s="183">
        <v>0</v>
      </c>
      <c r="K103" s="183">
        <v>0</v>
      </c>
      <c r="L103" s="183">
        <v>0</v>
      </c>
      <c r="M103" s="183">
        <f t="shared" si="3"/>
        <v>1641.9081301510867</v>
      </c>
      <c r="N103" s="182" t="s">
        <v>133</v>
      </c>
    </row>
    <row r="104" spans="1:14" s="1" customFormat="1" ht="13.5" x14ac:dyDescent="0.25">
      <c r="A104" s="200">
        <v>93</v>
      </c>
      <c r="B104" s="154" t="s">
        <v>214</v>
      </c>
      <c r="C104" s="207" t="s">
        <v>232</v>
      </c>
      <c r="D104" s="183">
        <v>138.90028000000001</v>
      </c>
      <c r="E104" s="184">
        <v>11.829079999999999</v>
      </c>
      <c r="F104" s="183">
        <v>0</v>
      </c>
      <c r="G104" s="183">
        <v>0.88058300000000012</v>
      </c>
      <c r="H104" s="182">
        <f t="shared" si="4"/>
        <v>126.190617</v>
      </c>
      <c r="I104" s="183">
        <v>169.24046774300001</v>
      </c>
      <c r="J104" s="183">
        <v>11.276046430000003</v>
      </c>
      <c r="K104" s="183">
        <v>0</v>
      </c>
      <c r="L104" s="183">
        <v>0.60300552000000007</v>
      </c>
      <c r="M104" s="183">
        <f t="shared" si="3"/>
        <v>157.36141579299999</v>
      </c>
      <c r="N104" s="182">
        <v>33.874009924472681</v>
      </c>
    </row>
    <row r="105" spans="1:14" s="1" customFormat="1" ht="13.5" x14ac:dyDescent="0.25">
      <c r="A105" s="199">
        <v>94</v>
      </c>
      <c r="B105" s="198" t="s">
        <v>214</v>
      </c>
      <c r="C105" s="204" t="s">
        <v>233</v>
      </c>
      <c r="D105" s="183">
        <v>0</v>
      </c>
      <c r="E105" s="184">
        <v>0</v>
      </c>
      <c r="F105" s="183">
        <v>0</v>
      </c>
      <c r="G105" s="183">
        <v>0</v>
      </c>
      <c r="H105" s="182">
        <f t="shared" si="4"/>
        <v>0</v>
      </c>
      <c r="I105" s="183">
        <v>526.73226623068797</v>
      </c>
      <c r="J105" s="183">
        <v>0</v>
      </c>
      <c r="K105" s="183">
        <v>0</v>
      </c>
      <c r="L105" s="183">
        <v>0</v>
      </c>
      <c r="M105" s="183">
        <f t="shared" si="3"/>
        <v>526.73226623068797</v>
      </c>
      <c r="N105" s="182" t="s">
        <v>133</v>
      </c>
    </row>
    <row r="106" spans="1:14" s="1" customFormat="1" ht="13.5" x14ac:dyDescent="0.25">
      <c r="A106" s="199">
        <v>95</v>
      </c>
      <c r="B106" s="198" t="s">
        <v>148</v>
      </c>
      <c r="C106" s="204" t="s">
        <v>234</v>
      </c>
      <c r="D106" s="183">
        <v>0</v>
      </c>
      <c r="E106" s="184">
        <v>0</v>
      </c>
      <c r="F106" s="183">
        <v>0</v>
      </c>
      <c r="G106" s="183">
        <v>0</v>
      </c>
      <c r="H106" s="182">
        <f t="shared" si="4"/>
        <v>0</v>
      </c>
      <c r="I106" s="183">
        <v>1.7421839577245777</v>
      </c>
      <c r="J106" s="183">
        <v>1.4720168556092532</v>
      </c>
      <c r="K106" s="183">
        <v>0</v>
      </c>
      <c r="L106" s="183">
        <v>0</v>
      </c>
      <c r="M106" s="183">
        <f t="shared" si="3"/>
        <v>0.27016710211532446</v>
      </c>
      <c r="N106" s="182" t="s">
        <v>133</v>
      </c>
    </row>
    <row r="107" spans="1:14" s="1" customFormat="1" ht="13.5" x14ac:dyDescent="0.25">
      <c r="A107" s="199">
        <v>98</v>
      </c>
      <c r="B107" s="198" t="s">
        <v>148</v>
      </c>
      <c r="C107" s="204" t="s">
        <v>235</v>
      </c>
      <c r="D107" s="183">
        <v>0</v>
      </c>
      <c r="E107" s="184">
        <v>0</v>
      </c>
      <c r="F107" s="183">
        <v>0</v>
      </c>
      <c r="G107" s="183">
        <v>0</v>
      </c>
      <c r="H107" s="182">
        <f t="shared" si="4"/>
        <v>0</v>
      </c>
      <c r="I107" s="183">
        <v>2.2938755443373613</v>
      </c>
      <c r="J107" s="183">
        <v>1.9381555265521835</v>
      </c>
      <c r="K107" s="183">
        <v>0</v>
      </c>
      <c r="L107" s="183">
        <v>0</v>
      </c>
      <c r="M107" s="183">
        <f t="shared" si="3"/>
        <v>0.35572001778517781</v>
      </c>
      <c r="N107" s="182" t="s">
        <v>133</v>
      </c>
    </row>
    <row r="108" spans="1:14" s="1" customFormat="1" ht="27" x14ac:dyDescent="0.25">
      <c r="A108" s="199">
        <v>99</v>
      </c>
      <c r="B108" s="198" t="s">
        <v>148</v>
      </c>
      <c r="C108" s="207" t="s">
        <v>236</v>
      </c>
      <c r="D108" s="183">
        <v>544.58201600000007</v>
      </c>
      <c r="E108" s="184">
        <v>101.856167</v>
      </c>
      <c r="F108" s="183">
        <v>0</v>
      </c>
      <c r="G108" s="183">
        <v>1.919926</v>
      </c>
      <c r="H108" s="182">
        <f t="shared" si="4"/>
        <v>440.80592300000006</v>
      </c>
      <c r="I108" s="183">
        <v>124.81162656035769</v>
      </c>
      <c r="J108" s="183">
        <v>75.328854791742941</v>
      </c>
      <c r="K108" s="183">
        <v>0</v>
      </c>
      <c r="L108" s="183">
        <v>1.1913881200000001</v>
      </c>
      <c r="M108" s="183">
        <f t="shared" si="3"/>
        <v>48.291383648614755</v>
      </c>
      <c r="N108" s="182">
        <v>-81.601600539966896</v>
      </c>
    </row>
    <row r="109" spans="1:14" s="1" customFormat="1" ht="13.5" x14ac:dyDescent="0.25">
      <c r="A109" s="199">
        <v>100</v>
      </c>
      <c r="B109" s="198" t="s">
        <v>237</v>
      </c>
      <c r="C109" s="207" t="s">
        <v>238</v>
      </c>
      <c r="D109" s="183">
        <v>365.7939980000001</v>
      </c>
      <c r="E109" s="184">
        <v>69.05151699999999</v>
      </c>
      <c r="F109" s="183">
        <v>0</v>
      </c>
      <c r="G109" s="183">
        <v>4.3614300000000004</v>
      </c>
      <c r="H109" s="182">
        <f t="shared" si="4"/>
        <v>292.38105100000013</v>
      </c>
      <c r="I109" s="183">
        <v>161.4419636970274</v>
      </c>
      <c r="J109" s="183">
        <v>63.07625786847963</v>
      </c>
      <c r="K109" s="183">
        <v>0</v>
      </c>
      <c r="L109" s="183">
        <v>3.4005154400000004</v>
      </c>
      <c r="M109" s="183">
        <f t="shared" si="3"/>
        <v>94.965190388547768</v>
      </c>
      <c r="N109" s="182">
        <v>-59.826203346643979</v>
      </c>
    </row>
    <row r="110" spans="1:14" s="1" customFormat="1" ht="13.5" x14ac:dyDescent="0.25">
      <c r="A110" s="199">
        <v>101</v>
      </c>
      <c r="B110" s="198" t="s">
        <v>237</v>
      </c>
      <c r="C110" s="207" t="s">
        <v>239</v>
      </c>
      <c r="D110" s="183">
        <v>257.07454300000001</v>
      </c>
      <c r="E110" s="184">
        <v>18.549799</v>
      </c>
      <c r="F110" s="183">
        <v>0</v>
      </c>
      <c r="G110" s="183">
        <v>1.530073</v>
      </c>
      <c r="H110" s="182">
        <f t="shared" si="4"/>
        <v>236.99467100000001</v>
      </c>
      <c r="I110" s="183">
        <v>31.743049114885</v>
      </c>
      <c r="J110" s="183">
        <v>13.319111607111463</v>
      </c>
      <c r="K110" s="183">
        <v>0</v>
      </c>
      <c r="L110" s="183">
        <v>1.1053775099999998</v>
      </c>
      <c r="M110" s="183">
        <f t="shared" si="3"/>
        <v>17.318559997773537</v>
      </c>
      <c r="N110" s="182">
        <v>-84.553377160099288</v>
      </c>
    </row>
    <row r="111" spans="1:14" s="1" customFormat="1" ht="13.5" x14ac:dyDescent="0.25">
      <c r="A111" s="200">
        <v>102</v>
      </c>
      <c r="B111" s="154" t="s">
        <v>237</v>
      </c>
      <c r="C111" s="207" t="s">
        <v>240</v>
      </c>
      <c r="D111" s="183">
        <v>0</v>
      </c>
      <c r="E111" s="184">
        <v>0</v>
      </c>
      <c r="F111" s="183">
        <v>0</v>
      </c>
      <c r="G111" s="183">
        <v>0</v>
      </c>
      <c r="H111" s="182">
        <f t="shared" si="4"/>
        <v>0</v>
      </c>
      <c r="I111" s="183">
        <v>3.6435066193142052</v>
      </c>
      <c r="J111" s="183">
        <v>3.0784941701330268</v>
      </c>
      <c r="K111" s="183">
        <v>0</v>
      </c>
      <c r="L111" s="183">
        <v>0</v>
      </c>
      <c r="M111" s="183">
        <f t="shared" si="3"/>
        <v>0.56501244918117832</v>
      </c>
      <c r="N111" s="182" t="s">
        <v>133</v>
      </c>
    </row>
    <row r="112" spans="1:14" s="32" customFormat="1" ht="13.5" x14ac:dyDescent="0.25">
      <c r="A112" s="200">
        <v>103</v>
      </c>
      <c r="B112" s="154" t="s">
        <v>237</v>
      </c>
      <c r="C112" s="207" t="s">
        <v>241</v>
      </c>
      <c r="D112" s="183">
        <v>0</v>
      </c>
      <c r="E112" s="184">
        <v>0</v>
      </c>
      <c r="F112" s="183">
        <v>0</v>
      </c>
      <c r="G112" s="183">
        <v>0</v>
      </c>
      <c r="H112" s="182">
        <f t="shared" si="4"/>
        <v>0</v>
      </c>
      <c r="I112" s="183">
        <v>1.1614559718163857</v>
      </c>
      <c r="J112" s="183">
        <v>0.98134457040616874</v>
      </c>
      <c r="K112" s="183">
        <v>0</v>
      </c>
      <c r="L112" s="183">
        <v>0</v>
      </c>
      <c r="M112" s="183">
        <f t="shared" si="3"/>
        <v>0.18011140141021698</v>
      </c>
      <c r="N112" s="182" t="s">
        <v>133</v>
      </c>
    </row>
    <row r="113" spans="1:14" s="5" customFormat="1" ht="13.5" x14ac:dyDescent="0.25">
      <c r="A113" s="200">
        <v>104</v>
      </c>
      <c r="B113" s="154" t="s">
        <v>237</v>
      </c>
      <c r="C113" s="207" t="s">
        <v>242</v>
      </c>
      <c r="D113" s="183">
        <v>1241.961153</v>
      </c>
      <c r="E113" s="184">
        <v>258.149629</v>
      </c>
      <c r="F113" s="183">
        <v>0</v>
      </c>
      <c r="G113" s="183">
        <v>19.726603999999998</v>
      </c>
      <c r="H113" s="182">
        <f t="shared" si="4"/>
        <v>964.08492000000001</v>
      </c>
      <c r="I113" s="183">
        <v>433.89746012440162</v>
      </c>
      <c r="J113" s="183">
        <v>203.10730513951381</v>
      </c>
      <c r="K113" s="183">
        <v>0</v>
      </c>
      <c r="L113" s="183">
        <v>17.203208159999999</v>
      </c>
      <c r="M113" s="183">
        <f t="shared" si="3"/>
        <v>213.5869468248878</v>
      </c>
      <c r="N113" s="182">
        <v>-70.304379863578561</v>
      </c>
    </row>
    <row r="114" spans="1:14" s="31" customFormat="1" ht="13.5" x14ac:dyDescent="0.25">
      <c r="A114" s="199">
        <v>105</v>
      </c>
      <c r="B114" s="198" t="s">
        <v>237</v>
      </c>
      <c r="C114" s="204" t="s">
        <v>243</v>
      </c>
      <c r="D114" s="183">
        <v>979.28607499999987</v>
      </c>
      <c r="E114" s="184">
        <v>232.876858</v>
      </c>
      <c r="F114" s="183">
        <v>0</v>
      </c>
      <c r="G114" s="183">
        <v>4.5754989999999998</v>
      </c>
      <c r="H114" s="182">
        <f t="shared" si="4"/>
        <v>741.83371799999986</v>
      </c>
      <c r="I114" s="183">
        <v>273.85746842526885</v>
      </c>
      <c r="J114" s="183">
        <v>160.60709677696121</v>
      </c>
      <c r="K114" s="183">
        <v>0</v>
      </c>
      <c r="L114" s="183">
        <v>2.7956503499999998</v>
      </c>
      <c r="M114" s="183">
        <f t="shared" si="3"/>
        <v>110.45472129830763</v>
      </c>
      <c r="N114" s="182">
        <v>-77.868977656938583</v>
      </c>
    </row>
    <row r="115" spans="1:14" s="31" customFormat="1" ht="13.5" x14ac:dyDescent="0.25">
      <c r="A115" s="199">
        <v>106</v>
      </c>
      <c r="B115" s="198" t="s">
        <v>134</v>
      </c>
      <c r="C115" s="204" t="s">
        <v>244</v>
      </c>
      <c r="D115" s="183">
        <v>782.01986900000009</v>
      </c>
      <c r="E115" s="184">
        <v>517.35626600000001</v>
      </c>
      <c r="F115" s="183">
        <v>0</v>
      </c>
      <c r="G115" s="183">
        <v>3.5237150000000002</v>
      </c>
      <c r="H115" s="182">
        <f t="shared" si="4"/>
        <v>261.1398880000001</v>
      </c>
      <c r="I115" s="183">
        <v>2018.0935472272954</v>
      </c>
      <c r="J115" s="183">
        <v>531.20793388499999</v>
      </c>
      <c r="K115" s="183">
        <v>0</v>
      </c>
      <c r="L115" s="183">
        <v>2.67502401</v>
      </c>
      <c r="M115" s="183">
        <f t="shared" si="3"/>
        <v>1484.2105893322955</v>
      </c>
      <c r="N115" s="182">
        <v>14.924314910966977</v>
      </c>
    </row>
    <row r="116" spans="1:14" s="31" customFormat="1" ht="13.5" x14ac:dyDescent="0.25">
      <c r="A116" s="199">
        <v>107</v>
      </c>
      <c r="B116" s="198" t="s">
        <v>136</v>
      </c>
      <c r="C116" s="204" t="s">
        <v>245</v>
      </c>
      <c r="D116" s="183">
        <v>1469.9069239999999</v>
      </c>
      <c r="E116" s="184">
        <v>742.69405800000004</v>
      </c>
      <c r="F116" s="183">
        <v>0</v>
      </c>
      <c r="G116" s="183">
        <v>3.5325309999999996</v>
      </c>
      <c r="H116" s="182">
        <f t="shared" si="4"/>
        <v>723.6803349999999</v>
      </c>
      <c r="I116" s="183">
        <v>1760.8080394727001</v>
      </c>
      <c r="J116" s="183">
        <v>961.17703279369994</v>
      </c>
      <c r="K116" s="183">
        <v>0</v>
      </c>
      <c r="L116" s="183">
        <v>3.1361705999999998</v>
      </c>
      <c r="M116" s="183">
        <f t="shared" si="3"/>
        <v>796.49483607900015</v>
      </c>
      <c r="N116" s="182">
        <v>-162.89515226328032</v>
      </c>
    </row>
    <row r="117" spans="1:14" s="31" customFormat="1" ht="13.5" x14ac:dyDescent="0.25">
      <c r="A117" s="199">
        <v>108</v>
      </c>
      <c r="B117" s="198" t="s">
        <v>144</v>
      </c>
      <c r="C117" s="204" t="s">
        <v>246</v>
      </c>
      <c r="D117" s="183">
        <v>0</v>
      </c>
      <c r="E117" s="184">
        <v>0</v>
      </c>
      <c r="F117" s="183">
        <v>0</v>
      </c>
      <c r="G117" s="183">
        <v>0</v>
      </c>
      <c r="H117" s="182">
        <f t="shared" si="4"/>
        <v>0</v>
      </c>
      <c r="I117" s="183">
        <v>3.811546789697811</v>
      </c>
      <c r="J117" s="183">
        <v>3.2204757112483438</v>
      </c>
      <c r="K117" s="183">
        <v>0</v>
      </c>
      <c r="L117" s="183">
        <v>0</v>
      </c>
      <c r="M117" s="183">
        <f t="shared" si="3"/>
        <v>0.59107107844946727</v>
      </c>
      <c r="N117" s="182" t="s">
        <v>133</v>
      </c>
    </row>
    <row r="118" spans="1:14" s="32" customFormat="1" ht="13.5" x14ac:dyDescent="0.25">
      <c r="A118" s="200">
        <v>110</v>
      </c>
      <c r="B118" s="154" t="s">
        <v>222</v>
      </c>
      <c r="C118" s="207" t="s">
        <v>247</v>
      </c>
      <c r="D118" s="183">
        <v>0</v>
      </c>
      <c r="E118" s="184">
        <v>0</v>
      </c>
      <c r="F118" s="183">
        <v>0</v>
      </c>
      <c r="G118" s="183">
        <v>0</v>
      </c>
      <c r="H118" s="182">
        <f t="shared" si="4"/>
        <v>0</v>
      </c>
      <c r="I118" s="183">
        <v>555.07400522</v>
      </c>
      <c r="J118" s="183">
        <v>0</v>
      </c>
      <c r="K118" s="183">
        <v>0</v>
      </c>
      <c r="L118" s="183">
        <v>0</v>
      </c>
      <c r="M118" s="183">
        <f t="shared" si="3"/>
        <v>555.07400522</v>
      </c>
      <c r="N118" s="182" t="s">
        <v>133</v>
      </c>
    </row>
    <row r="119" spans="1:14" s="31" customFormat="1" ht="13.5" x14ac:dyDescent="0.25">
      <c r="A119" s="199">
        <v>111</v>
      </c>
      <c r="B119" s="198" t="s">
        <v>214</v>
      </c>
      <c r="C119" s="204" t="s">
        <v>248</v>
      </c>
      <c r="D119" s="183">
        <v>653.08660400000008</v>
      </c>
      <c r="E119" s="184">
        <v>65.227001999999999</v>
      </c>
      <c r="F119" s="183">
        <v>0</v>
      </c>
      <c r="G119" s="183">
        <v>8.0000070000000001</v>
      </c>
      <c r="H119" s="182">
        <f t="shared" si="4"/>
        <v>579.85959500000013</v>
      </c>
      <c r="I119" s="183">
        <v>1368.5307275785906</v>
      </c>
      <c r="J119" s="183">
        <v>62.000768069999992</v>
      </c>
      <c r="K119" s="183">
        <v>0</v>
      </c>
      <c r="L119" s="183">
        <v>7.4939557100000007</v>
      </c>
      <c r="M119" s="183">
        <f t="shared" si="3"/>
        <v>1299.0360037985906</v>
      </c>
      <c r="N119" s="182">
        <v>39.199418944728762</v>
      </c>
    </row>
    <row r="120" spans="1:14" s="31" customFormat="1" ht="13.5" x14ac:dyDescent="0.25">
      <c r="A120" s="199">
        <v>112</v>
      </c>
      <c r="B120" s="198" t="s">
        <v>214</v>
      </c>
      <c r="C120" s="204" t="s">
        <v>249</v>
      </c>
      <c r="D120" s="183">
        <v>98.487856000000022</v>
      </c>
      <c r="E120" s="184">
        <v>11.276579</v>
      </c>
      <c r="F120" s="183">
        <v>0</v>
      </c>
      <c r="G120" s="183">
        <v>0.55800099999999997</v>
      </c>
      <c r="H120" s="182">
        <f t="shared" si="4"/>
        <v>86.65327600000002</v>
      </c>
      <c r="I120" s="183">
        <v>2416.1193967991289</v>
      </c>
      <c r="J120" s="183">
        <v>10.916725509999999</v>
      </c>
      <c r="K120" s="183">
        <v>0</v>
      </c>
      <c r="L120" s="183">
        <v>0.64580669999999996</v>
      </c>
      <c r="M120" s="183">
        <f t="shared" si="3"/>
        <v>2404.556864589129</v>
      </c>
      <c r="N120" s="182" t="s">
        <v>165</v>
      </c>
    </row>
    <row r="121" spans="1:14" s="31" customFormat="1" ht="13.5" x14ac:dyDescent="0.25">
      <c r="A121" s="199">
        <v>113</v>
      </c>
      <c r="B121" s="198" t="s">
        <v>222</v>
      </c>
      <c r="C121" s="204" t="s">
        <v>250</v>
      </c>
      <c r="D121" s="183">
        <v>0</v>
      </c>
      <c r="E121" s="184">
        <v>0</v>
      </c>
      <c r="F121" s="183">
        <v>0</v>
      </c>
      <c r="G121" s="183">
        <v>0</v>
      </c>
      <c r="H121" s="182">
        <f t="shared" si="4"/>
        <v>0</v>
      </c>
      <c r="I121" s="183">
        <v>1036.1766133930391</v>
      </c>
      <c r="J121" s="183">
        <v>0</v>
      </c>
      <c r="K121" s="183">
        <v>0</v>
      </c>
      <c r="L121" s="183">
        <v>0</v>
      </c>
      <c r="M121" s="183">
        <f t="shared" si="3"/>
        <v>1036.1766133930391</v>
      </c>
      <c r="N121" s="182" t="s">
        <v>133</v>
      </c>
    </row>
    <row r="122" spans="1:14" s="31" customFormat="1" ht="13.5" x14ac:dyDescent="0.25">
      <c r="A122" s="199">
        <v>114</v>
      </c>
      <c r="B122" s="198" t="s">
        <v>222</v>
      </c>
      <c r="C122" s="204" t="s">
        <v>251</v>
      </c>
      <c r="D122" s="183">
        <v>144.529886</v>
      </c>
      <c r="E122" s="184">
        <v>17.801781999999999</v>
      </c>
      <c r="F122" s="183">
        <v>0</v>
      </c>
      <c r="G122" s="183">
        <v>0.83700099999999988</v>
      </c>
      <c r="H122" s="182">
        <f t="shared" si="4"/>
        <v>125.891103</v>
      </c>
      <c r="I122" s="183">
        <v>481.03156695447444</v>
      </c>
      <c r="J122" s="183">
        <v>17.25912246</v>
      </c>
      <c r="K122" s="183">
        <v>0</v>
      </c>
      <c r="L122" s="183">
        <v>0.85285264000000005</v>
      </c>
      <c r="M122" s="183">
        <f t="shared" si="3"/>
        <v>462.91959185447445</v>
      </c>
      <c r="N122" s="182">
        <v>277.28142633013636</v>
      </c>
    </row>
    <row r="123" spans="1:14" s="31" customFormat="1" ht="27" x14ac:dyDescent="0.25">
      <c r="A123" s="199">
        <v>117</v>
      </c>
      <c r="B123" s="198" t="s">
        <v>222</v>
      </c>
      <c r="C123" s="204" t="s">
        <v>252</v>
      </c>
      <c r="D123" s="183">
        <v>0</v>
      </c>
      <c r="E123" s="184">
        <v>0</v>
      </c>
      <c r="F123" s="183">
        <v>0</v>
      </c>
      <c r="G123" s="183">
        <v>0</v>
      </c>
      <c r="H123" s="182">
        <f t="shared" si="4"/>
        <v>0</v>
      </c>
      <c r="I123" s="183">
        <v>747.76419224862457</v>
      </c>
      <c r="J123" s="183">
        <v>0</v>
      </c>
      <c r="K123" s="183">
        <v>0</v>
      </c>
      <c r="L123" s="183">
        <v>0</v>
      </c>
      <c r="M123" s="183">
        <f t="shared" si="3"/>
        <v>747.76419224862457</v>
      </c>
      <c r="N123" s="182" t="s">
        <v>133</v>
      </c>
    </row>
    <row r="124" spans="1:14" s="31" customFormat="1" ht="13.5" x14ac:dyDescent="0.25">
      <c r="A124" s="199">
        <v>118</v>
      </c>
      <c r="B124" s="198" t="s">
        <v>214</v>
      </c>
      <c r="C124" s="204" t="s">
        <v>253</v>
      </c>
      <c r="D124" s="183">
        <v>0</v>
      </c>
      <c r="E124" s="184">
        <v>0</v>
      </c>
      <c r="F124" s="183">
        <v>0</v>
      </c>
      <c r="G124" s="183">
        <v>0</v>
      </c>
      <c r="H124" s="182">
        <f t="shared" si="4"/>
        <v>0</v>
      </c>
      <c r="I124" s="183">
        <v>2083.5579162710001</v>
      </c>
      <c r="J124" s="183">
        <v>0</v>
      </c>
      <c r="K124" s="183">
        <v>0</v>
      </c>
      <c r="L124" s="183">
        <v>0</v>
      </c>
      <c r="M124" s="183">
        <f t="shared" si="3"/>
        <v>2083.5579162710001</v>
      </c>
      <c r="N124" s="182" t="s">
        <v>133</v>
      </c>
    </row>
    <row r="125" spans="1:14" s="31" customFormat="1" ht="13.5" x14ac:dyDescent="0.25">
      <c r="A125" s="199">
        <v>122</v>
      </c>
      <c r="B125" s="198" t="s">
        <v>148</v>
      </c>
      <c r="C125" s="204" t="s">
        <v>254</v>
      </c>
      <c r="D125" s="183">
        <v>0</v>
      </c>
      <c r="E125" s="184">
        <v>0</v>
      </c>
      <c r="F125" s="183">
        <v>0</v>
      </c>
      <c r="G125" s="183">
        <v>0</v>
      </c>
      <c r="H125" s="182">
        <f t="shared" si="4"/>
        <v>0</v>
      </c>
      <c r="I125" s="183">
        <v>2.366881743930823</v>
      </c>
      <c r="J125" s="183">
        <v>1.9998403767019393</v>
      </c>
      <c r="K125" s="183">
        <v>0</v>
      </c>
      <c r="L125" s="183">
        <v>0</v>
      </c>
      <c r="M125" s="183">
        <f t="shared" si="3"/>
        <v>0.3670413672288837</v>
      </c>
      <c r="N125" s="182" t="s">
        <v>133</v>
      </c>
    </row>
    <row r="126" spans="1:14" s="31" customFormat="1" ht="13.5" x14ac:dyDescent="0.25">
      <c r="A126" s="199">
        <v>123</v>
      </c>
      <c r="B126" s="198" t="s">
        <v>255</v>
      </c>
      <c r="C126" s="204" t="s">
        <v>256</v>
      </c>
      <c r="D126" s="183">
        <v>0</v>
      </c>
      <c r="E126" s="184">
        <v>0</v>
      </c>
      <c r="F126" s="183">
        <v>0</v>
      </c>
      <c r="G126" s="183">
        <v>0</v>
      </c>
      <c r="H126" s="182">
        <f t="shared" si="4"/>
        <v>0</v>
      </c>
      <c r="I126" s="183">
        <v>1.1393571724426512</v>
      </c>
      <c r="J126" s="183">
        <v>0.9626727160232651</v>
      </c>
      <c r="K126" s="183">
        <v>0</v>
      </c>
      <c r="L126" s="183">
        <v>0</v>
      </c>
      <c r="M126" s="183">
        <f t="shared" si="3"/>
        <v>0.17668445641938613</v>
      </c>
      <c r="N126" s="182" t="s">
        <v>133</v>
      </c>
    </row>
    <row r="127" spans="1:14" s="31" customFormat="1" ht="13.5" x14ac:dyDescent="0.25">
      <c r="A127" s="199">
        <v>124</v>
      </c>
      <c r="B127" s="198" t="s">
        <v>148</v>
      </c>
      <c r="C127" s="204" t="s">
        <v>257</v>
      </c>
      <c r="D127" s="183">
        <v>553.79807399999993</v>
      </c>
      <c r="E127" s="184">
        <v>32.214123000000001</v>
      </c>
      <c r="F127" s="183">
        <v>0</v>
      </c>
      <c r="G127" s="183">
        <v>0.25109999999999999</v>
      </c>
      <c r="H127" s="182">
        <f t="shared" si="4"/>
        <v>521.33285100000001</v>
      </c>
      <c r="I127" s="183">
        <v>50.496089366818396</v>
      </c>
      <c r="J127" s="183">
        <v>25.867275000639165</v>
      </c>
      <c r="K127" s="183">
        <v>0</v>
      </c>
      <c r="L127" s="183">
        <v>0.26932511999999997</v>
      </c>
      <c r="M127" s="183">
        <f t="shared" si="3"/>
        <v>24.35948924617923</v>
      </c>
      <c r="N127" s="182">
        <v>-87.212849981767519</v>
      </c>
    </row>
    <row r="128" spans="1:14" s="31" customFormat="1" ht="13.5" x14ac:dyDescent="0.25">
      <c r="A128" s="199">
        <v>126</v>
      </c>
      <c r="B128" s="198" t="s">
        <v>237</v>
      </c>
      <c r="C128" s="204" t="s">
        <v>258</v>
      </c>
      <c r="D128" s="183">
        <v>742.60780899999997</v>
      </c>
      <c r="E128" s="184">
        <v>146.88983400000004</v>
      </c>
      <c r="F128" s="183">
        <v>0</v>
      </c>
      <c r="G128" s="183">
        <v>2.8000109999999996</v>
      </c>
      <c r="H128" s="182">
        <f t="shared" si="4"/>
        <v>592.91796399999987</v>
      </c>
      <c r="I128" s="183">
        <v>200.18426256188195</v>
      </c>
      <c r="J128" s="183">
        <v>106.65204483440554</v>
      </c>
      <c r="K128" s="183">
        <v>0</v>
      </c>
      <c r="L128" s="183">
        <v>3.7932472299999995</v>
      </c>
      <c r="M128" s="183">
        <f t="shared" si="3"/>
        <v>89.738970497476402</v>
      </c>
      <c r="N128" s="182">
        <v>-77.415568087389886</v>
      </c>
    </row>
    <row r="129" spans="1:14" s="31" customFormat="1" ht="13.5" x14ac:dyDescent="0.25">
      <c r="A129" s="199">
        <v>127</v>
      </c>
      <c r="B129" s="198" t="s">
        <v>259</v>
      </c>
      <c r="C129" s="204" t="s">
        <v>260</v>
      </c>
      <c r="D129" s="183">
        <v>252.42826299999993</v>
      </c>
      <c r="E129" s="184">
        <v>139.046086</v>
      </c>
      <c r="F129" s="183">
        <v>0</v>
      </c>
      <c r="G129" s="183">
        <v>2.2096859999999996</v>
      </c>
      <c r="H129" s="182">
        <f t="shared" si="4"/>
        <v>111.17249099999992</v>
      </c>
      <c r="I129" s="183">
        <v>180.20164522595198</v>
      </c>
      <c r="J129" s="183">
        <v>101.59728969451857</v>
      </c>
      <c r="K129" s="183">
        <v>0</v>
      </c>
      <c r="L129" s="183">
        <v>2.9022543500000006</v>
      </c>
      <c r="M129" s="183">
        <f t="shared" si="3"/>
        <v>75.702101181433406</v>
      </c>
      <c r="N129" s="182">
        <v>-28.244155496975143</v>
      </c>
    </row>
    <row r="130" spans="1:14" s="31" customFormat="1" ht="13.5" x14ac:dyDescent="0.25">
      <c r="A130" s="199">
        <v>128</v>
      </c>
      <c r="B130" s="198" t="s">
        <v>237</v>
      </c>
      <c r="C130" s="204" t="s">
        <v>261</v>
      </c>
      <c r="D130" s="183">
        <v>0</v>
      </c>
      <c r="E130" s="184">
        <v>0</v>
      </c>
      <c r="F130" s="183">
        <v>0</v>
      </c>
      <c r="G130" s="183">
        <v>0</v>
      </c>
      <c r="H130" s="182">
        <f t="shared" si="4"/>
        <v>0</v>
      </c>
      <c r="I130" s="183">
        <v>1.5282169639438596</v>
      </c>
      <c r="J130" s="183">
        <v>1.2912305385313347</v>
      </c>
      <c r="K130" s="183">
        <v>0</v>
      </c>
      <c r="L130" s="183">
        <v>0</v>
      </c>
      <c r="M130" s="183">
        <f t="shared" si="3"/>
        <v>0.2369864254125249</v>
      </c>
      <c r="N130" s="182" t="s">
        <v>133</v>
      </c>
    </row>
    <row r="131" spans="1:14" s="31" customFormat="1" ht="13.5" x14ac:dyDescent="0.25">
      <c r="A131" s="199">
        <v>130</v>
      </c>
      <c r="B131" s="198" t="s">
        <v>237</v>
      </c>
      <c r="C131" s="204" t="s">
        <v>262</v>
      </c>
      <c r="D131" s="183">
        <v>264.61621100000008</v>
      </c>
      <c r="E131" s="184">
        <v>179.09268600000001</v>
      </c>
      <c r="F131" s="183">
        <v>0</v>
      </c>
      <c r="G131" s="183">
        <v>11.531991999999999</v>
      </c>
      <c r="H131" s="182">
        <f t="shared" si="4"/>
        <v>73.991533000000061</v>
      </c>
      <c r="I131" s="183">
        <v>368.40456237381966</v>
      </c>
      <c r="J131" s="183">
        <v>145.86182500984211</v>
      </c>
      <c r="K131" s="183">
        <v>0</v>
      </c>
      <c r="L131" s="183">
        <v>13.265636140000002</v>
      </c>
      <c r="M131" s="183">
        <f t="shared" si="3"/>
        <v>209.27710122397755</v>
      </c>
      <c r="N131" s="182">
        <v>184.12554458471126</v>
      </c>
    </row>
    <row r="132" spans="1:14" s="31" customFormat="1" ht="13.5" x14ac:dyDescent="0.25">
      <c r="A132" s="199">
        <v>132</v>
      </c>
      <c r="B132" s="198" t="s">
        <v>263</v>
      </c>
      <c r="C132" s="204" t="s">
        <v>264</v>
      </c>
      <c r="D132" s="183">
        <v>564.27670000000001</v>
      </c>
      <c r="E132" s="184">
        <v>211.51349100000004</v>
      </c>
      <c r="F132" s="183">
        <v>0</v>
      </c>
      <c r="G132" s="183">
        <v>25.11</v>
      </c>
      <c r="H132" s="182">
        <f t="shared" si="4"/>
        <v>327.65320899999995</v>
      </c>
      <c r="I132" s="183">
        <v>152.36162490999999</v>
      </c>
      <c r="J132" s="183">
        <v>173.84180773</v>
      </c>
      <c r="K132" s="183">
        <v>0</v>
      </c>
      <c r="L132" s="183">
        <v>27.4569948</v>
      </c>
      <c r="M132" s="183">
        <f t="shared" si="3"/>
        <v>-48.937177620000014</v>
      </c>
      <c r="N132" s="182">
        <v>-101.45718923306298</v>
      </c>
    </row>
    <row r="133" spans="1:14" s="31" customFormat="1" ht="27" x14ac:dyDescent="0.25">
      <c r="A133" s="199">
        <v>136</v>
      </c>
      <c r="B133" s="198" t="s">
        <v>144</v>
      </c>
      <c r="C133" s="204" t="s">
        <v>265</v>
      </c>
      <c r="D133" s="183">
        <v>0</v>
      </c>
      <c r="E133" s="184">
        <v>0</v>
      </c>
      <c r="F133" s="183">
        <v>0</v>
      </c>
      <c r="G133" s="183">
        <v>0</v>
      </c>
      <c r="H133" s="182">
        <f t="shared" si="4"/>
        <v>0</v>
      </c>
      <c r="I133" s="183">
        <v>0.56497554380206361</v>
      </c>
      <c r="J133" s="183">
        <v>0.47736263429370718</v>
      </c>
      <c r="K133" s="183">
        <v>0</v>
      </c>
      <c r="L133" s="183">
        <v>0</v>
      </c>
      <c r="M133" s="183">
        <f t="shared" si="3"/>
        <v>8.7612909508356429E-2</v>
      </c>
      <c r="N133" s="182" t="s">
        <v>133</v>
      </c>
    </row>
    <row r="134" spans="1:14" s="31" customFormat="1" ht="13.5" x14ac:dyDescent="0.25">
      <c r="A134" s="199">
        <v>138</v>
      </c>
      <c r="B134" s="198" t="s">
        <v>148</v>
      </c>
      <c r="C134" s="204" t="s">
        <v>266</v>
      </c>
      <c r="D134" s="183">
        <v>0</v>
      </c>
      <c r="E134" s="184">
        <v>0</v>
      </c>
      <c r="F134" s="183">
        <v>0</v>
      </c>
      <c r="G134" s="183">
        <v>0</v>
      </c>
      <c r="H134" s="182">
        <f t="shared" si="4"/>
        <v>0</v>
      </c>
      <c r="I134" s="183">
        <v>3.1738829661150785</v>
      </c>
      <c r="J134" s="183">
        <v>2.681696845581381</v>
      </c>
      <c r="K134" s="183">
        <v>0</v>
      </c>
      <c r="L134" s="183">
        <v>0</v>
      </c>
      <c r="M134" s="183">
        <f t="shared" si="3"/>
        <v>0.49218612053369748</v>
      </c>
      <c r="N134" s="182" t="s">
        <v>133</v>
      </c>
    </row>
    <row r="135" spans="1:14" s="31" customFormat="1" ht="13.5" x14ac:dyDescent="0.25">
      <c r="A135" s="199">
        <v>139</v>
      </c>
      <c r="B135" s="198" t="s">
        <v>148</v>
      </c>
      <c r="C135" s="204" t="s">
        <v>267</v>
      </c>
      <c r="D135" s="183">
        <v>62.021384000000019</v>
      </c>
      <c r="E135" s="184">
        <v>22.338245999999998</v>
      </c>
      <c r="F135" s="183">
        <v>0</v>
      </c>
      <c r="G135" s="183">
        <v>1.1160019999999999</v>
      </c>
      <c r="H135" s="182">
        <f t="shared" si="4"/>
        <v>38.567136000000019</v>
      </c>
      <c r="I135" s="183">
        <v>41.959884720855428</v>
      </c>
      <c r="J135" s="183">
        <v>18.864243469048319</v>
      </c>
      <c r="K135" s="183">
        <v>0</v>
      </c>
      <c r="L135" s="183">
        <v>1.0402646600000001</v>
      </c>
      <c r="M135" s="183">
        <f t="shared" si="3"/>
        <v>22.055376591807111</v>
      </c>
      <c r="N135" s="182">
        <v>-36.398169757341215</v>
      </c>
    </row>
    <row r="136" spans="1:14" s="31" customFormat="1" ht="13.5" x14ac:dyDescent="0.25">
      <c r="A136" s="199">
        <v>140</v>
      </c>
      <c r="B136" s="198" t="s">
        <v>255</v>
      </c>
      <c r="C136" s="204" t="s">
        <v>268</v>
      </c>
      <c r="D136" s="183">
        <v>53.225517999999994</v>
      </c>
      <c r="E136" s="184">
        <v>32.917797</v>
      </c>
      <c r="F136" s="183">
        <v>0</v>
      </c>
      <c r="G136" s="183">
        <v>5.5096559999999997</v>
      </c>
      <c r="H136" s="182">
        <f t="shared" si="4"/>
        <v>14.798064999999994</v>
      </c>
      <c r="I136" s="183">
        <v>44.096908546029255</v>
      </c>
      <c r="J136" s="183">
        <v>22.301948569517052</v>
      </c>
      <c r="K136" s="183">
        <v>0</v>
      </c>
      <c r="L136" s="183">
        <v>4.8777684299999997</v>
      </c>
      <c r="M136" s="183">
        <f t="shared" si="3"/>
        <v>16.917191546512203</v>
      </c>
      <c r="N136" s="182">
        <v>23.531966917150466</v>
      </c>
    </row>
    <row r="137" spans="1:14" s="31" customFormat="1" ht="13.5" x14ac:dyDescent="0.25">
      <c r="A137" s="199">
        <v>141</v>
      </c>
      <c r="B137" s="198" t="s">
        <v>148</v>
      </c>
      <c r="C137" s="204" t="s">
        <v>269</v>
      </c>
      <c r="D137" s="183">
        <v>114.20704999999997</v>
      </c>
      <c r="E137" s="184">
        <v>9.8810469999999988</v>
      </c>
      <c r="F137" s="183">
        <v>0</v>
      </c>
      <c r="G137" s="183">
        <v>0.110018</v>
      </c>
      <c r="H137" s="182">
        <f t="shared" si="4"/>
        <v>104.21598499999998</v>
      </c>
      <c r="I137" s="183">
        <v>18.513680933903256</v>
      </c>
      <c r="J137" s="183">
        <v>8.4047635088280401</v>
      </c>
      <c r="K137" s="183">
        <v>0</v>
      </c>
      <c r="L137" s="183">
        <v>0.11579876000000001</v>
      </c>
      <c r="M137" s="183">
        <f t="shared" si="3"/>
        <v>9.9931186650752153</v>
      </c>
      <c r="N137" s="182">
        <v>-82.370327200432271</v>
      </c>
    </row>
    <row r="138" spans="1:14" s="31" customFormat="1" ht="13.5" x14ac:dyDescent="0.25">
      <c r="A138" s="199">
        <v>142</v>
      </c>
      <c r="B138" s="198" t="s">
        <v>237</v>
      </c>
      <c r="C138" s="204" t="s">
        <v>270</v>
      </c>
      <c r="D138" s="183">
        <v>385.3755579999999</v>
      </c>
      <c r="E138" s="184">
        <v>93.915381999999994</v>
      </c>
      <c r="F138" s="183">
        <v>0</v>
      </c>
      <c r="G138" s="183">
        <v>1.5066000000000002</v>
      </c>
      <c r="H138" s="182">
        <f t="shared" si="4"/>
        <v>289.95357599999994</v>
      </c>
      <c r="I138" s="183">
        <v>140.36628470051366</v>
      </c>
      <c r="J138" s="183">
        <v>68.803802075119748</v>
      </c>
      <c r="K138" s="183">
        <v>0</v>
      </c>
      <c r="L138" s="183">
        <v>1.45155875</v>
      </c>
      <c r="M138" s="183">
        <f t="shared" si="3"/>
        <v>70.110923875393908</v>
      </c>
      <c r="N138" s="182">
        <v>-68.472763178241607</v>
      </c>
    </row>
    <row r="139" spans="1:14" s="31" customFormat="1" ht="13.5" x14ac:dyDescent="0.25">
      <c r="A139" s="199">
        <v>143</v>
      </c>
      <c r="B139" s="198" t="s">
        <v>237</v>
      </c>
      <c r="C139" s="204" t="s">
        <v>271</v>
      </c>
      <c r="D139" s="183">
        <v>1107.352042</v>
      </c>
      <c r="E139" s="184">
        <v>103.59491300000002</v>
      </c>
      <c r="F139" s="183">
        <v>0</v>
      </c>
      <c r="G139" s="183">
        <v>4.1850040000000002</v>
      </c>
      <c r="H139" s="182">
        <f t="shared" si="4"/>
        <v>999.57212499999991</v>
      </c>
      <c r="I139" s="183">
        <v>156.52260424027301</v>
      </c>
      <c r="J139" s="183">
        <v>75.4099300849023</v>
      </c>
      <c r="K139" s="183">
        <v>0</v>
      </c>
      <c r="L139" s="183">
        <v>2.6976583299999999</v>
      </c>
      <c r="M139" s="183">
        <f t="shared" si="3"/>
        <v>78.415015825370716</v>
      </c>
      <c r="N139" s="182">
        <v>-84.124265924379827</v>
      </c>
    </row>
    <row r="140" spans="1:14" s="31" customFormat="1" ht="13.5" x14ac:dyDescent="0.25">
      <c r="A140" s="199">
        <v>144</v>
      </c>
      <c r="B140" s="198" t="s">
        <v>259</v>
      </c>
      <c r="C140" s="204" t="s">
        <v>272</v>
      </c>
      <c r="D140" s="183">
        <v>305.47228299999995</v>
      </c>
      <c r="E140" s="184">
        <v>76.587749000000002</v>
      </c>
      <c r="F140" s="183">
        <v>0</v>
      </c>
      <c r="G140" s="183">
        <v>2.7899910000000001</v>
      </c>
      <c r="H140" s="182">
        <f t="shared" si="4"/>
        <v>226.09454299999996</v>
      </c>
      <c r="I140" s="183">
        <v>115.56270887508154</v>
      </c>
      <c r="J140" s="183">
        <v>55.166368828023536</v>
      </c>
      <c r="K140" s="183">
        <v>0</v>
      </c>
      <c r="L140" s="183">
        <v>2.5594868599999998</v>
      </c>
      <c r="M140" s="183">
        <f t="shared" si="3"/>
        <v>57.836853187058004</v>
      </c>
      <c r="N140" s="182">
        <v>-67.115621701066104</v>
      </c>
    </row>
    <row r="141" spans="1:14" s="31" customFormat="1" ht="13.5" x14ac:dyDescent="0.25">
      <c r="A141" s="199">
        <v>146</v>
      </c>
      <c r="B141" s="198" t="s">
        <v>203</v>
      </c>
      <c r="C141" s="204" t="s">
        <v>273</v>
      </c>
      <c r="D141" s="183">
        <v>2675.445334</v>
      </c>
      <c r="E141" s="184">
        <v>922.17229900000007</v>
      </c>
      <c r="F141" s="183">
        <v>0</v>
      </c>
      <c r="G141" s="183">
        <v>1022.999954</v>
      </c>
      <c r="H141" s="182">
        <f t="shared" si="4"/>
        <v>730.27308099999993</v>
      </c>
      <c r="I141" s="183">
        <v>1856.98785739</v>
      </c>
      <c r="J141" s="183">
        <v>807.17004502999998</v>
      </c>
      <c r="K141" s="183">
        <v>0</v>
      </c>
      <c r="L141" s="183">
        <v>994.47695363000003</v>
      </c>
      <c r="M141" s="183">
        <f t="shared" si="3"/>
        <v>55.340858730000036</v>
      </c>
      <c r="N141" s="182">
        <v>-66.799454032821686</v>
      </c>
    </row>
    <row r="142" spans="1:14" s="31" customFormat="1" ht="13.5" x14ac:dyDescent="0.25">
      <c r="A142" s="199">
        <v>147</v>
      </c>
      <c r="B142" s="198" t="s">
        <v>201</v>
      </c>
      <c r="C142" s="204" t="s">
        <v>274</v>
      </c>
      <c r="D142" s="183">
        <v>1875.9178239999999</v>
      </c>
      <c r="E142" s="184">
        <v>1743.5869149999994</v>
      </c>
      <c r="F142" s="183">
        <v>0</v>
      </c>
      <c r="G142" s="183">
        <v>25.11</v>
      </c>
      <c r="H142" s="182">
        <f t="shared" si="4"/>
        <v>107.22090900000047</v>
      </c>
      <c r="I142" s="183">
        <v>7366.2159727748876</v>
      </c>
      <c r="J142" s="183">
        <v>696.94696493590004</v>
      </c>
      <c r="K142" s="183">
        <v>0</v>
      </c>
      <c r="L142" s="183">
        <v>23.410411719999999</v>
      </c>
      <c r="M142" s="183">
        <f t="shared" si="3"/>
        <v>6645.8585961189874</v>
      </c>
      <c r="N142" s="182">
        <v>14.465578429938375</v>
      </c>
    </row>
    <row r="143" spans="1:14" s="31" customFormat="1" ht="13.5" x14ac:dyDescent="0.25">
      <c r="A143" s="199">
        <v>148</v>
      </c>
      <c r="B143" s="198" t="s">
        <v>275</v>
      </c>
      <c r="C143" s="204" t="s">
        <v>276</v>
      </c>
      <c r="D143" s="183">
        <v>145.02700899999999</v>
      </c>
      <c r="E143" s="184">
        <v>9.4082149999999967</v>
      </c>
      <c r="F143" s="183">
        <v>0</v>
      </c>
      <c r="G143" s="183">
        <v>0.22320100000000001</v>
      </c>
      <c r="H143" s="182">
        <f t="shared" si="4"/>
        <v>135.39559300000002</v>
      </c>
      <c r="I143" s="183">
        <v>200.09164727124559</v>
      </c>
      <c r="J143" s="183">
        <v>117.61049469320335</v>
      </c>
      <c r="K143" s="183">
        <v>0</v>
      </c>
      <c r="L143" s="183">
        <v>0.20576118000000002</v>
      </c>
      <c r="M143" s="183">
        <f t="shared" si="3"/>
        <v>82.275391398042245</v>
      </c>
      <c r="N143" s="182">
        <v>-34.599795091840498</v>
      </c>
    </row>
    <row r="144" spans="1:14" s="31" customFormat="1" ht="13.5" x14ac:dyDescent="0.25">
      <c r="A144" s="199">
        <v>149</v>
      </c>
      <c r="B144" s="198" t="s">
        <v>275</v>
      </c>
      <c r="C144" s="204" t="s">
        <v>277</v>
      </c>
      <c r="D144" s="183">
        <v>393.72061500000012</v>
      </c>
      <c r="E144" s="184">
        <v>267.86274799999995</v>
      </c>
      <c r="F144" s="183">
        <v>0</v>
      </c>
      <c r="G144" s="183">
        <v>1.2499209999999998</v>
      </c>
      <c r="H144" s="182">
        <f t="shared" si="4"/>
        <v>124.60794600000017</v>
      </c>
      <c r="I144" s="183">
        <v>207.99952460755065</v>
      </c>
      <c r="J144" s="183">
        <v>146.78051545672943</v>
      </c>
      <c r="K144" s="183">
        <v>0</v>
      </c>
      <c r="L144" s="183">
        <v>1.3216830100000001</v>
      </c>
      <c r="M144" s="183">
        <f t="shared" si="3"/>
        <v>59.897326140821221</v>
      </c>
      <c r="N144" s="182">
        <v>-45.982290421914165</v>
      </c>
    </row>
    <row r="145" spans="1:14" s="31" customFormat="1" ht="13.5" x14ac:dyDescent="0.25">
      <c r="A145" s="199">
        <v>150</v>
      </c>
      <c r="B145" s="198" t="s">
        <v>275</v>
      </c>
      <c r="C145" s="204" t="s">
        <v>278</v>
      </c>
      <c r="D145" s="183">
        <v>227.97594100000001</v>
      </c>
      <c r="E145" s="184">
        <v>39.528460000000003</v>
      </c>
      <c r="F145" s="183">
        <v>0</v>
      </c>
      <c r="G145" s="183">
        <v>1.8002939999999998</v>
      </c>
      <c r="H145" s="182">
        <f t="shared" si="4"/>
        <v>186.647187</v>
      </c>
      <c r="I145" s="183">
        <v>283.53837872153673</v>
      </c>
      <c r="J145" s="183">
        <v>192.43960596439825</v>
      </c>
      <c r="K145" s="183">
        <v>0</v>
      </c>
      <c r="L145" s="183">
        <v>1.8408264399999998</v>
      </c>
      <c r="M145" s="183">
        <f t="shared" si="3"/>
        <v>89.257946317138476</v>
      </c>
      <c r="N145" s="182">
        <v>-46.378616442194406</v>
      </c>
    </row>
    <row r="146" spans="1:14" s="31" customFormat="1" ht="13.5" x14ac:dyDescent="0.25">
      <c r="A146" s="199">
        <v>151</v>
      </c>
      <c r="B146" s="198" t="s">
        <v>255</v>
      </c>
      <c r="C146" s="204" t="s">
        <v>279</v>
      </c>
      <c r="D146" s="183">
        <v>60.349114000000014</v>
      </c>
      <c r="E146" s="184">
        <v>36.092931</v>
      </c>
      <c r="F146" s="183">
        <v>0</v>
      </c>
      <c r="G146" s="183">
        <v>6.9749999999999996</v>
      </c>
      <c r="H146" s="182">
        <f t="shared" si="4"/>
        <v>17.281183000000013</v>
      </c>
      <c r="I146" s="183">
        <v>91.06449812590968</v>
      </c>
      <c r="J146" s="183">
        <v>31.62666492451968</v>
      </c>
      <c r="K146" s="183">
        <v>0</v>
      </c>
      <c r="L146" s="183">
        <v>6.5901167100000002</v>
      </c>
      <c r="M146" s="183">
        <f t="shared" si="3"/>
        <v>52.847716491390003</v>
      </c>
      <c r="N146" s="182">
        <v>208.03204828212691</v>
      </c>
    </row>
    <row r="147" spans="1:14" s="31" customFormat="1" ht="13.5" x14ac:dyDescent="0.25">
      <c r="A147" s="199">
        <v>152</v>
      </c>
      <c r="B147" s="198" t="s">
        <v>255</v>
      </c>
      <c r="C147" s="204" t="s">
        <v>280</v>
      </c>
      <c r="D147" s="183">
        <v>488.9091469999999</v>
      </c>
      <c r="E147" s="184">
        <v>123.23734899999998</v>
      </c>
      <c r="F147" s="183">
        <v>0</v>
      </c>
      <c r="G147" s="183">
        <v>12.08999</v>
      </c>
      <c r="H147" s="182">
        <f t="shared" si="4"/>
        <v>353.58180799999991</v>
      </c>
      <c r="I147" s="183">
        <v>263.33338611958453</v>
      </c>
      <c r="J147" s="183">
        <v>108.51998940865722</v>
      </c>
      <c r="K147" s="183">
        <v>0</v>
      </c>
      <c r="L147" s="183">
        <v>12.000649109999999</v>
      </c>
      <c r="M147" s="183">
        <f t="shared" ref="M147:M210" si="5">I147-J147-K147-L147</f>
        <v>142.81274760092728</v>
      </c>
      <c r="N147" s="182">
        <v>-51.85804407227058</v>
      </c>
    </row>
    <row r="148" spans="1:14" s="31" customFormat="1" ht="13.5" x14ac:dyDescent="0.25">
      <c r="A148" s="199">
        <v>156</v>
      </c>
      <c r="B148" s="198" t="s">
        <v>214</v>
      </c>
      <c r="C148" s="204" t="s">
        <v>281</v>
      </c>
      <c r="D148" s="183">
        <v>329.46367899999996</v>
      </c>
      <c r="E148" s="184">
        <v>26.970001000000003</v>
      </c>
      <c r="F148" s="183">
        <v>0</v>
      </c>
      <c r="G148" s="183">
        <v>2.6969969999999996</v>
      </c>
      <c r="H148" s="182">
        <f t="shared" ref="H148:H211" si="6">D148-E148-F148-G148</f>
        <v>299.79668099999992</v>
      </c>
      <c r="I148" s="183">
        <v>769.32563345588255</v>
      </c>
      <c r="J148" s="183">
        <v>23.741661059999998</v>
      </c>
      <c r="K148" s="183">
        <v>0</v>
      </c>
      <c r="L148" s="183">
        <v>2.5825775800000002</v>
      </c>
      <c r="M148" s="183">
        <f t="shared" si="5"/>
        <v>743.00139481588258</v>
      </c>
      <c r="N148" s="182">
        <v>140.75702407225435</v>
      </c>
    </row>
    <row r="149" spans="1:14" s="31" customFormat="1" ht="13.5" x14ac:dyDescent="0.25">
      <c r="A149" s="199">
        <v>157</v>
      </c>
      <c r="B149" s="198" t="s">
        <v>222</v>
      </c>
      <c r="C149" s="204" t="s">
        <v>282</v>
      </c>
      <c r="D149" s="183">
        <v>554.06224999999995</v>
      </c>
      <c r="E149" s="184">
        <v>390.60000400000001</v>
      </c>
      <c r="F149" s="183">
        <v>0</v>
      </c>
      <c r="G149" s="183">
        <v>36.269992999999999</v>
      </c>
      <c r="H149" s="182">
        <f t="shared" si="6"/>
        <v>127.19225299999994</v>
      </c>
      <c r="I149" s="183">
        <v>8111.3296933554075</v>
      </c>
      <c r="J149" s="183">
        <v>380.02991828999996</v>
      </c>
      <c r="K149" s="183">
        <v>0</v>
      </c>
      <c r="L149" s="183">
        <v>37.164706270000003</v>
      </c>
      <c r="M149" s="183">
        <f t="shared" si="5"/>
        <v>7694.1350687954073</v>
      </c>
      <c r="N149" s="182" t="s">
        <v>165</v>
      </c>
    </row>
    <row r="150" spans="1:14" s="31" customFormat="1" ht="13.5" x14ac:dyDescent="0.25">
      <c r="A150" s="199">
        <v>158</v>
      </c>
      <c r="B150" s="198" t="s">
        <v>214</v>
      </c>
      <c r="C150" s="204" t="s">
        <v>283</v>
      </c>
      <c r="D150" s="183">
        <v>0</v>
      </c>
      <c r="E150" s="184">
        <v>0</v>
      </c>
      <c r="F150" s="183">
        <v>0</v>
      </c>
      <c r="G150" s="183">
        <v>0</v>
      </c>
      <c r="H150" s="182">
        <f t="shared" si="6"/>
        <v>0</v>
      </c>
      <c r="I150" s="183">
        <v>696.53892700307563</v>
      </c>
      <c r="J150" s="183">
        <v>0</v>
      </c>
      <c r="K150" s="183">
        <v>0</v>
      </c>
      <c r="L150" s="183">
        <v>0</v>
      </c>
      <c r="M150" s="183">
        <f t="shared" si="5"/>
        <v>696.53892700307563</v>
      </c>
      <c r="N150" s="182" t="s">
        <v>133</v>
      </c>
    </row>
    <row r="151" spans="1:14" s="31" customFormat="1" ht="13.5" x14ac:dyDescent="0.25">
      <c r="A151" s="199">
        <v>159</v>
      </c>
      <c r="B151" s="198" t="s">
        <v>222</v>
      </c>
      <c r="C151" s="204" t="s">
        <v>284</v>
      </c>
      <c r="D151" s="183">
        <v>0</v>
      </c>
      <c r="E151" s="184">
        <v>0</v>
      </c>
      <c r="F151" s="183">
        <v>0</v>
      </c>
      <c r="G151" s="183">
        <v>0</v>
      </c>
      <c r="H151" s="182">
        <f t="shared" si="6"/>
        <v>0</v>
      </c>
      <c r="I151" s="183">
        <v>931.77629287499997</v>
      </c>
      <c r="J151" s="183">
        <v>0</v>
      </c>
      <c r="K151" s="183">
        <v>0</v>
      </c>
      <c r="L151" s="183">
        <v>0</v>
      </c>
      <c r="M151" s="183">
        <f t="shared" si="5"/>
        <v>931.77629287499997</v>
      </c>
      <c r="N151" s="182" t="s">
        <v>133</v>
      </c>
    </row>
    <row r="152" spans="1:14" s="31" customFormat="1" ht="13.5" x14ac:dyDescent="0.25">
      <c r="A152" s="199">
        <v>160</v>
      </c>
      <c r="B152" s="198" t="s">
        <v>222</v>
      </c>
      <c r="C152" s="204" t="s">
        <v>285</v>
      </c>
      <c r="D152" s="183">
        <v>0</v>
      </c>
      <c r="E152" s="184">
        <v>0</v>
      </c>
      <c r="F152" s="183">
        <v>0</v>
      </c>
      <c r="G152" s="183">
        <v>0</v>
      </c>
      <c r="H152" s="182">
        <f t="shared" si="6"/>
        <v>0</v>
      </c>
      <c r="I152" s="183">
        <v>4056.6619800029998</v>
      </c>
      <c r="J152" s="183">
        <v>0</v>
      </c>
      <c r="K152" s="183">
        <v>0</v>
      </c>
      <c r="L152" s="183">
        <v>0</v>
      </c>
      <c r="M152" s="183">
        <f t="shared" si="5"/>
        <v>4056.6619800029998</v>
      </c>
      <c r="N152" s="182" t="s">
        <v>133</v>
      </c>
    </row>
    <row r="153" spans="1:14" s="31" customFormat="1" ht="13.5" x14ac:dyDescent="0.25">
      <c r="A153" s="199">
        <v>161</v>
      </c>
      <c r="B153" s="198" t="s">
        <v>222</v>
      </c>
      <c r="C153" s="204" t="s">
        <v>286</v>
      </c>
      <c r="D153" s="183">
        <v>8.4400849999999981</v>
      </c>
      <c r="E153" s="184">
        <v>2.4187639999999999</v>
      </c>
      <c r="F153" s="183">
        <v>0</v>
      </c>
      <c r="G153" s="183">
        <v>0.12090100000000001</v>
      </c>
      <c r="H153" s="182">
        <f t="shared" si="6"/>
        <v>5.9004199999999987</v>
      </c>
      <c r="I153" s="183">
        <v>1693.6258996468277</v>
      </c>
      <c r="J153" s="183">
        <v>2.3081174999999998</v>
      </c>
      <c r="K153" s="183">
        <v>0</v>
      </c>
      <c r="L153" s="183">
        <v>0.11405469</v>
      </c>
      <c r="M153" s="183">
        <f t="shared" si="5"/>
        <v>1691.2037274568277</v>
      </c>
      <c r="N153" s="182" t="s">
        <v>165</v>
      </c>
    </row>
    <row r="154" spans="1:14" s="31" customFormat="1" ht="13.5" x14ac:dyDescent="0.25">
      <c r="A154" s="199">
        <v>162</v>
      </c>
      <c r="B154" s="198" t="s">
        <v>214</v>
      </c>
      <c r="C154" s="204" t="s">
        <v>287</v>
      </c>
      <c r="D154" s="183">
        <v>27.077581999999992</v>
      </c>
      <c r="E154" s="184">
        <v>2.0396019999999999</v>
      </c>
      <c r="F154" s="183">
        <v>0</v>
      </c>
      <c r="G154" s="183">
        <v>7.4998999999999996E-2</v>
      </c>
      <c r="H154" s="182">
        <f t="shared" si="6"/>
        <v>24.962980999999996</v>
      </c>
      <c r="I154" s="183">
        <v>1320.6496446530002</v>
      </c>
      <c r="J154" s="183">
        <v>1.96550307</v>
      </c>
      <c r="K154" s="183">
        <v>0</v>
      </c>
      <c r="L154" s="183">
        <v>6.7218449999999999E-2</v>
      </c>
      <c r="M154" s="183">
        <f t="shared" si="5"/>
        <v>1318.6169231330002</v>
      </c>
      <c r="N154" s="182" t="s">
        <v>165</v>
      </c>
    </row>
    <row r="155" spans="1:14" s="31" customFormat="1" ht="13.5" x14ac:dyDescent="0.25">
      <c r="A155" s="199">
        <v>163</v>
      </c>
      <c r="B155" s="198" t="s">
        <v>148</v>
      </c>
      <c r="C155" s="204" t="s">
        <v>288</v>
      </c>
      <c r="D155" s="183">
        <v>0</v>
      </c>
      <c r="E155" s="184">
        <v>0</v>
      </c>
      <c r="F155" s="183">
        <v>0</v>
      </c>
      <c r="G155" s="183">
        <v>0</v>
      </c>
      <c r="H155" s="182">
        <f t="shared" si="6"/>
        <v>0</v>
      </c>
      <c r="I155" s="183">
        <v>7.2912040021180573</v>
      </c>
      <c r="J155" s="183">
        <v>6.1605292260991922</v>
      </c>
      <c r="K155" s="183">
        <v>0</v>
      </c>
      <c r="L155" s="183">
        <v>0</v>
      </c>
      <c r="M155" s="183">
        <f t="shared" si="5"/>
        <v>1.1306747760188651</v>
      </c>
      <c r="N155" s="182" t="s">
        <v>133</v>
      </c>
    </row>
    <row r="156" spans="1:14" s="31" customFormat="1" ht="13.5" x14ac:dyDescent="0.25">
      <c r="A156" s="199">
        <v>164</v>
      </c>
      <c r="B156" s="198" t="s">
        <v>255</v>
      </c>
      <c r="C156" s="204" t="s">
        <v>289</v>
      </c>
      <c r="D156" s="183">
        <v>193.67300200000008</v>
      </c>
      <c r="E156" s="184">
        <v>165.42558899999997</v>
      </c>
      <c r="F156" s="183">
        <v>0</v>
      </c>
      <c r="G156" s="183">
        <v>17.835394000000001</v>
      </c>
      <c r="H156" s="182">
        <f t="shared" si="6"/>
        <v>10.412019000000107</v>
      </c>
      <c r="I156" s="183">
        <v>268.68764951994251</v>
      </c>
      <c r="J156" s="183">
        <v>107.50631943630611</v>
      </c>
      <c r="K156" s="183">
        <v>0</v>
      </c>
      <c r="L156" s="183">
        <v>14.432112900000002</v>
      </c>
      <c r="M156" s="183">
        <f t="shared" si="5"/>
        <v>146.7492171836364</v>
      </c>
      <c r="N156" s="182" t="s">
        <v>165</v>
      </c>
    </row>
    <row r="157" spans="1:14" s="31" customFormat="1" ht="27" x14ac:dyDescent="0.25">
      <c r="A157" s="199">
        <v>165</v>
      </c>
      <c r="B157" s="198" t="s">
        <v>144</v>
      </c>
      <c r="C157" s="204" t="s">
        <v>290</v>
      </c>
      <c r="D157" s="183">
        <v>12.826988000000005</v>
      </c>
      <c r="E157" s="184">
        <v>3.9969350000000001</v>
      </c>
      <c r="F157" s="183">
        <v>0</v>
      </c>
      <c r="G157" s="183">
        <v>7.4995000000000006E-2</v>
      </c>
      <c r="H157" s="182">
        <f t="shared" si="6"/>
        <v>8.7550580000000053</v>
      </c>
      <c r="I157" s="183">
        <v>8.7349646003537007</v>
      </c>
      <c r="J157" s="183">
        <v>3.6367119271312678</v>
      </c>
      <c r="K157" s="183">
        <v>0</v>
      </c>
      <c r="L157" s="183">
        <v>6.0065689999999998E-2</v>
      </c>
      <c r="M157" s="183">
        <f t="shared" si="5"/>
        <v>5.0381869832224329</v>
      </c>
      <c r="N157" s="182">
        <v>-35.38459735145473</v>
      </c>
    </row>
    <row r="158" spans="1:14" s="31" customFormat="1" ht="27" x14ac:dyDescent="0.25">
      <c r="A158" s="199">
        <v>166</v>
      </c>
      <c r="B158" s="198" t="s">
        <v>237</v>
      </c>
      <c r="C158" s="204" t="s">
        <v>291</v>
      </c>
      <c r="D158" s="183">
        <v>425.24768899999998</v>
      </c>
      <c r="E158" s="184">
        <v>178.25289599999999</v>
      </c>
      <c r="F158" s="183">
        <v>0</v>
      </c>
      <c r="G158" s="183">
        <v>11.131276</v>
      </c>
      <c r="H158" s="182">
        <f t="shared" si="6"/>
        <v>235.863517</v>
      </c>
      <c r="I158" s="183">
        <v>334.74310556559425</v>
      </c>
      <c r="J158" s="183">
        <v>150.34398016370119</v>
      </c>
      <c r="K158" s="183">
        <v>0</v>
      </c>
      <c r="L158" s="183">
        <v>8.5705764399999982</v>
      </c>
      <c r="M158" s="183">
        <f t="shared" si="5"/>
        <v>175.82854896189306</v>
      </c>
      <c r="N158" s="182">
        <v>-19.592182837062278</v>
      </c>
    </row>
    <row r="159" spans="1:14" s="31" customFormat="1" ht="13.5" x14ac:dyDescent="0.25">
      <c r="A159" s="199">
        <v>167</v>
      </c>
      <c r="B159" s="198" t="s">
        <v>134</v>
      </c>
      <c r="C159" s="204" t="s">
        <v>292</v>
      </c>
      <c r="D159" s="183">
        <v>1216.6907840000001</v>
      </c>
      <c r="E159" s="184">
        <v>1127.298162</v>
      </c>
      <c r="F159" s="183">
        <v>0</v>
      </c>
      <c r="G159" s="183">
        <v>66.535882999999998</v>
      </c>
      <c r="H159" s="182">
        <f t="shared" si="6"/>
        <v>22.856739000000076</v>
      </c>
      <c r="I159" s="183">
        <v>3620.7729741500007</v>
      </c>
      <c r="J159" s="183">
        <v>847.30940403120019</v>
      </c>
      <c r="K159" s="183">
        <v>0</v>
      </c>
      <c r="L159" s="183">
        <v>64.367609049999999</v>
      </c>
      <c r="M159" s="183">
        <f t="shared" si="5"/>
        <v>2709.0959610688005</v>
      </c>
      <c r="N159" s="182" t="s">
        <v>165</v>
      </c>
    </row>
    <row r="160" spans="1:14" s="31" customFormat="1" ht="13.5" x14ac:dyDescent="0.25">
      <c r="A160" s="199">
        <v>168</v>
      </c>
      <c r="B160" s="198" t="s">
        <v>259</v>
      </c>
      <c r="C160" s="204" t="s">
        <v>293</v>
      </c>
      <c r="D160" s="183">
        <v>0</v>
      </c>
      <c r="E160" s="184">
        <v>0</v>
      </c>
      <c r="F160" s="183">
        <v>0</v>
      </c>
      <c r="G160" s="183">
        <v>0</v>
      </c>
      <c r="H160" s="182">
        <f t="shared" si="6"/>
        <v>0</v>
      </c>
      <c r="I160" s="183">
        <v>7.5047394845729238</v>
      </c>
      <c r="J160" s="183">
        <v>6.3409509479561352</v>
      </c>
      <c r="K160" s="183">
        <v>0</v>
      </c>
      <c r="L160" s="183">
        <v>0</v>
      </c>
      <c r="M160" s="183">
        <f t="shared" si="5"/>
        <v>1.1637885366167886</v>
      </c>
      <c r="N160" s="182" t="s">
        <v>133</v>
      </c>
    </row>
    <row r="161" spans="1:14" s="31" customFormat="1" ht="27" x14ac:dyDescent="0.25">
      <c r="A161" s="199">
        <v>170</v>
      </c>
      <c r="B161" s="198" t="s">
        <v>144</v>
      </c>
      <c r="C161" s="204" t="s">
        <v>294</v>
      </c>
      <c r="D161" s="183">
        <v>356.08954100000005</v>
      </c>
      <c r="E161" s="184">
        <v>146.30235499999998</v>
      </c>
      <c r="F161" s="183">
        <v>0</v>
      </c>
      <c r="G161" s="183">
        <v>48.421280999999993</v>
      </c>
      <c r="H161" s="182">
        <f t="shared" si="6"/>
        <v>161.36590500000008</v>
      </c>
      <c r="I161" s="183">
        <v>394.72569358219295</v>
      </c>
      <c r="J161" s="183">
        <v>122.92674830949028</v>
      </c>
      <c r="K161" s="183">
        <v>0</v>
      </c>
      <c r="L161" s="183">
        <v>40.913987409999997</v>
      </c>
      <c r="M161" s="183">
        <f t="shared" si="5"/>
        <v>230.88495786270266</v>
      </c>
      <c r="N161" s="182">
        <v>48.927681168085471</v>
      </c>
    </row>
    <row r="162" spans="1:14" s="31" customFormat="1" ht="13.5" x14ac:dyDescent="0.25">
      <c r="A162" s="198">
        <v>171</v>
      </c>
      <c r="B162" s="198" t="s">
        <v>134</v>
      </c>
      <c r="C162" s="204" t="s">
        <v>295</v>
      </c>
      <c r="D162" s="183">
        <v>6459.9169519999987</v>
      </c>
      <c r="E162" s="184">
        <v>5395.0383300000003</v>
      </c>
      <c r="F162" s="183">
        <v>0</v>
      </c>
      <c r="G162" s="183">
        <v>435.49395799999996</v>
      </c>
      <c r="H162" s="182">
        <f t="shared" si="6"/>
        <v>629.38466399999834</v>
      </c>
      <c r="I162" s="183">
        <v>3988.5250385752443</v>
      </c>
      <c r="J162" s="183">
        <v>1975.0484791799997</v>
      </c>
      <c r="K162" s="183">
        <v>0</v>
      </c>
      <c r="L162" s="183">
        <v>462.99354793999998</v>
      </c>
      <c r="M162" s="183">
        <f t="shared" si="5"/>
        <v>1550.4830114552447</v>
      </c>
      <c r="N162" s="182">
        <v>135.66822888731184</v>
      </c>
    </row>
    <row r="163" spans="1:14" s="31" customFormat="1" ht="27" x14ac:dyDescent="0.25">
      <c r="A163" s="199">
        <v>176</v>
      </c>
      <c r="B163" s="198" t="s">
        <v>144</v>
      </c>
      <c r="C163" s="204" t="s">
        <v>296</v>
      </c>
      <c r="D163" s="183">
        <v>177.48188799999994</v>
      </c>
      <c r="E163" s="184">
        <v>94.528345000000002</v>
      </c>
      <c r="F163" s="183">
        <v>0</v>
      </c>
      <c r="G163" s="183">
        <v>24.031959999999998</v>
      </c>
      <c r="H163" s="182">
        <f t="shared" si="6"/>
        <v>58.921582999999941</v>
      </c>
      <c r="I163" s="183">
        <v>230.49126566013587</v>
      </c>
      <c r="J163" s="183">
        <v>78.649008893483241</v>
      </c>
      <c r="K163" s="183">
        <v>0</v>
      </c>
      <c r="L163" s="183">
        <v>16.45135084</v>
      </c>
      <c r="M163" s="183">
        <f t="shared" si="5"/>
        <v>135.39090592665261</v>
      </c>
      <c r="N163" s="182">
        <v>134.73369019064938</v>
      </c>
    </row>
    <row r="164" spans="1:14" s="31" customFormat="1" ht="27" x14ac:dyDescent="0.25">
      <c r="A164" s="199">
        <v>177</v>
      </c>
      <c r="B164" s="198" t="s">
        <v>144</v>
      </c>
      <c r="C164" s="204" t="s">
        <v>297</v>
      </c>
      <c r="D164" s="183">
        <v>6.4492339999999997</v>
      </c>
      <c r="E164" s="184">
        <v>4.2943670000000003</v>
      </c>
      <c r="F164" s="183">
        <v>0</v>
      </c>
      <c r="G164" s="183">
        <v>0.40514499999999998</v>
      </c>
      <c r="H164" s="182">
        <f t="shared" si="6"/>
        <v>1.7497219999999993</v>
      </c>
      <c r="I164" s="183">
        <v>7.3240900077403799</v>
      </c>
      <c r="J164" s="183">
        <v>2.9594979304108211</v>
      </c>
      <c r="K164" s="183">
        <v>0</v>
      </c>
      <c r="L164" s="183">
        <v>0.29319420999999996</v>
      </c>
      <c r="M164" s="183">
        <f t="shared" si="5"/>
        <v>4.0713978673295586</v>
      </c>
      <c r="N164" s="182">
        <v>135.52340295151461</v>
      </c>
    </row>
    <row r="165" spans="1:14" s="31" customFormat="1" ht="13.5" x14ac:dyDescent="0.25">
      <c r="A165" s="199">
        <v>181</v>
      </c>
      <c r="B165" s="198" t="s">
        <v>214</v>
      </c>
      <c r="C165" s="204" t="s">
        <v>298</v>
      </c>
      <c r="D165" s="183">
        <v>1533.9612700000005</v>
      </c>
      <c r="E165" s="184">
        <v>508.362886</v>
      </c>
      <c r="F165" s="183">
        <v>0</v>
      </c>
      <c r="G165" s="183">
        <v>260.27452400000004</v>
      </c>
      <c r="H165" s="182">
        <f t="shared" si="6"/>
        <v>765.32386000000031</v>
      </c>
      <c r="I165" s="183">
        <v>2194.0304874475</v>
      </c>
      <c r="J165" s="183">
        <v>511.59957952000002</v>
      </c>
      <c r="K165" s="183">
        <v>0</v>
      </c>
      <c r="L165" s="183">
        <v>262.13335588000007</v>
      </c>
      <c r="M165" s="183">
        <f t="shared" si="5"/>
        <v>1420.2975520474997</v>
      </c>
      <c r="N165" s="182">
        <v>102.28399228018741</v>
      </c>
    </row>
    <row r="166" spans="1:14" s="31" customFormat="1" ht="13.5" x14ac:dyDescent="0.25">
      <c r="A166" s="199">
        <v>182</v>
      </c>
      <c r="B166" s="198" t="s">
        <v>222</v>
      </c>
      <c r="C166" s="204" t="s">
        <v>299</v>
      </c>
      <c r="D166" s="183">
        <v>558.61030300000016</v>
      </c>
      <c r="E166" s="184">
        <v>17.946005</v>
      </c>
      <c r="F166" s="183">
        <v>0</v>
      </c>
      <c r="G166" s="183">
        <v>0.49874000000000002</v>
      </c>
      <c r="H166" s="182">
        <f t="shared" si="6"/>
        <v>540.16555800000015</v>
      </c>
      <c r="I166" s="183">
        <v>47.762439514324782</v>
      </c>
      <c r="J166" s="183">
        <v>17.057789589999995</v>
      </c>
      <c r="K166" s="183">
        <v>0</v>
      </c>
      <c r="L166" s="183">
        <v>0.32381844999999998</v>
      </c>
      <c r="M166" s="183">
        <f t="shared" si="5"/>
        <v>30.380831474324786</v>
      </c>
      <c r="N166" s="182">
        <v>-85.757757243445326</v>
      </c>
    </row>
    <row r="167" spans="1:14" s="31" customFormat="1" ht="13.5" x14ac:dyDescent="0.25">
      <c r="A167" s="199">
        <v>183</v>
      </c>
      <c r="B167" s="198" t="s">
        <v>214</v>
      </c>
      <c r="C167" s="204" t="s">
        <v>300</v>
      </c>
      <c r="D167" s="183">
        <v>39.13912400000001</v>
      </c>
      <c r="E167" s="184">
        <v>14.898600999999999</v>
      </c>
      <c r="F167" s="183">
        <v>0</v>
      </c>
      <c r="G167" s="183">
        <v>0.334094</v>
      </c>
      <c r="H167" s="182">
        <f t="shared" si="6"/>
        <v>23.90642900000001</v>
      </c>
      <c r="I167" s="183">
        <v>964.15768644861021</v>
      </c>
      <c r="J167" s="183">
        <v>6.1556630999999999</v>
      </c>
      <c r="K167" s="183">
        <v>0</v>
      </c>
      <c r="L167" s="183">
        <v>0.21051816999999995</v>
      </c>
      <c r="M167" s="183">
        <f t="shared" si="5"/>
        <v>957.79150517861024</v>
      </c>
      <c r="N167" s="182" t="s">
        <v>165</v>
      </c>
    </row>
    <row r="168" spans="1:14" s="31" customFormat="1" ht="13.5" x14ac:dyDescent="0.25">
      <c r="A168" s="199">
        <v>185</v>
      </c>
      <c r="B168" s="198" t="s">
        <v>148</v>
      </c>
      <c r="C168" s="204" t="s">
        <v>301</v>
      </c>
      <c r="D168" s="183">
        <v>234.59445300000004</v>
      </c>
      <c r="E168" s="184">
        <v>102.15246800000001</v>
      </c>
      <c r="F168" s="183">
        <v>0</v>
      </c>
      <c r="G168" s="183">
        <v>11.534507000000001</v>
      </c>
      <c r="H168" s="182">
        <f t="shared" si="6"/>
        <v>120.90747800000004</v>
      </c>
      <c r="I168" s="183">
        <v>162.97769596387906</v>
      </c>
      <c r="J168" s="183">
        <v>77.787348375233137</v>
      </c>
      <c r="K168" s="183">
        <v>0</v>
      </c>
      <c r="L168" s="183">
        <v>10.505076279999999</v>
      </c>
      <c r="M168" s="183">
        <f t="shared" si="5"/>
        <v>74.685271308645923</v>
      </c>
      <c r="N168" s="182">
        <v>-33.104751778703886</v>
      </c>
    </row>
    <row r="169" spans="1:14" s="31" customFormat="1" ht="13.5" x14ac:dyDescent="0.25">
      <c r="A169" s="199">
        <v>188</v>
      </c>
      <c r="B169" s="198" t="s">
        <v>148</v>
      </c>
      <c r="C169" s="204" t="s">
        <v>302</v>
      </c>
      <c r="D169" s="183">
        <v>1167.0011069999998</v>
      </c>
      <c r="E169" s="184">
        <v>687.32642599999997</v>
      </c>
      <c r="F169" s="183">
        <v>0</v>
      </c>
      <c r="G169" s="183">
        <v>146.73968299999999</v>
      </c>
      <c r="H169" s="182">
        <f t="shared" si="6"/>
        <v>332.93499799999984</v>
      </c>
      <c r="I169" s="183">
        <v>1200.4973436968939</v>
      </c>
      <c r="J169" s="183">
        <v>450.64732639052676</v>
      </c>
      <c r="K169" s="183">
        <v>0</v>
      </c>
      <c r="L169" s="183">
        <v>66.763775230000007</v>
      </c>
      <c r="M169" s="183">
        <f t="shared" si="5"/>
        <v>683.08624207636717</v>
      </c>
      <c r="N169" s="182">
        <v>117.54757333459176</v>
      </c>
    </row>
    <row r="170" spans="1:14" s="31" customFormat="1" ht="13.5" x14ac:dyDescent="0.25">
      <c r="A170" s="199">
        <v>189</v>
      </c>
      <c r="B170" s="198" t="s">
        <v>148</v>
      </c>
      <c r="C170" s="204" t="s">
        <v>303</v>
      </c>
      <c r="D170" s="183">
        <v>157.26127000000005</v>
      </c>
      <c r="E170" s="184">
        <v>40.699387000000002</v>
      </c>
      <c r="F170" s="183">
        <v>0</v>
      </c>
      <c r="G170" s="183">
        <v>9.3244390000000017</v>
      </c>
      <c r="H170" s="182">
        <f t="shared" si="6"/>
        <v>107.23744400000005</v>
      </c>
      <c r="I170" s="183">
        <v>78.702140087738243</v>
      </c>
      <c r="J170" s="183">
        <v>27.481494213956552</v>
      </c>
      <c r="K170" s="183">
        <v>0</v>
      </c>
      <c r="L170" s="183">
        <v>7.05850328</v>
      </c>
      <c r="M170" s="183">
        <f t="shared" si="5"/>
        <v>44.162142593781695</v>
      </c>
      <c r="N170" s="182">
        <v>-50.720080766223333</v>
      </c>
    </row>
    <row r="171" spans="1:14" s="31" customFormat="1" ht="13.5" x14ac:dyDescent="0.25">
      <c r="A171" s="199">
        <v>190</v>
      </c>
      <c r="B171" s="198" t="s">
        <v>148</v>
      </c>
      <c r="C171" s="204" t="s">
        <v>304</v>
      </c>
      <c r="D171" s="183">
        <v>203.89710599999992</v>
      </c>
      <c r="E171" s="184">
        <v>160.87529699999999</v>
      </c>
      <c r="F171" s="183">
        <v>0</v>
      </c>
      <c r="G171" s="183">
        <v>27.986396999999997</v>
      </c>
      <c r="H171" s="182">
        <f t="shared" si="6"/>
        <v>15.035411999999937</v>
      </c>
      <c r="I171" s="183">
        <v>295.47533998603274</v>
      </c>
      <c r="J171" s="183">
        <v>107.38539835918758</v>
      </c>
      <c r="K171" s="183">
        <v>0</v>
      </c>
      <c r="L171" s="183">
        <v>22.971000020000002</v>
      </c>
      <c r="M171" s="183">
        <f t="shared" si="5"/>
        <v>165.11894160684517</v>
      </c>
      <c r="N171" s="182" t="s">
        <v>165</v>
      </c>
    </row>
    <row r="172" spans="1:14" s="31" customFormat="1" ht="13.5" x14ac:dyDescent="0.25">
      <c r="A172" s="199">
        <v>191</v>
      </c>
      <c r="B172" s="201" t="s">
        <v>255</v>
      </c>
      <c r="C172" s="208" t="s">
        <v>305</v>
      </c>
      <c r="D172" s="183">
        <v>775.81517000000019</v>
      </c>
      <c r="E172" s="184">
        <v>11.533360000000002</v>
      </c>
      <c r="F172" s="183">
        <v>0</v>
      </c>
      <c r="G172" s="183">
        <v>2.0460059999999998</v>
      </c>
      <c r="H172" s="182">
        <f t="shared" si="6"/>
        <v>762.23580400000014</v>
      </c>
      <c r="I172" s="183">
        <v>20.000522651098333</v>
      </c>
      <c r="J172" s="183">
        <v>9.48938255137395</v>
      </c>
      <c r="K172" s="183">
        <v>0</v>
      </c>
      <c r="L172" s="183">
        <v>1.7911395799999998</v>
      </c>
      <c r="M172" s="183">
        <f t="shared" si="5"/>
        <v>8.7200005197243833</v>
      </c>
      <c r="N172" s="182">
        <v>-90.544025739297524</v>
      </c>
    </row>
    <row r="173" spans="1:14" s="31" customFormat="1" ht="13.5" x14ac:dyDescent="0.25">
      <c r="A173" s="199">
        <v>192</v>
      </c>
      <c r="B173" s="201" t="s">
        <v>148</v>
      </c>
      <c r="C173" s="208" t="s">
        <v>306</v>
      </c>
      <c r="D173" s="183">
        <v>287.40613999999999</v>
      </c>
      <c r="E173" s="184">
        <v>102.463683</v>
      </c>
      <c r="F173" s="183">
        <v>0</v>
      </c>
      <c r="G173" s="183">
        <v>16.740000999999999</v>
      </c>
      <c r="H173" s="182">
        <f t="shared" si="6"/>
        <v>168.20245599999998</v>
      </c>
      <c r="I173" s="183">
        <v>239.07488469548687</v>
      </c>
      <c r="J173" s="183">
        <v>87.938728728983321</v>
      </c>
      <c r="K173" s="183">
        <v>0</v>
      </c>
      <c r="L173" s="183">
        <v>15.771287319999999</v>
      </c>
      <c r="M173" s="183">
        <f t="shared" si="5"/>
        <v>135.36486864650357</v>
      </c>
      <c r="N173" s="182">
        <v>-12.764945748180278</v>
      </c>
    </row>
    <row r="174" spans="1:14" s="31" customFormat="1" ht="13.5" x14ac:dyDescent="0.25">
      <c r="A174" s="199">
        <v>193</v>
      </c>
      <c r="B174" s="201" t="s">
        <v>255</v>
      </c>
      <c r="C174" s="208" t="s">
        <v>307</v>
      </c>
      <c r="D174" s="183">
        <v>700.11277900000005</v>
      </c>
      <c r="E174" s="184">
        <v>18.731780000000001</v>
      </c>
      <c r="F174" s="183">
        <v>0</v>
      </c>
      <c r="G174" s="183">
        <v>0.96719200000000005</v>
      </c>
      <c r="H174" s="182">
        <f t="shared" si="6"/>
        <v>680.41380700000013</v>
      </c>
      <c r="I174" s="183">
        <v>22.04541022147993</v>
      </c>
      <c r="J174" s="183">
        <v>11.021819100831673</v>
      </c>
      <c r="K174" s="183">
        <v>0</v>
      </c>
      <c r="L174" s="183">
        <v>0.95298375999999996</v>
      </c>
      <c r="M174" s="183">
        <f t="shared" si="5"/>
        <v>10.070607360648257</v>
      </c>
      <c r="N174" s="182">
        <v>-90.266344406178192</v>
      </c>
    </row>
    <row r="175" spans="1:14" s="31" customFormat="1" ht="13.5" x14ac:dyDescent="0.25">
      <c r="A175" s="199">
        <v>194</v>
      </c>
      <c r="B175" s="201" t="s">
        <v>148</v>
      </c>
      <c r="C175" s="208" t="s">
        <v>308</v>
      </c>
      <c r="D175" s="183">
        <v>290.65887100000003</v>
      </c>
      <c r="E175" s="184">
        <v>95.077745000000007</v>
      </c>
      <c r="F175" s="183">
        <v>0</v>
      </c>
      <c r="G175" s="183">
        <v>14.507992999999999</v>
      </c>
      <c r="H175" s="182">
        <f t="shared" si="6"/>
        <v>181.07313300000004</v>
      </c>
      <c r="I175" s="183">
        <v>235.65951197002119</v>
      </c>
      <c r="J175" s="183">
        <v>82.319969218187083</v>
      </c>
      <c r="K175" s="183">
        <v>0</v>
      </c>
      <c r="L175" s="183">
        <v>14.589482020000002</v>
      </c>
      <c r="M175" s="183">
        <f t="shared" si="5"/>
        <v>138.75006073183411</v>
      </c>
      <c r="N175" s="182">
        <v>-16.50418859172942</v>
      </c>
    </row>
    <row r="176" spans="1:14" s="31" customFormat="1" ht="13.5" x14ac:dyDescent="0.25">
      <c r="A176" s="199">
        <v>195</v>
      </c>
      <c r="B176" s="198" t="s">
        <v>148</v>
      </c>
      <c r="C176" s="204" t="s">
        <v>309</v>
      </c>
      <c r="D176" s="183">
        <v>744.94225700000015</v>
      </c>
      <c r="E176" s="184">
        <v>198.11383999999998</v>
      </c>
      <c r="F176" s="183">
        <v>0</v>
      </c>
      <c r="G176" s="183">
        <v>29.999998999999995</v>
      </c>
      <c r="H176" s="182">
        <f t="shared" si="6"/>
        <v>516.82841800000017</v>
      </c>
      <c r="I176" s="183">
        <v>398.25580532680942</v>
      </c>
      <c r="J176" s="183">
        <v>152.01800111164312</v>
      </c>
      <c r="K176" s="183">
        <v>0</v>
      </c>
      <c r="L176" s="183">
        <v>29.394670239999996</v>
      </c>
      <c r="M176" s="183">
        <f t="shared" si="5"/>
        <v>216.84313397516632</v>
      </c>
      <c r="N176" s="182">
        <v>-50.255440019020945</v>
      </c>
    </row>
    <row r="177" spans="1:14" s="31" customFormat="1" ht="13.5" x14ac:dyDescent="0.25">
      <c r="A177" s="199">
        <v>197</v>
      </c>
      <c r="B177" s="198" t="s">
        <v>148</v>
      </c>
      <c r="C177" s="204" t="s">
        <v>310</v>
      </c>
      <c r="D177" s="183">
        <v>88.938708999999974</v>
      </c>
      <c r="E177" s="184">
        <v>31.973530000000004</v>
      </c>
      <c r="F177" s="183">
        <v>0</v>
      </c>
      <c r="G177" s="183">
        <v>5.3009949999999995</v>
      </c>
      <c r="H177" s="182">
        <f t="shared" si="6"/>
        <v>51.66418399999997</v>
      </c>
      <c r="I177" s="183">
        <v>82.504188832878015</v>
      </c>
      <c r="J177" s="183">
        <v>29.209338362842896</v>
      </c>
      <c r="K177" s="183">
        <v>0</v>
      </c>
      <c r="L177" s="183">
        <v>4.8203241999999999</v>
      </c>
      <c r="M177" s="183">
        <f t="shared" si="5"/>
        <v>48.474526270035113</v>
      </c>
      <c r="N177" s="182">
        <v>0.38310478669138553</v>
      </c>
    </row>
    <row r="178" spans="1:14" s="31" customFormat="1" ht="13.5" x14ac:dyDescent="0.25">
      <c r="A178" s="199">
        <v>198</v>
      </c>
      <c r="B178" s="198" t="s">
        <v>148</v>
      </c>
      <c r="C178" s="204" t="s">
        <v>311</v>
      </c>
      <c r="D178" s="183">
        <v>138.98489200000003</v>
      </c>
      <c r="E178" s="184">
        <v>51.404167000000001</v>
      </c>
      <c r="F178" s="183">
        <v>0</v>
      </c>
      <c r="G178" s="183">
        <v>12.149068999999997</v>
      </c>
      <c r="H178" s="182">
        <f t="shared" si="6"/>
        <v>75.431656000000032</v>
      </c>
      <c r="I178" s="183">
        <v>114.38825956757914</v>
      </c>
      <c r="J178" s="183">
        <v>41.188629453009199</v>
      </c>
      <c r="K178" s="183">
        <v>0</v>
      </c>
      <c r="L178" s="183">
        <v>11.147172879999998</v>
      </c>
      <c r="M178" s="183">
        <f t="shared" si="5"/>
        <v>62.052457234569943</v>
      </c>
      <c r="N178" s="182">
        <v>-11.718726914601534</v>
      </c>
    </row>
    <row r="179" spans="1:14" s="31" customFormat="1" ht="13.5" x14ac:dyDescent="0.25">
      <c r="A179" s="199">
        <v>199</v>
      </c>
      <c r="B179" s="198" t="s">
        <v>148</v>
      </c>
      <c r="C179" s="204" t="s">
        <v>312</v>
      </c>
      <c r="D179" s="183">
        <v>84.690933999999999</v>
      </c>
      <c r="E179" s="184">
        <v>37.787731000000001</v>
      </c>
      <c r="F179" s="183">
        <v>0</v>
      </c>
      <c r="G179" s="183">
        <v>4.9476339999999999</v>
      </c>
      <c r="H179" s="182">
        <f t="shared" si="6"/>
        <v>41.955568999999997</v>
      </c>
      <c r="I179" s="183">
        <v>69.3858016228682</v>
      </c>
      <c r="J179" s="183">
        <v>31.402442721523521</v>
      </c>
      <c r="K179" s="183">
        <v>0</v>
      </c>
      <c r="L179" s="183">
        <v>4.2281192999999995</v>
      </c>
      <c r="M179" s="183">
        <f t="shared" si="5"/>
        <v>33.755239601344684</v>
      </c>
      <c r="N179" s="182">
        <v>-13.064861727924487</v>
      </c>
    </row>
    <row r="180" spans="1:14" s="31" customFormat="1" ht="27" x14ac:dyDescent="0.25">
      <c r="A180" s="199">
        <v>200</v>
      </c>
      <c r="B180" s="198" t="s">
        <v>237</v>
      </c>
      <c r="C180" s="204" t="s">
        <v>313</v>
      </c>
      <c r="D180" s="183">
        <v>376.501777</v>
      </c>
      <c r="E180" s="184">
        <v>238.33919100000003</v>
      </c>
      <c r="F180" s="183">
        <v>0</v>
      </c>
      <c r="G180" s="183">
        <v>45.012003</v>
      </c>
      <c r="H180" s="182">
        <f t="shared" si="6"/>
        <v>93.150582999999983</v>
      </c>
      <c r="I180" s="183">
        <v>600.36990802871435</v>
      </c>
      <c r="J180" s="183">
        <v>208.82812555413395</v>
      </c>
      <c r="K180" s="183">
        <v>0</v>
      </c>
      <c r="L180" s="183">
        <v>41.062457850000001</v>
      </c>
      <c r="M180" s="183">
        <f t="shared" si="5"/>
        <v>350.47932462458039</v>
      </c>
      <c r="N180" s="182">
        <v>277.20486552609663</v>
      </c>
    </row>
    <row r="181" spans="1:14" s="31" customFormat="1" ht="27" x14ac:dyDescent="0.25">
      <c r="A181" s="199">
        <v>201</v>
      </c>
      <c r="B181" s="198" t="s">
        <v>237</v>
      </c>
      <c r="C181" s="204" t="s">
        <v>314</v>
      </c>
      <c r="D181" s="183">
        <v>494.54228699999993</v>
      </c>
      <c r="E181" s="184">
        <v>246.31020399999997</v>
      </c>
      <c r="F181" s="183">
        <v>0</v>
      </c>
      <c r="G181" s="183">
        <v>50.000000999999997</v>
      </c>
      <c r="H181" s="182">
        <f t="shared" si="6"/>
        <v>198.23208199999996</v>
      </c>
      <c r="I181" s="183">
        <v>572.10756150005238</v>
      </c>
      <c r="J181" s="183">
        <v>216.56504171285493</v>
      </c>
      <c r="K181" s="183">
        <v>0</v>
      </c>
      <c r="L181" s="183">
        <v>48.878167459999993</v>
      </c>
      <c r="M181" s="183">
        <f t="shared" si="5"/>
        <v>306.66435232719743</v>
      </c>
      <c r="N181" s="182">
        <v>60.388718661934348</v>
      </c>
    </row>
    <row r="182" spans="1:14" s="31" customFormat="1" ht="27" x14ac:dyDescent="0.25">
      <c r="A182" s="199">
        <v>202</v>
      </c>
      <c r="B182" s="198" t="s">
        <v>237</v>
      </c>
      <c r="C182" s="204" t="s">
        <v>315</v>
      </c>
      <c r="D182" s="183">
        <v>422.68196800000004</v>
      </c>
      <c r="E182" s="184">
        <v>315.62983500000001</v>
      </c>
      <c r="F182" s="183">
        <v>0</v>
      </c>
      <c r="G182" s="183">
        <v>78.717791000000005</v>
      </c>
      <c r="H182" s="182">
        <f t="shared" si="6"/>
        <v>28.334342000000021</v>
      </c>
      <c r="I182" s="183">
        <v>832.39078692451938</v>
      </c>
      <c r="J182" s="183">
        <v>264.6519285708074</v>
      </c>
      <c r="K182" s="183">
        <v>0</v>
      </c>
      <c r="L182" s="183">
        <v>82.783649769999997</v>
      </c>
      <c r="M182" s="183">
        <f t="shared" si="5"/>
        <v>484.95520858371196</v>
      </c>
      <c r="N182" s="182" t="s">
        <v>165</v>
      </c>
    </row>
    <row r="183" spans="1:14" s="31" customFormat="1" ht="13.5" x14ac:dyDescent="0.25">
      <c r="A183" s="199">
        <v>203</v>
      </c>
      <c r="B183" s="198" t="s">
        <v>259</v>
      </c>
      <c r="C183" s="204" t="s">
        <v>316</v>
      </c>
      <c r="D183" s="183">
        <v>310.35141600000003</v>
      </c>
      <c r="E183" s="184">
        <v>60.904286000000006</v>
      </c>
      <c r="F183" s="183">
        <v>0</v>
      </c>
      <c r="G183" s="183">
        <v>6.5185580000000005</v>
      </c>
      <c r="H183" s="182">
        <f t="shared" si="6"/>
        <v>242.928572</v>
      </c>
      <c r="I183" s="183">
        <v>71.548179087041916</v>
      </c>
      <c r="J183" s="183">
        <v>39.455249380020526</v>
      </c>
      <c r="K183" s="183">
        <v>0</v>
      </c>
      <c r="L183" s="183">
        <v>5.7166958499999989</v>
      </c>
      <c r="M183" s="183">
        <f t="shared" si="5"/>
        <v>26.37623385702139</v>
      </c>
      <c r="N183" s="182">
        <v>-81.106437666844144</v>
      </c>
    </row>
    <row r="184" spans="1:14" s="31" customFormat="1" ht="27" x14ac:dyDescent="0.25">
      <c r="A184" s="199">
        <v>204</v>
      </c>
      <c r="B184" s="198" t="s">
        <v>237</v>
      </c>
      <c r="C184" s="204" t="s">
        <v>317</v>
      </c>
      <c r="D184" s="183">
        <v>2033.7692909999998</v>
      </c>
      <c r="E184" s="184">
        <v>326.88548800000001</v>
      </c>
      <c r="F184" s="183">
        <v>0</v>
      </c>
      <c r="G184" s="183">
        <v>29.999995999999999</v>
      </c>
      <c r="H184" s="182">
        <f t="shared" si="6"/>
        <v>1676.8838069999997</v>
      </c>
      <c r="I184" s="183">
        <v>720.69931982123705</v>
      </c>
      <c r="J184" s="183">
        <v>281.42817614211174</v>
      </c>
      <c r="K184" s="183">
        <v>0</v>
      </c>
      <c r="L184" s="183">
        <v>29.757296059999998</v>
      </c>
      <c r="M184" s="183">
        <f t="shared" si="5"/>
        <v>409.51384761912533</v>
      </c>
      <c r="N184" s="182">
        <v>-67.812069556887607</v>
      </c>
    </row>
    <row r="185" spans="1:14" s="31" customFormat="1" ht="27" x14ac:dyDescent="0.25">
      <c r="A185" s="199">
        <v>205</v>
      </c>
      <c r="B185" s="198" t="s">
        <v>198</v>
      </c>
      <c r="C185" s="204" t="s">
        <v>318</v>
      </c>
      <c r="D185" s="183">
        <v>1571.2844199999997</v>
      </c>
      <c r="E185" s="184">
        <v>794.09986499999991</v>
      </c>
      <c r="F185" s="183">
        <v>0</v>
      </c>
      <c r="G185" s="183">
        <v>35.154004</v>
      </c>
      <c r="H185" s="182">
        <f t="shared" si="6"/>
        <v>742.03055099999983</v>
      </c>
      <c r="I185" s="183">
        <v>3077.0760363700001</v>
      </c>
      <c r="J185" s="183">
        <v>426.45235073039998</v>
      </c>
      <c r="K185" s="183">
        <v>0</v>
      </c>
      <c r="L185" s="183">
        <v>31.790561159999999</v>
      </c>
      <c r="M185" s="183">
        <f t="shared" si="5"/>
        <v>2618.8331244796</v>
      </c>
      <c r="N185" s="182">
        <v>260.43464803449422</v>
      </c>
    </row>
    <row r="186" spans="1:14" s="31" customFormat="1" ht="27" x14ac:dyDescent="0.25">
      <c r="A186" s="199">
        <v>206</v>
      </c>
      <c r="B186" s="198" t="s">
        <v>255</v>
      </c>
      <c r="C186" s="204" t="s">
        <v>319</v>
      </c>
      <c r="D186" s="183">
        <v>309.16985099999994</v>
      </c>
      <c r="E186" s="184">
        <v>156.91477200000003</v>
      </c>
      <c r="F186" s="183">
        <v>0</v>
      </c>
      <c r="G186" s="183">
        <v>9.9999950000000002</v>
      </c>
      <c r="H186" s="182">
        <f t="shared" si="6"/>
        <v>142.2550839999999</v>
      </c>
      <c r="I186" s="183">
        <v>288.85619923279927</v>
      </c>
      <c r="J186" s="183">
        <v>129.94606930236458</v>
      </c>
      <c r="K186" s="183">
        <v>0</v>
      </c>
      <c r="L186" s="183">
        <v>8.7309709299999998</v>
      </c>
      <c r="M186" s="183">
        <f t="shared" si="5"/>
        <v>150.17915900043468</v>
      </c>
      <c r="N186" s="182">
        <v>10.32332205930657</v>
      </c>
    </row>
    <row r="187" spans="1:14" s="31" customFormat="1" ht="13.5" x14ac:dyDescent="0.25">
      <c r="A187" s="199">
        <v>207</v>
      </c>
      <c r="B187" s="198" t="s">
        <v>255</v>
      </c>
      <c r="C187" s="204" t="s">
        <v>320</v>
      </c>
      <c r="D187" s="183">
        <v>1435.5713429999998</v>
      </c>
      <c r="E187" s="184">
        <v>153.10472000000001</v>
      </c>
      <c r="F187" s="183">
        <v>0</v>
      </c>
      <c r="G187" s="183">
        <v>15.000063000000001</v>
      </c>
      <c r="H187" s="182">
        <f t="shared" si="6"/>
        <v>1267.4665599999998</v>
      </c>
      <c r="I187" s="183">
        <v>317.02840274908425</v>
      </c>
      <c r="J187" s="183">
        <v>134.17190912123419</v>
      </c>
      <c r="K187" s="183">
        <v>0</v>
      </c>
      <c r="L187" s="183">
        <v>13.62879996</v>
      </c>
      <c r="M187" s="183">
        <f t="shared" si="5"/>
        <v>169.22769366785005</v>
      </c>
      <c r="N187" s="182">
        <v>-78.614769105462173</v>
      </c>
    </row>
    <row r="188" spans="1:14" s="31" customFormat="1" ht="13.5" x14ac:dyDescent="0.25">
      <c r="A188" s="199">
        <v>208</v>
      </c>
      <c r="B188" s="198" t="s">
        <v>148</v>
      </c>
      <c r="C188" s="204" t="s">
        <v>321</v>
      </c>
      <c r="D188" s="183">
        <v>183.27093400000001</v>
      </c>
      <c r="E188" s="184">
        <v>24.208144999999998</v>
      </c>
      <c r="F188" s="183">
        <v>0</v>
      </c>
      <c r="G188" s="183">
        <v>4.0054930000000004</v>
      </c>
      <c r="H188" s="182">
        <f t="shared" si="6"/>
        <v>155.05729600000001</v>
      </c>
      <c r="I188" s="183">
        <v>32.876357764477063</v>
      </c>
      <c r="J188" s="183">
        <v>19.715192940453676</v>
      </c>
      <c r="K188" s="183">
        <v>0</v>
      </c>
      <c r="L188" s="183">
        <v>3.8937877600000008</v>
      </c>
      <c r="M188" s="183">
        <f t="shared" si="5"/>
        <v>9.2673770640233872</v>
      </c>
      <c r="N188" s="182">
        <v>-85.855769290216543</v>
      </c>
    </row>
    <row r="189" spans="1:14" s="31" customFormat="1" ht="13.5" x14ac:dyDescent="0.25">
      <c r="A189" s="199">
        <v>209</v>
      </c>
      <c r="B189" s="198" t="s">
        <v>148</v>
      </c>
      <c r="C189" s="204" t="s">
        <v>322</v>
      </c>
      <c r="D189" s="183">
        <v>4229.6980319999993</v>
      </c>
      <c r="E189" s="184">
        <v>3580.6849299999994</v>
      </c>
      <c r="F189" s="183">
        <v>0</v>
      </c>
      <c r="G189" s="183">
        <v>45.701581000000004</v>
      </c>
      <c r="H189" s="182">
        <f t="shared" si="6"/>
        <v>603.31152099999986</v>
      </c>
      <c r="I189" s="183">
        <v>348.97313171612626</v>
      </c>
      <c r="J189" s="183">
        <v>121.39870970395759</v>
      </c>
      <c r="K189" s="183">
        <v>0</v>
      </c>
      <c r="L189" s="183">
        <v>31.05083715</v>
      </c>
      <c r="M189" s="183">
        <f t="shared" si="5"/>
        <v>196.52358486216866</v>
      </c>
      <c r="N189" s="182">
        <v>-59.434084189286018</v>
      </c>
    </row>
    <row r="190" spans="1:14" s="31" customFormat="1" ht="27" x14ac:dyDescent="0.25">
      <c r="A190" s="199">
        <v>210</v>
      </c>
      <c r="B190" s="198" t="s">
        <v>237</v>
      </c>
      <c r="C190" s="204" t="s">
        <v>323</v>
      </c>
      <c r="D190" s="183">
        <v>749.24345200000005</v>
      </c>
      <c r="E190" s="184">
        <v>396.73556699999995</v>
      </c>
      <c r="F190" s="183">
        <v>0</v>
      </c>
      <c r="G190" s="183">
        <v>35.339998999999999</v>
      </c>
      <c r="H190" s="182">
        <f t="shared" si="6"/>
        <v>317.16788600000012</v>
      </c>
      <c r="I190" s="183">
        <v>722.36512777563871</v>
      </c>
      <c r="J190" s="183">
        <v>313.72954098396644</v>
      </c>
      <c r="K190" s="183">
        <v>0</v>
      </c>
      <c r="L190" s="183">
        <v>36.778845899999993</v>
      </c>
      <c r="M190" s="183">
        <f t="shared" si="5"/>
        <v>371.8567408916723</v>
      </c>
      <c r="N190" s="182">
        <v>21.206791359713563</v>
      </c>
    </row>
    <row r="191" spans="1:14" s="31" customFormat="1" ht="27" x14ac:dyDescent="0.25">
      <c r="A191" s="199">
        <v>211</v>
      </c>
      <c r="B191" s="198" t="s">
        <v>237</v>
      </c>
      <c r="C191" s="204" t="s">
        <v>324</v>
      </c>
      <c r="D191" s="183">
        <v>552.18848600000013</v>
      </c>
      <c r="E191" s="184">
        <v>279.11749600000002</v>
      </c>
      <c r="F191" s="183">
        <v>0</v>
      </c>
      <c r="G191" s="183">
        <v>59.999991999999999</v>
      </c>
      <c r="H191" s="182">
        <f t="shared" si="6"/>
        <v>213.07099800000012</v>
      </c>
      <c r="I191" s="183">
        <v>751.86855348883478</v>
      </c>
      <c r="J191" s="183">
        <v>249.38499605335878</v>
      </c>
      <c r="K191" s="183">
        <v>0</v>
      </c>
      <c r="L191" s="183">
        <v>58.158198970000008</v>
      </c>
      <c r="M191" s="183">
        <f t="shared" si="5"/>
        <v>444.32535846547597</v>
      </c>
      <c r="N191" s="182">
        <v>112.92117700235649</v>
      </c>
    </row>
    <row r="192" spans="1:14" s="31" customFormat="1" ht="27" x14ac:dyDescent="0.25">
      <c r="A192" s="199">
        <v>212</v>
      </c>
      <c r="B192" s="198" t="s">
        <v>148</v>
      </c>
      <c r="C192" s="204" t="s">
        <v>325</v>
      </c>
      <c r="D192" s="183">
        <v>601.4020579999999</v>
      </c>
      <c r="E192" s="184">
        <v>114.33125999999999</v>
      </c>
      <c r="F192" s="183">
        <v>0</v>
      </c>
      <c r="G192" s="183">
        <v>13.921977999999999</v>
      </c>
      <c r="H192" s="182">
        <f t="shared" si="6"/>
        <v>473.14881999999989</v>
      </c>
      <c r="I192" s="183">
        <v>239.53863442675436</v>
      </c>
      <c r="J192" s="183">
        <v>99.091854114808669</v>
      </c>
      <c r="K192" s="183">
        <v>0</v>
      </c>
      <c r="L192" s="183">
        <v>9.621497159999997</v>
      </c>
      <c r="M192" s="183">
        <f t="shared" si="5"/>
        <v>130.82528315194571</v>
      </c>
      <c r="N192" s="182">
        <v>-64.126631981801879</v>
      </c>
    </row>
    <row r="193" spans="1:14" s="31" customFormat="1" ht="13.5" x14ac:dyDescent="0.25">
      <c r="A193" s="199">
        <v>213</v>
      </c>
      <c r="B193" s="198" t="s">
        <v>148</v>
      </c>
      <c r="C193" s="204" t="s">
        <v>326</v>
      </c>
      <c r="D193" s="183">
        <v>3992.6174839999999</v>
      </c>
      <c r="E193" s="184">
        <v>3622.6814759999997</v>
      </c>
      <c r="F193" s="183">
        <v>0</v>
      </c>
      <c r="G193" s="183">
        <v>49.645593999999996</v>
      </c>
      <c r="H193" s="182">
        <f t="shared" si="6"/>
        <v>320.29041400000011</v>
      </c>
      <c r="I193" s="183">
        <v>364.53758518378368</v>
      </c>
      <c r="J193" s="183">
        <v>107.48919454704898</v>
      </c>
      <c r="K193" s="183">
        <v>0</v>
      </c>
      <c r="L193" s="183">
        <v>58.053726509999976</v>
      </c>
      <c r="M193" s="183">
        <f t="shared" si="5"/>
        <v>198.99466412673468</v>
      </c>
      <c r="N193" s="182">
        <v>-30.778903530879109</v>
      </c>
    </row>
    <row r="194" spans="1:14" s="31" customFormat="1" ht="13.5" x14ac:dyDescent="0.25">
      <c r="A194" s="199">
        <v>214</v>
      </c>
      <c r="B194" s="198" t="s">
        <v>148</v>
      </c>
      <c r="C194" s="204" t="s">
        <v>327</v>
      </c>
      <c r="D194" s="183">
        <v>6698.9495880000022</v>
      </c>
      <c r="E194" s="184">
        <v>5983.3824430000013</v>
      </c>
      <c r="F194" s="183">
        <v>0</v>
      </c>
      <c r="G194" s="183">
        <v>59.239944000000001</v>
      </c>
      <c r="H194" s="182">
        <f t="shared" si="6"/>
        <v>656.32720100000085</v>
      </c>
      <c r="I194" s="183">
        <v>746.63272613655045</v>
      </c>
      <c r="J194" s="183">
        <v>240.44711339939707</v>
      </c>
      <c r="K194" s="183">
        <v>0</v>
      </c>
      <c r="L194" s="183">
        <v>64.447663509999998</v>
      </c>
      <c r="M194" s="183">
        <f t="shared" si="5"/>
        <v>441.73794922715342</v>
      </c>
      <c r="N194" s="182">
        <v>-25.354495014674761</v>
      </c>
    </row>
    <row r="195" spans="1:14" s="31" customFormat="1" ht="27" x14ac:dyDescent="0.25">
      <c r="A195" s="199">
        <v>215</v>
      </c>
      <c r="B195" s="198" t="s">
        <v>237</v>
      </c>
      <c r="C195" s="204" t="s">
        <v>328</v>
      </c>
      <c r="D195" s="183">
        <v>413.66665999999992</v>
      </c>
      <c r="E195" s="184">
        <v>149.45533899999998</v>
      </c>
      <c r="F195" s="183">
        <v>0</v>
      </c>
      <c r="G195" s="183">
        <v>41.107483999999999</v>
      </c>
      <c r="H195" s="182">
        <f t="shared" si="6"/>
        <v>223.10383699999994</v>
      </c>
      <c r="I195" s="183">
        <v>451.90654743050408</v>
      </c>
      <c r="J195" s="183">
        <v>148.19708526744409</v>
      </c>
      <c r="K195" s="183">
        <v>0</v>
      </c>
      <c r="L195" s="183">
        <v>45.747411399999997</v>
      </c>
      <c r="M195" s="183">
        <f t="shared" si="5"/>
        <v>257.96205076306001</v>
      </c>
      <c r="N195" s="182">
        <v>21.741431831563983</v>
      </c>
    </row>
    <row r="196" spans="1:14" s="31" customFormat="1" ht="13.5" x14ac:dyDescent="0.25">
      <c r="A196" s="199">
        <v>216</v>
      </c>
      <c r="B196" s="198" t="s">
        <v>214</v>
      </c>
      <c r="C196" s="204" t="s">
        <v>329</v>
      </c>
      <c r="D196" s="183">
        <v>659.46247900000003</v>
      </c>
      <c r="E196" s="184">
        <v>304.42210899999998</v>
      </c>
      <c r="F196" s="183">
        <v>0</v>
      </c>
      <c r="G196" s="183">
        <v>205.73329899999999</v>
      </c>
      <c r="H196" s="182">
        <f t="shared" si="6"/>
        <v>149.30707100000006</v>
      </c>
      <c r="I196" s="183">
        <v>402.40686738699981</v>
      </c>
      <c r="J196" s="183">
        <v>291.57322314999999</v>
      </c>
      <c r="K196" s="183">
        <v>0</v>
      </c>
      <c r="L196" s="183">
        <v>211.36031301</v>
      </c>
      <c r="M196" s="183">
        <f t="shared" si="5"/>
        <v>-100.52666877300018</v>
      </c>
      <c r="N196" s="182">
        <v>25.431203871337715</v>
      </c>
    </row>
    <row r="197" spans="1:14" s="31" customFormat="1" ht="13.5" x14ac:dyDescent="0.25">
      <c r="A197" s="199">
        <v>217</v>
      </c>
      <c r="B197" s="198" t="s">
        <v>214</v>
      </c>
      <c r="C197" s="204" t="s">
        <v>330</v>
      </c>
      <c r="D197" s="183">
        <v>448.51855899999993</v>
      </c>
      <c r="E197" s="184">
        <v>255.14349100000001</v>
      </c>
      <c r="F197" s="183">
        <v>0</v>
      </c>
      <c r="G197" s="183">
        <v>111.684257</v>
      </c>
      <c r="H197" s="182">
        <f t="shared" si="6"/>
        <v>81.690810999999911</v>
      </c>
      <c r="I197" s="183">
        <v>5073.5156697646262</v>
      </c>
      <c r="J197" s="183">
        <v>250.31672228999997</v>
      </c>
      <c r="K197" s="183">
        <v>0</v>
      </c>
      <c r="L197" s="183">
        <v>102.55245343</v>
      </c>
      <c r="M197" s="183">
        <f t="shared" si="5"/>
        <v>4720.6464940446258</v>
      </c>
      <c r="N197" s="182">
        <v>189.88590050199008</v>
      </c>
    </row>
    <row r="198" spans="1:14" s="31" customFormat="1" ht="27" x14ac:dyDescent="0.25">
      <c r="A198" s="199">
        <v>218</v>
      </c>
      <c r="B198" s="198" t="s">
        <v>144</v>
      </c>
      <c r="C198" s="204" t="s">
        <v>331</v>
      </c>
      <c r="D198" s="183">
        <v>247.83036200000006</v>
      </c>
      <c r="E198" s="184">
        <v>177.97571299999998</v>
      </c>
      <c r="F198" s="183">
        <v>0</v>
      </c>
      <c r="G198" s="183">
        <v>14.972999999999999</v>
      </c>
      <c r="H198" s="182">
        <f t="shared" si="6"/>
        <v>54.881649000000081</v>
      </c>
      <c r="I198" s="183">
        <v>319.81765234194893</v>
      </c>
      <c r="J198" s="183">
        <v>151.35080181131281</v>
      </c>
      <c r="K198" s="183">
        <v>0</v>
      </c>
      <c r="L198" s="183">
        <v>10.600764040000001</v>
      </c>
      <c r="M198" s="183">
        <f t="shared" si="5"/>
        <v>157.86608649063612</v>
      </c>
      <c r="N198" s="182">
        <v>182.86775313417019</v>
      </c>
    </row>
    <row r="199" spans="1:14" s="31" customFormat="1" ht="27" x14ac:dyDescent="0.25">
      <c r="A199" s="199">
        <v>219</v>
      </c>
      <c r="B199" s="198" t="s">
        <v>237</v>
      </c>
      <c r="C199" s="204" t="s">
        <v>332</v>
      </c>
      <c r="D199" s="183">
        <v>367.38292200000001</v>
      </c>
      <c r="E199" s="184">
        <v>85.505613999999994</v>
      </c>
      <c r="F199" s="183">
        <v>0</v>
      </c>
      <c r="G199" s="183">
        <v>22.505998999999999</v>
      </c>
      <c r="H199" s="182">
        <f t="shared" si="6"/>
        <v>259.37130900000005</v>
      </c>
      <c r="I199" s="183">
        <v>260.94990926323698</v>
      </c>
      <c r="J199" s="183">
        <v>81.701128907216713</v>
      </c>
      <c r="K199" s="183">
        <v>0</v>
      </c>
      <c r="L199" s="183">
        <v>22.069738170000001</v>
      </c>
      <c r="M199" s="183">
        <f t="shared" si="5"/>
        <v>157.17904218602027</v>
      </c>
      <c r="N199" s="182">
        <v>-32.095691938011321</v>
      </c>
    </row>
    <row r="200" spans="1:14" s="31" customFormat="1" ht="13.5" x14ac:dyDescent="0.25">
      <c r="A200" s="199">
        <v>222</v>
      </c>
      <c r="B200" s="198" t="s">
        <v>134</v>
      </c>
      <c r="C200" s="204" t="s">
        <v>333</v>
      </c>
      <c r="D200" s="183">
        <v>4211.3472530000008</v>
      </c>
      <c r="E200" s="184">
        <v>3307.1885080000002</v>
      </c>
      <c r="F200" s="183">
        <v>0</v>
      </c>
      <c r="G200" s="183">
        <v>502.20000199999998</v>
      </c>
      <c r="H200" s="182">
        <f t="shared" si="6"/>
        <v>401.95874300000065</v>
      </c>
      <c r="I200" s="183">
        <v>5521.9557760484768</v>
      </c>
      <c r="J200" s="183">
        <v>2904.9856249199402</v>
      </c>
      <c r="K200" s="183">
        <v>0</v>
      </c>
      <c r="L200" s="183">
        <v>562.83340120999992</v>
      </c>
      <c r="M200" s="183">
        <f t="shared" si="5"/>
        <v>2054.1367499185367</v>
      </c>
      <c r="N200" s="182">
        <v>345.27034227891761</v>
      </c>
    </row>
    <row r="201" spans="1:14" s="31" customFormat="1" ht="27" x14ac:dyDescent="0.25">
      <c r="A201" s="199">
        <v>223</v>
      </c>
      <c r="B201" s="198" t="s">
        <v>144</v>
      </c>
      <c r="C201" s="204" t="s">
        <v>334</v>
      </c>
      <c r="D201" s="183">
        <v>28.384214</v>
      </c>
      <c r="E201" s="184">
        <v>9.0097660000000008</v>
      </c>
      <c r="F201" s="183">
        <v>0</v>
      </c>
      <c r="G201" s="183">
        <v>1.5066079999999999</v>
      </c>
      <c r="H201" s="182">
        <f t="shared" si="6"/>
        <v>17.867840000000001</v>
      </c>
      <c r="I201" s="183">
        <v>21.598038412209586</v>
      </c>
      <c r="J201" s="183">
        <v>7.6935760760977168</v>
      </c>
      <c r="K201" s="183">
        <v>0</v>
      </c>
      <c r="L201" s="183">
        <v>1.3264062300000001</v>
      </c>
      <c r="M201" s="183">
        <f t="shared" si="5"/>
        <v>12.57805610611187</v>
      </c>
      <c r="N201" s="182">
        <v>-22.632817593054053</v>
      </c>
    </row>
    <row r="202" spans="1:14" s="31" customFormat="1" ht="27" x14ac:dyDescent="0.25">
      <c r="A202" s="199">
        <v>225</v>
      </c>
      <c r="B202" s="198" t="s">
        <v>144</v>
      </c>
      <c r="C202" s="204" t="s">
        <v>335</v>
      </c>
      <c r="D202" s="183">
        <v>5.4030770000000006</v>
      </c>
      <c r="E202" s="184">
        <v>2.3024939999999998</v>
      </c>
      <c r="F202" s="183">
        <v>0</v>
      </c>
      <c r="G202" s="183">
        <v>0.50220200000000004</v>
      </c>
      <c r="H202" s="182">
        <f t="shared" si="6"/>
        <v>2.5983810000000007</v>
      </c>
      <c r="I202" s="183">
        <v>5.1754454813247204</v>
      </c>
      <c r="J202" s="183">
        <v>1.7976231835780763</v>
      </c>
      <c r="K202" s="183">
        <v>0</v>
      </c>
      <c r="L202" s="183">
        <v>0.41598745000000004</v>
      </c>
      <c r="M202" s="183">
        <f t="shared" si="5"/>
        <v>2.9618348477466441</v>
      </c>
      <c r="N202" s="182">
        <v>19.978396243240084</v>
      </c>
    </row>
    <row r="203" spans="1:14" s="31" customFormat="1" ht="13.5" x14ac:dyDescent="0.25">
      <c r="A203" s="199">
        <v>226</v>
      </c>
      <c r="B203" s="198" t="s">
        <v>136</v>
      </c>
      <c r="C203" s="204" t="s">
        <v>336</v>
      </c>
      <c r="D203" s="183">
        <v>1244.326943</v>
      </c>
      <c r="E203" s="184">
        <v>1032.9296850000001</v>
      </c>
      <c r="F203" s="183">
        <v>0</v>
      </c>
      <c r="G203" s="183">
        <v>38.000005000000002</v>
      </c>
      <c r="H203" s="182">
        <f t="shared" si="6"/>
        <v>173.39725299999998</v>
      </c>
      <c r="I203" s="183">
        <v>290.30217157363154</v>
      </c>
      <c r="J203" s="183">
        <v>397.51326449999999</v>
      </c>
      <c r="K203" s="183">
        <v>0</v>
      </c>
      <c r="L203" s="183">
        <v>38.312736529999995</v>
      </c>
      <c r="M203" s="183">
        <f t="shared" si="5"/>
        <v>-145.52382945636845</v>
      </c>
      <c r="N203" s="182">
        <v>-156.52085106736672</v>
      </c>
    </row>
    <row r="204" spans="1:14" s="31" customFormat="1" ht="13.5" x14ac:dyDescent="0.25">
      <c r="A204" s="199">
        <v>227</v>
      </c>
      <c r="B204" s="198" t="s">
        <v>131</v>
      </c>
      <c r="C204" s="204" t="s">
        <v>337</v>
      </c>
      <c r="D204" s="183">
        <v>1194.886841</v>
      </c>
      <c r="E204" s="184">
        <v>784.36636399999998</v>
      </c>
      <c r="F204" s="183">
        <v>0</v>
      </c>
      <c r="G204" s="183">
        <v>45.011998999999996</v>
      </c>
      <c r="H204" s="182">
        <f t="shared" si="6"/>
        <v>365.50847800000003</v>
      </c>
      <c r="I204" s="183">
        <v>310.07002819630804</v>
      </c>
      <c r="J204" s="183">
        <v>303.7769096728</v>
      </c>
      <c r="K204" s="183">
        <v>0</v>
      </c>
      <c r="L204" s="183">
        <v>57.612027929999996</v>
      </c>
      <c r="M204" s="183">
        <f t="shared" si="5"/>
        <v>-51.318909406491954</v>
      </c>
      <c r="N204" s="182">
        <v>-140.44913980399983</v>
      </c>
    </row>
    <row r="205" spans="1:14" s="31" customFormat="1" ht="27" x14ac:dyDescent="0.25">
      <c r="A205" s="199">
        <v>228</v>
      </c>
      <c r="B205" s="198" t="s">
        <v>144</v>
      </c>
      <c r="C205" s="204" t="s">
        <v>338</v>
      </c>
      <c r="D205" s="183">
        <v>84.452350999999979</v>
      </c>
      <c r="E205" s="184">
        <v>33.453682000000001</v>
      </c>
      <c r="F205" s="183">
        <v>0</v>
      </c>
      <c r="G205" s="183">
        <v>8.8349990000000016</v>
      </c>
      <c r="H205" s="182">
        <f t="shared" si="6"/>
        <v>42.163669999999975</v>
      </c>
      <c r="I205" s="183">
        <v>96.300970924557433</v>
      </c>
      <c r="J205" s="183">
        <v>29.192272670182117</v>
      </c>
      <c r="K205" s="183">
        <v>0</v>
      </c>
      <c r="L205" s="183">
        <v>10.06836429</v>
      </c>
      <c r="M205" s="183">
        <f t="shared" si="5"/>
        <v>57.040333964375314</v>
      </c>
      <c r="N205" s="182">
        <v>40.844807009588024</v>
      </c>
    </row>
    <row r="206" spans="1:14" s="31" customFormat="1" ht="13.5" x14ac:dyDescent="0.25">
      <c r="A206" s="199">
        <v>229</v>
      </c>
      <c r="B206" s="198" t="s">
        <v>142</v>
      </c>
      <c r="C206" s="204" t="s">
        <v>339</v>
      </c>
      <c r="D206" s="183">
        <v>1216.0536410000002</v>
      </c>
      <c r="E206" s="184">
        <v>752.92336799999998</v>
      </c>
      <c r="F206" s="183">
        <v>0</v>
      </c>
      <c r="G206" s="183">
        <v>59.985001999999994</v>
      </c>
      <c r="H206" s="182">
        <f t="shared" si="6"/>
        <v>403.14527100000021</v>
      </c>
      <c r="I206" s="183">
        <v>1061.8744626972075</v>
      </c>
      <c r="J206" s="183">
        <v>353.10359290000008</v>
      </c>
      <c r="K206" s="183">
        <v>0</v>
      </c>
      <c r="L206" s="183">
        <v>68.27965214000001</v>
      </c>
      <c r="M206" s="183">
        <f t="shared" si="5"/>
        <v>640.49121765720736</v>
      </c>
      <c r="N206" s="182">
        <v>57.436204048695458</v>
      </c>
    </row>
    <row r="207" spans="1:14" s="31" customFormat="1" ht="27" x14ac:dyDescent="0.25">
      <c r="A207" s="199">
        <v>231</v>
      </c>
      <c r="B207" s="198" t="s">
        <v>237</v>
      </c>
      <c r="C207" s="204" t="s">
        <v>340</v>
      </c>
      <c r="D207" s="183">
        <v>69.505931000000004</v>
      </c>
      <c r="E207" s="184">
        <v>44.637099000000006</v>
      </c>
      <c r="F207" s="183">
        <v>0</v>
      </c>
      <c r="G207" s="183">
        <v>1.9328770000000002</v>
      </c>
      <c r="H207" s="182">
        <f t="shared" si="6"/>
        <v>22.935954999999996</v>
      </c>
      <c r="I207" s="183">
        <v>56.376078365651161</v>
      </c>
      <c r="J207" s="183">
        <v>29.779917574668964</v>
      </c>
      <c r="K207" s="183">
        <v>0</v>
      </c>
      <c r="L207" s="183">
        <v>1.9494433900000001</v>
      </c>
      <c r="M207" s="183">
        <f t="shared" si="5"/>
        <v>24.646717400982197</v>
      </c>
      <c r="N207" s="182">
        <v>9.2333530008641471</v>
      </c>
    </row>
    <row r="208" spans="1:14" s="31" customFormat="1" ht="27" x14ac:dyDescent="0.25">
      <c r="A208" s="199">
        <v>233</v>
      </c>
      <c r="B208" s="198" t="s">
        <v>237</v>
      </c>
      <c r="C208" s="204" t="s">
        <v>341</v>
      </c>
      <c r="D208" s="183">
        <v>51.631628000000006</v>
      </c>
      <c r="E208" s="184">
        <v>33.861487999999994</v>
      </c>
      <c r="F208" s="183">
        <v>0</v>
      </c>
      <c r="G208" s="183">
        <v>2.5000070000000001</v>
      </c>
      <c r="H208" s="182">
        <f t="shared" si="6"/>
        <v>15.270133000000012</v>
      </c>
      <c r="I208" s="183">
        <v>55.655664095572718</v>
      </c>
      <c r="J208" s="183">
        <v>23.170394130066828</v>
      </c>
      <c r="K208" s="183">
        <v>0</v>
      </c>
      <c r="L208" s="183">
        <v>2.6046726200000005</v>
      </c>
      <c r="M208" s="183">
        <f t="shared" si="5"/>
        <v>29.88059734550589</v>
      </c>
      <c r="N208" s="182">
        <v>98.007752815867917</v>
      </c>
    </row>
    <row r="209" spans="1:241" s="31" customFormat="1" ht="13.5" x14ac:dyDescent="0.25">
      <c r="A209" s="199">
        <v>234</v>
      </c>
      <c r="B209" s="198" t="s">
        <v>237</v>
      </c>
      <c r="C209" s="204" t="s">
        <v>342</v>
      </c>
      <c r="D209" s="183">
        <v>134.262631</v>
      </c>
      <c r="E209" s="184">
        <v>82.195278999999999</v>
      </c>
      <c r="F209" s="183">
        <v>0</v>
      </c>
      <c r="G209" s="183">
        <v>43.468200000000003</v>
      </c>
      <c r="H209" s="182">
        <f t="shared" si="6"/>
        <v>8.5991519999999966</v>
      </c>
      <c r="I209" s="183">
        <v>149.21224757234197</v>
      </c>
      <c r="J209" s="183">
        <v>47.703681669362425</v>
      </c>
      <c r="K209" s="183">
        <v>0</v>
      </c>
      <c r="L209" s="183">
        <v>41.228338659999999</v>
      </c>
      <c r="M209" s="183">
        <f t="shared" si="5"/>
        <v>60.280227242979542</v>
      </c>
      <c r="N209" s="182" t="s">
        <v>165</v>
      </c>
    </row>
    <row r="210" spans="1:241" s="31" customFormat="1" ht="13.5" x14ac:dyDescent="0.25">
      <c r="A210" s="199">
        <v>235</v>
      </c>
      <c r="B210" s="198" t="s">
        <v>136</v>
      </c>
      <c r="C210" s="204" t="s">
        <v>343</v>
      </c>
      <c r="D210" s="183">
        <v>889.46070500000008</v>
      </c>
      <c r="E210" s="184">
        <v>135.18119199999998</v>
      </c>
      <c r="F210" s="183">
        <v>0</v>
      </c>
      <c r="G210" s="183">
        <v>72.539997</v>
      </c>
      <c r="H210" s="182">
        <f t="shared" si="6"/>
        <v>681.73951600000009</v>
      </c>
      <c r="I210" s="183">
        <v>3890.8186498482905</v>
      </c>
      <c r="J210" s="183">
        <v>774.00152023999999</v>
      </c>
      <c r="K210" s="183">
        <v>0</v>
      </c>
      <c r="L210" s="183">
        <v>76.578426559999983</v>
      </c>
      <c r="M210" s="183">
        <f t="shared" si="5"/>
        <v>3040.2387030482905</v>
      </c>
      <c r="N210" s="182">
        <v>55.68318022435966</v>
      </c>
    </row>
    <row r="211" spans="1:241" s="31" customFormat="1" ht="13.5" x14ac:dyDescent="0.25">
      <c r="A211" s="199">
        <v>236</v>
      </c>
      <c r="B211" s="198" t="s">
        <v>136</v>
      </c>
      <c r="C211" s="204" t="s">
        <v>344</v>
      </c>
      <c r="D211" s="183">
        <v>1196.5795519999999</v>
      </c>
      <c r="E211" s="184">
        <v>904.68478499999992</v>
      </c>
      <c r="F211" s="183">
        <v>0</v>
      </c>
      <c r="G211" s="183">
        <v>42.036000000000001</v>
      </c>
      <c r="H211" s="182">
        <f t="shared" si="6"/>
        <v>249.858767</v>
      </c>
      <c r="I211" s="183">
        <v>1697.1187835397527</v>
      </c>
      <c r="J211" s="183">
        <v>1023.2422777689999</v>
      </c>
      <c r="K211" s="183">
        <v>0</v>
      </c>
      <c r="L211" s="183">
        <v>41.111797409999994</v>
      </c>
      <c r="M211" s="183">
        <f t="shared" ref="M211:M274" si="7">I211-J211-K211-L211</f>
        <v>632.76470836075282</v>
      </c>
      <c r="N211" s="182">
        <v>-248.58366278281571</v>
      </c>
    </row>
    <row r="212" spans="1:241" s="31" customFormat="1" ht="27" x14ac:dyDescent="0.25">
      <c r="A212" s="199">
        <v>237</v>
      </c>
      <c r="B212" s="198" t="s">
        <v>144</v>
      </c>
      <c r="C212" s="204" t="s">
        <v>345</v>
      </c>
      <c r="D212" s="183">
        <v>59.34633199999999</v>
      </c>
      <c r="E212" s="184">
        <v>29.135259999999995</v>
      </c>
      <c r="F212" s="183">
        <v>0</v>
      </c>
      <c r="G212" s="183">
        <v>13.000004000000001</v>
      </c>
      <c r="H212" s="182">
        <f t="shared" ref="H212:H275" si="8">D212-E212-F212-G212</f>
        <v>17.211067999999994</v>
      </c>
      <c r="I212" s="183">
        <v>104.19106282790561</v>
      </c>
      <c r="J212" s="183">
        <v>26.017685667678727</v>
      </c>
      <c r="K212" s="183">
        <v>0</v>
      </c>
      <c r="L212" s="183">
        <v>16.30273292</v>
      </c>
      <c r="M212" s="183">
        <f t="shared" si="7"/>
        <v>61.870644240226895</v>
      </c>
      <c r="N212" s="182">
        <v>260.11565397684097</v>
      </c>
    </row>
    <row r="213" spans="1:241" s="31" customFormat="1" ht="13.5" x14ac:dyDescent="0.25">
      <c r="A213" s="199">
        <v>242</v>
      </c>
      <c r="B213" s="198" t="s">
        <v>148</v>
      </c>
      <c r="C213" s="204" t="s">
        <v>346</v>
      </c>
      <c r="D213" s="183">
        <v>2667.4679430000001</v>
      </c>
      <c r="E213" s="184">
        <v>1927.4905649999998</v>
      </c>
      <c r="F213" s="183">
        <v>0</v>
      </c>
      <c r="G213" s="183">
        <v>9.9436730000000004</v>
      </c>
      <c r="H213" s="182">
        <f t="shared" si="8"/>
        <v>730.03370500000028</v>
      </c>
      <c r="I213" s="183">
        <v>86.458268811336453</v>
      </c>
      <c r="J213" s="183">
        <v>38.499839549681056</v>
      </c>
      <c r="K213" s="183">
        <v>0</v>
      </c>
      <c r="L213" s="183">
        <v>8.3369833300000007</v>
      </c>
      <c r="M213" s="183">
        <f t="shared" si="7"/>
        <v>39.621445931655394</v>
      </c>
      <c r="N213" s="182">
        <v>-86.367931143524771</v>
      </c>
    </row>
    <row r="214" spans="1:241" s="31" customFormat="1" ht="13.5" x14ac:dyDescent="0.25">
      <c r="A214" s="199">
        <v>243</v>
      </c>
      <c r="B214" s="198" t="s">
        <v>148</v>
      </c>
      <c r="C214" s="204" t="s">
        <v>347</v>
      </c>
      <c r="D214" s="183">
        <v>801.6902809999998</v>
      </c>
      <c r="E214" s="184">
        <v>169.88441699999998</v>
      </c>
      <c r="F214" s="183">
        <v>0</v>
      </c>
      <c r="G214" s="183">
        <v>82.025995000000009</v>
      </c>
      <c r="H214" s="182">
        <f t="shared" si="8"/>
        <v>549.77986899999985</v>
      </c>
      <c r="I214" s="183">
        <v>611.10827580191733</v>
      </c>
      <c r="J214" s="183">
        <v>157.24906184356954</v>
      </c>
      <c r="K214" s="183">
        <v>0</v>
      </c>
      <c r="L214" s="183">
        <v>91.774267960000003</v>
      </c>
      <c r="M214" s="183">
        <f t="shared" si="7"/>
        <v>362.08494599834785</v>
      </c>
      <c r="N214" s="182">
        <v>-27.142386448265572</v>
      </c>
    </row>
    <row r="215" spans="1:241" s="31" customFormat="1" ht="13.5" x14ac:dyDescent="0.25">
      <c r="A215" s="199">
        <v>244</v>
      </c>
      <c r="B215" s="198" t="s">
        <v>148</v>
      </c>
      <c r="C215" s="208" t="s">
        <v>348</v>
      </c>
      <c r="D215" s="183">
        <v>253.40018799999999</v>
      </c>
      <c r="E215" s="184">
        <v>140.174474</v>
      </c>
      <c r="F215" s="183">
        <v>0</v>
      </c>
      <c r="G215" s="183">
        <v>41.620396</v>
      </c>
      <c r="H215" s="182">
        <f t="shared" si="8"/>
        <v>71.605317999999983</v>
      </c>
      <c r="I215" s="183">
        <v>384.79229460181705</v>
      </c>
      <c r="J215" s="183">
        <v>117.40839792445246</v>
      </c>
      <c r="K215" s="183">
        <v>0</v>
      </c>
      <c r="L215" s="183">
        <v>45.463858220000006</v>
      </c>
      <c r="M215" s="183">
        <f t="shared" si="7"/>
        <v>221.92003845736457</v>
      </c>
      <c r="N215" s="182">
        <v>211.00074844401428</v>
      </c>
    </row>
    <row r="216" spans="1:241" s="31" customFormat="1" ht="13.5" x14ac:dyDescent="0.25">
      <c r="A216" s="199">
        <v>245</v>
      </c>
      <c r="B216" s="198" t="s">
        <v>148</v>
      </c>
      <c r="C216" s="208" t="s">
        <v>349</v>
      </c>
      <c r="D216" s="183">
        <v>3603.9812540000007</v>
      </c>
      <c r="E216" s="184">
        <v>3139.6233830000001</v>
      </c>
      <c r="F216" s="183">
        <v>0</v>
      </c>
      <c r="G216" s="183">
        <v>184.84473400000002</v>
      </c>
      <c r="H216" s="182">
        <f t="shared" si="8"/>
        <v>279.5131370000006</v>
      </c>
      <c r="I216" s="183">
        <v>284.14403301450898</v>
      </c>
      <c r="J216" s="183">
        <v>90.954753316277049</v>
      </c>
      <c r="K216" s="183">
        <v>0</v>
      </c>
      <c r="L216" s="183">
        <v>31.031330630000003</v>
      </c>
      <c r="M216" s="183">
        <f t="shared" si="7"/>
        <v>162.15794906823191</v>
      </c>
      <c r="N216" s="182">
        <v>-29.408739024288078</v>
      </c>
    </row>
    <row r="217" spans="1:241" s="31" customFormat="1" ht="13.5" x14ac:dyDescent="0.25">
      <c r="A217" s="199">
        <v>247</v>
      </c>
      <c r="B217" s="198" t="s">
        <v>237</v>
      </c>
      <c r="C217" s="208" t="s">
        <v>350</v>
      </c>
      <c r="D217" s="183">
        <v>149.558471</v>
      </c>
      <c r="E217" s="184">
        <v>62.863572000000005</v>
      </c>
      <c r="F217" s="183">
        <v>0</v>
      </c>
      <c r="G217" s="183">
        <v>11.159998999999999</v>
      </c>
      <c r="H217" s="182">
        <f t="shared" si="8"/>
        <v>75.534899999999993</v>
      </c>
      <c r="I217" s="183">
        <v>135.46612473016617</v>
      </c>
      <c r="J217" s="183">
        <v>50.798036823750472</v>
      </c>
      <c r="K217" s="183">
        <v>0</v>
      </c>
      <c r="L217" s="183">
        <v>11.339797880000001</v>
      </c>
      <c r="M217" s="183">
        <f t="shared" si="7"/>
        <v>73.328290026415701</v>
      </c>
      <c r="N217" s="182">
        <v>2.4980622226001139</v>
      </c>
    </row>
    <row r="218" spans="1:241" s="31" customFormat="1" ht="13.5" x14ac:dyDescent="0.25">
      <c r="A218" s="199">
        <v>248</v>
      </c>
      <c r="B218" s="198" t="s">
        <v>237</v>
      </c>
      <c r="C218" s="208" t="s">
        <v>351</v>
      </c>
      <c r="D218" s="183">
        <v>381.23701999999997</v>
      </c>
      <c r="E218" s="184">
        <v>229.54765500000002</v>
      </c>
      <c r="F218" s="183">
        <v>0</v>
      </c>
      <c r="G218" s="183">
        <v>31.619998000000002</v>
      </c>
      <c r="H218" s="182">
        <f t="shared" si="8"/>
        <v>120.06936699999994</v>
      </c>
      <c r="I218" s="183">
        <v>525.87693694847871</v>
      </c>
      <c r="J218" s="183">
        <v>194.85026989248723</v>
      </c>
      <c r="K218" s="183">
        <v>0</v>
      </c>
      <c r="L218" s="183">
        <v>33.120270429999991</v>
      </c>
      <c r="M218" s="183">
        <f t="shared" si="7"/>
        <v>297.90639662599148</v>
      </c>
      <c r="N218" s="182">
        <v>150.46152858651303</v>
      </c>
    </row>
    <row r="219" spans="1:241" s="1" customFormat="1" ht="13.5" x14ac:dyDescent="0.25">
      <c r="A219" s="199">
        <v>249</v>
      </c>
      <c r="B219" s="198" t="s">
        <v>237</v>
      </c>
      <c r="C219" s="208" t="s">
        <v>352</v>
      </c>
      <c r="D219" s="183">
        <v>519.45254199999999</v>
      </c>
      <c r="E219" s="184">
        <v>106.789018</v>
      </c>
      <c r="F219" s="183">
        <v>0</v>
      </c>
      <c r="G219" s="183">
        <v>53.531059999999997</v>
      </c>
      <c r="H219" s="182">
        <f t="shared" si="8"/>
        <v>359.13246400000003</v>
      </c>
      <c r="I219" s="183">
        <v>329.2697590251226</v>
      </c>
      <c r="J219" s="183">
        <v>100.84324661699024</v>
      </c>
      <c r="K219" s="183">
        <v>0</v>
      </c>
      <c r="L219" s="183">
        <v>40.440929739999994</v>
      </c>
      <c r="M219" s="183">
        <f t="shared" si="7"/>
        <v>187.98558266813234</v>
      </c>
      <c r="N219" s="182">
        <v>-39.903539730101734</v>
      </c>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c r="EQ219" s="31"/>
      <c r="ER219" s="31"/>
      <c r="ES219" s="31"/>
      <c r="ET219" s="31"/>
      <c r="EU219" s="31"/>
      <c r="EV219" s="31"/>
      <c r="EW219" s="31"/>
      <c r="EX219" s="31"/>
      <c r="EY219" s="31"/>
      <c r="EZ219" s="31"/>
      <c r="FA219" s="31"/>
      <c r="FB219" s="31"/>
      <c r="FC219" s="31"/>
      <c r="FD219" s="31"/>
      <c r="FE219" s="31"/>
      <c r="FF219" s="31"/>
      <c r="FG219" s="31"/>
      <c r="FH219" s="31"/>
      <c r="FI219" s="31"/>
      <c r="FJ219" s="31"/>
      <c r="FK219" s="31"/>
      <c r="FL219" s="31"/>
      <c r="FM219" s="31"/>
      <c r="FN219" s="31"/>
      <c r="FO219" s="31"/>
      <c r="FP219" s="31"/>
      <c r="FQ219" s="31"/>
      <c r="FR219" s="31"/>
      <c r="FS219" s="31"/>
      <c r="FT219" s="31"/>
      <c r="FU219" s="31"/>
      <c r="FV219" s="31"/>
      <c r="FW219" s="31"/>
      <c r="FX219" s="31"/>
      <c r="FY219" s="31"/>
      <c r="FZ219" s="31"/>
      <c r="GA219" s="31"/>
      <c r="GB219" s="31"/>
      <c r="GC219" s="31"/>
      <c r="GD219" s="31"/>
      <c r="GE219" s="31"/>
      <c r="GF219" s="31"/>
      <c r="GG219" s="31"/>
      <c r="GH219" s="31"/>
      <c r="GI219" s="31"/>
      <c r="GJ219" s="31"/>
      <c r="GK219" s="31"/>
      <c r="GL219" s="31"/>
      <c r="GM219" s="31"/>
      <c r="GN219" s="31"/>
      <c r="GO219" s="31"/>
      <c r="GP219" s="31"/>
      <c r="GQ219" s="31"/>
      <c r="GR219" s="31"/>
      <c r="GS219" s="31"/>
      <c r="GT219" s="31"/>
      <c r="GU219" s="31"/>
      <c r="GV219" s="31"/>
      <c r="GW219" s="31"/>
      <c r="GX219" s="31"/>
      <c r="GY219" s="31"/>
      <c r="GZ219" s="31"/>
      <c r="HA219" s="31"/>
      <c r="HB219" s="31"/>
      <c r="HC219" s="31"/>
      <c r="HD219" s="31"/>
      <c r="HE219" s="31"/>
      <c r="HF219" s="31"/>
      <c r="HG219" s="31"/>
      <c r="HH219" s="31"/>
      <c r="HI219" s="31"/>
      <c r="HJ219" s="31"/>
      <c r="HK219" s="31"/>
      <c r="HL219" s="31"/>
      <c r="HM219" s="31"/>
      <c r="HN219" s="31"/>
      <c r="HO219" s="31"/>
      <c r="HP219" s="31"/>
      <c r="HQ219" s="31"/>
      <c r="HR219" s="31"/>
      <c r="HS219" s="31"/>
      <c r="HT219" s="31"/>
      <c r="HU219" s="31"/>
      <c r="HV219" s="31"/>
      <c r="HW219" s="31"/>
      <c r="HX219" s="31"/>
      <c r="HY219" s="31"/>
      <c r="HZ219" s="31"/>
      <c r="IA219" s="31"/>
      <c r="IB219" s="31"/>
      <c r="IC219" s="31"/>
      <c r="ID219" s="31"/>
      <c r="IE219" s="31"/>
      <c r="IF219" s="31"/>
      <c r="IG219" s="31"/>
    </row>
    <row r="220" spans="1:241" s="1" customFormat="1" ht="13.5" x14ac:dyDescent="0.25">
      <c r="A220" s="199">
        <v>250</v>
      </c>
      <c r="B220" s="198" t="s">
        <v>237</v>
      </c>
      <c r="C220" s="208" t="s">
        <v>353</v>
      </c>
      <c r="D220" s="183">
        <v>229.17275800000004</v>
      </c>
      <c r="E220" s="184">
        <v>163.808841</v>
      </c>
      <c r="F220" s="183">
        <v>0</v>
      </c>
      <c r="G220" s="183">
        <v>16.926010999999999</v>
      </c>
      <c r="H220" s="182">
        <f t="shared" si="8"/>
        <v>48.437906000000041</v>
      </c>
      <c r="I220" s="183">
        <v>336.70448064034389</v>
      </c>
      <c r="J220" s="183">
        <v>133.99584068176841</v>
      </c>
      <c r="K220" s="183">
        <v>0</v>
      </c>
      <c r="L220" s="183">
        <v>18.042035970000001</v>
      </c>
      <c r="M220" s="183">
        <f t="shared" si="7"/>
        <v>184.66660398857547</v>
      </c>
      <c r="N220" s="182">
        <v>278.81101659256922</v>
      </c>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c r="CO220" s="31"/>
      <c r="CP220" s="31"/>
      <c r="CQ220" s="31"/>
      <c r="CR220" s="31"/>
      <c r="CS220" s="31"/>
      <c r="CT220" s="31"/>
      <c r="CU220" s="31"/>
      <c r="CV220" s="31"/>
      <c r="CW220" s="31"/>
      <c r="CX220" s="31"/>
      <c r="CY220" s="31"/>
      <c r="CZ220" s="31"/>
      <c r="DA220" s="31"/>
      <c r="DB220" s="31"/>
      <c r="DC220" s="31"/>
      <c r="DD220" s="31"/>
      <c r="DE220" s="31"/>
      <c r="DF220" s="31"/>
      <c r="DG220" s="31"/>
      <c r="DH220" s="31"/>
      <c r="DI220" s="31"/>
      <c r="DJ220" s="31"/>
      <c r="DK220" s="31"/>
      <c r="DL220" s="31"/>
      <c r="DM220" s="31"/>
      <c r="DN220" s="31"/>
      <c r="DO220" s="31"/>
      <c r="DP220" s="31"/>
      <c r="DQ220" s="31"/>
      <c r="DR220" s="31"/>
      <c r="DS220" s="31"/>
      <c r="DT220" s="31"/>
      <c r="DU220" s="31"/>
      <c r="DV220" s="31"/>
      <c r="DW220" s="31"/>
      <c r="DX220" s="31"/>
      <c r="DY220" s="31"/>
      <c r="DZ220" s="31"/>
      <c r="EA220" s="31"/>
      <c r="EB220" s="31"/>
      <c r="EC220" s="31"/>
      <c r="ED220" s="31"/>
      <c r="EE220" s="31"/>
      <c r="EF220" s="31"/>
      <c r="EG220" s="31"/>
      <c r="EH220" s="31"/>
      <c r="EI220" s="31"/>
      <c r="EJ220" s="31"/>
      <c r="EK220" s="31"/>
      <c r="EL220" s="31"/>
      <c r="EM220" s="31"/>
      <c r="EN220" s="31"/>
      <c r="EO220" s="31"/>
      <c r="EP220" s="31"/>
      <c r="EQ220" s="31"/>
      <c r="ER220" s="31"/>
      <c r="ES220" s="31"/>
      <c r="ET220" s="31"/>
      <c r="EU220" s="31"/>
      <c r="EV220" s="31"/>
      <c r="EW220" s="31"/>
      <c r="EX220" s="31"/>
      <c r="EY220" s="31"/>
      <c r="EZ220" s="31"/>
      <c r="FA220" s="31"/>
      <c r="FB220" s="31"/>
      <c r="FC220" s="31"/>
      <c r="FD220" s="31"/>
      <c r="FE220" s="31"/>
      <c r="FF220" s="31"/>
      <c r="FG220" s="31"/>
      <c r="FH220" s="31"/>
      <c r="FI220" s="31"/>
      <c r="FJ220" s="31"/>
      <c r="FK220" s="31"/>
      <c r="FL220" s="31"/>
      <c r="FM220" s="31"/>
      <c r="FN220" s="31"/>
      <c r="FO220" s="31"/>
      <c r="FP220" s="31"/>
      <c r="FQ220" s="31"/>
      <c r="FR220" s="31"/>
      <c r="FS220" s="31"/>
      <c r="FT220" s="31"/>
      <c r="FU220" s="31"/>
      <c r="FV220" s="31"/>
      <c r="FW220" s="31"/>
      <c r="FX220" s="31"/>
      <c r="FY220" s="31"/>
      <c r="FZ220" s="31"/>
      <c r="GA220" s="31"/>
      <c r="GB220" s="31"/>
      <c r="GC220" s="31"/>
      <c r="GD220" s="31"/>
      <c r="GE220" s="31"/>
      <c r="GF220" s="31"/>
      <c r="GG220" s="31"/>
      <c r="GH220" s="31"/>
      <c r="GI220" s="31"/>
      <c r="GJ220" s="31"/>
      <c r="GK220" s="31"/>
      <c r="GL220" s="31"/>
      <c r="GM220" s="31"/>
      <c r="GN220" s="31"/>
      <c r="GO220" s="31"/>
      <c r="GP220" s="31"/>
      <c r="GQ220" s="31"/>
      <c r="GR220" s="31"/>
      <c r="GS220" s="31"/>
      <c r="GT220" s="31"/>
      <c r="GU220" s="31"/>
      <c r="GV220" s="31"/>
      <c r="GW220" s="31"/>
      <c r="GX220" s="31"/>
      <c r="GY220" s="31"/>
      <c r="GZ220" s="31"/>
      <c r="HA220" s="31"/>
      <c r="HB220" s="31"/>
      <c r="HC220" s="31"/>
      <c r="HD220" s="31"/>
      <c r="HE220" s="31"/>
      <c r="HF220" s="31"/>
      <c r="HG220" s="31"/>
      <c r="HH220" s="31"/>
      <c r="HI220" s="31"/>
      <c r="HJ220" s="31"/>
      <c r="HK220" s="31"/>
      <c r="HL220" s="31"/>
      <c r="HM220" s="31"/>
      <c r="HN220" s="31"/>
      <c r="HO220" s="31"/>
      <c r="HP220" s="31"/>
      <c r="HQ220" s="31"/>
      <c r="HR220" s="31"/>
      <c r="HS220" s="31"/>
      <c r="HT220" s="31"/>
      <c r="HU220" s="31"/>
      <c r="HV220" s="31"/>
      <c r="HW220" s="31"/>
      <c r="HX220" s="31"/>
      <c r="HY220" s="31"/>
      <c r="HZ220" s="31"/>
      <c r="IA220" s="31"/>
      <c r="IB220" s="31"/>
      <c r="IC220" s="31"/>
      <c r="ID220" s="31"/>
      <c r="IE220" s="31"/>
      <c r="IF220" s="31"/>
      <c r="IG220" s="31"/>
    </row>
    <row r="221" spans="1:241" s="1" customFormat="1" ht="13.5" x14ac:dyDescent="0.25">
      <c r="A221" s="199">
        <v>251</v>
      </c>
      <c r="B221" s="198" t="s">
        <v>148</v>
      </c>
      <c r="C221" s="208" t="s">
        <v>354</v>
      </c>
      <c r="D221" s="183">
        <v>414.07788700000009</v>
      </c>
      <c r="E221" s="184">
        <v>48.117566999999994</v>
      </c>
      <c r="F221" s="183">
        <v>0</v>
      </c>
      <c r="G221" s="183">
        <v>19.816997999999998</v>
      </c>
      <c r="H221" s="182">
        <f t="shared" si="8"/>
        <v>346.14332200000007</v>
      </c>
      <c r="I221" s="183">
        <v>136.03717396027324</v>
      </c>
      <c r="J221" s="183">
        <v>41.773903889802689</v>
      </c>
      <c r="K221" s="183">
        <v>0</v>
      </c>
      <c r="L221" s="183">
        <v>20.80430363</v>
      </c>
      <c r="M221" s="183">
        <f t="shared" si="7"/>
        <v>73.458966440470562</v>
      </c>
      <c r="N221" s="182">
        <v>-70.893874249933162</v>
      </c>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c r="EQ221" s="31"/>
      <c r="ER221" s="31"/>
      <c r="ES221" s="31"/>
      <c r="ET221" s="31"/>
      <c r="EU221" s="31"/>
      <c r="EV221" s="31"/>
      <c r="EW221" s="31"/>
      <c r="EX221" s="31"/>
      <c r="EY221" s="31"/>
      <c r="EZ221" s="31"/>
      <c r="FA221" s="31"/>
      <c r="FB221" s="31"/>
      <c r="FC221" s="31"/>
      <c r="FD221" s="31"/>
      <c r="FE221" s="31"/>
      <c r="FF221" s="31"/>
      <c r="FG221" s="31"/>
      <c r="FH221" s="31"/>
      <c r="FI221" s="31"/>
      <c r="FJ221" s="31"/>
      <c r="FK221" s="31"/>
      <c r="FL221" s="31"/>
      <c r="FM221" s="31"/>
      <c r="FN221" s="31"/>
      <c r="FO221" s="31"/>
      <c r="FP221" s="31"/>
      <c r="FQ221" s="31"/>
      <c r="FR221" s="31"/>
      <c r="FS221" s="31"/>
      <c r="FT221" s="31"/>
      <c r="FU221" s="31"/>
      <c r="FV221" s="31"/>
      <c r="FW221" s="31"/>
      <c r="FX221" s="31"/>
      <c r="FY221" s="31"/>
      <c r="FZ221" s="31"/>
      <c r="GA221" s="31"/>
      <c r="GB221" s="31"/>
      <c r="GC221" s="31"/>
      <c r="GD221" s="31"/>
      <c r="GE221" s="31"/>
      <c r="GF221" s="31"/>
      <c r="GG221" s="31"/>
      <c r="GH221" s="31"/>
      <c r="GI221" s="31"/>
      <c r="GJ221" s="31"/>
      <c r="GK221" s="31"/>
      <c r="GL221" s="31"/>
      <c r="GM221" s="31"/>
      <c r="GN221" s="31"/>
      <c r="GO221" s="31"/>
      <c r="GP221" s="31"/>
      <c r="GQ221" s="31"/>
      <c r="GR221" s="31"/>
      <c r="GS221" s="31"/>
      <c r="GT221" s="31"/>
      <c r="GU221" s="31"/>
      <c r="GV221" s="31"/>
      <c r="GW221" s="31"/>
      <c r="GX221" s="31"/>
      <c r="GY221" s="31"/>
      <c r="GZ221" s="31"/>
      <c r="HA221" s="31"/>
      <c r="HB221" s="31"/>
      <c r="HC221" s="31"/>
      <c r="HD221" s="31"/>
      <c r="HE221" s="31"/>
      <c r="HF221" s="31"/>
      <c r="HG221" s="31"/>
      <c r="HH221" s="31"/>
      <c r="HI221" s="31"/>
      <c r="HJ221" s="31"/>
      <c r="HK221" s="31"/>
      <c r="HL221" s="31"/>
      <c r="HM221" s="31"/>
      <c r="HN221" s="31"/>
      <c r="HO221" s="31"/>
      <c r="HP221" s="31"/>
      <c r="HQ221" s="31"/>
      <c r="HR221" s="31"/>
      <c r="HS221" s="31"/>
      <c r="HT221" s="31"/>
      <c r="HU221" s="31"/>
      <c r="HV221" s="31"/>
      <c r="HW221" s="31"/>
      <c r="HX221" s="31"/>
      <c r="HY221" s="31"/>
      <c r="HZ221" s="31"/>
      <c r="IA221" s="31"/>
      <c r="IB221" s="31"/>
      <c r="IC221" s="31"/>
      <c r="ID221" s="31"/>
      <c r="IE221" s="31"/>
      <c r="IF221" s="31"/>
      <c r="IG221" s="31"/>
    </row>
    <row r="222" spans="1:241" s="1" customFormat="1" ht="27" x14ac:dyDescent="0.25">
      <c r="A222" s="199">
        <v>252</v>
      </c>
      <c r="B222" s="198" t="s">
        <v>148</v>
      </c>
      <c r="C222" s="210" t="s">
        <v>355</v>
      </c>
      <c r="D222" s="183">
        <v>113.79604599999998</v>
      </c>
      <c r="E222" s="184">
        <v>32.905254999999997</v>
      </c>
      <c r="F222" s="183">
        <v>0</v>
      </c>
      <c r="G222" s="183">
        <v>1.8600079999999999</v>
      </c>
      <c r="H222" s="182">
        <f t="shared" si="8"/>
        <v>79.030782999999985</v>
      </c>
      <c r="I222" s="183">
        <v>47.280206242514105</v>
      </c>
      <c r="J222" s="183">
        <v>24.901373867743182</v>
      </c>
      <c r="K222" s="183">
        <v>0</v>
      </c>
      <c r="L222" s="183">
        <v>1.8727934100000001</v>
      </c>
      <c r="M222" s="183">
        <f t="shared" si="7"/>
        <v>20.506038964770923</v>
      </c>
      <c r="N222" s="182">
        <v>-67.349981742119468</v>
      </c>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31"/>
      <c r="EK222" s="31"/>
      <c r="EL222" s="31"/>
      <c r="EM222" s="31"/>
      <c r="EN222" s="31"/>
      <c r="EO222" s="31"/>
      <c r="EP222" s="31"/>
      <c r="EQ222" s="31"/>
      <c r="ER222" s="31"/>
      <c r="ES222" s="31"/>
      <c r="ET222" s="31"/>
      <c r="EU222" s="31"/>
      <c r="EV222" s="31"/>
      <c r="EW222" s="31"/>
      <c r="EX222" s="31"/>
      <c r="EY222" s="31"/>
      <c r="EZ222" s="31"/>
      <c r="FA222" s="31"/>
      <c r="FB222" s="31"/>
      <c r="FC222" s="31"/>
      <c r="FD222" s="31"/>
      <c r="FE222" s="31"/>
      <c r="FF222" s="31"/>
      <c r="FG222" s="31"/>
      <c r="FH222" s="31"/>
      <c r="FI222" s="31"/>
      <c r="FJ222" s="31"/>
      <c r="FK222" s="31"/>
      <c r="FL222" s="31"/>
      <c r="FM222" s="31"/>
      <c r="FN222" s="31"/>
      <c r="FO222" s="31"/>
      <c r="FP222" s="31"/>
      <c r="FQ222" s="31"/>
      <c r="FR222" s="31"/>
      <c r="FS222" s="31"/>
      <c r="FT222" s="31"/>
      <c r="FU222" s="31"/>
      <c r="FV222" s="31"/>
      <c r="FW222" s="31"/>
      <c r="FX222" s="31"/>
      <c r="FY222" s="31"/>
      <c r="FZ222" s="31"/>
      <c r="GA222" s="31"/>
      <c r="GB222" s="31"/>
      <c r="GC222" s="31"/>
      <c r="GD222" s="31"/>
      <c r="GE222" s="31"/>
      <c r="GF222" s="31"/>
      <c r="GG222" s="31"/>
      <c r="GH222" s="31"/>
      <c r="GI222" s="31"/>
      <c r="GJ222" s="31"/>
      <c r="GK222" s="31"/>
      <c r="GL222" s="31"/>
      <c r="GM222" s="31"/>
      <c r="GN222" s="31"/>
      <c r="GO222" s="31"/>
      <c r="GP222" s="31"/>
      <c r="GQ222" s="31"/>
      <c r="GR222" s="31"/>
      <c r="GS222" s="31"/>
      <c r="GT222" s="31"/>
      <c r="GU222" s="31"/>
      <c r="GV222" s="31"/>
      <c r="GW222" s="31"/>
      <c r="GX222" s="31"/>
      <c r="GY222" s="31"/>
      <c r="GZ222" s="31"/>
      <c r="HA222" s="31"/>
      <c r="HB222" s="31"/>
      <c r="HC222" s="31"/>
      <c r="HD222" s="31"/>
      <c r="HE222" s="31"/>
      <c r="HF222" s="31"/>
      <c r="HG222" s="31"/>
      <c r="HH222" s="31"/>
      <c r="HI222" s="31"/>
      <c r="HJ222" s="31"/>
      <c r="HK222" s="31"/>
      <c r="HL222" s="31"/>
      <c r="HM222" s="31"/>
      <c r="HN222" s="31"/>
      <c r="HO222" s="31"/>
      <c r="HP222" s="31"/>
      <c r="HQ222" s="31"/>
      <c r="HR222" s="31"/>
      <c r="HS222" s="31"/>
      <c r="HT222" s="31"/>
      <c r="HU222" s="31"/>
      <c r="HV222" s="31"/>
      <c r="HW222" s="31"/>
      <c r="HX222" s="31"/>
      <c r="HY222" s="31"/>
      <c r="HZ222" s="31"/>
      <c r="IA222" s="31"/>
      <c r="IB222" s="31"/>
      <c r="IC222" s="31"/>
      <c r="ID222" s="31"/>
      <c r="IE222" s="31"/>
      <c r="IF222" s="31"/>
      <c r="IG222" s="31"/>
    </row>
    <row r="223" spans="1:241" s="1" customFormat="1" ht="13.5" x14ac:dyDescent="0.25">
      <c r="A223" s="199">
        <v>253</v>
      </c>
      <c r="B223" s="198" t="s">
        <v>148</v>
      </c>
      <c r="C223" s="210" t="s">
        <v>356</v>
      </c>
      <c r="D223" s="183">
        <v>2179.3029080000001</v>
      </c>
      <c r="E223" s="184">
        <v>2061.2355789999997</v>
      </c>
      <c r="F223" s="183">
        <v>0</v>
      </c>
      <c r="G223" s="183">
        <v>30.609604000000001</v>
      </c>
      <c r="H223" s="182">
        <f t="shared" si="8"/>
        <v>87.457725000000423</v>
      </c>
      <c r="I223" s="183">
        <v>257.19898168291337</v>
      </c>
      <c r="J223" s="183">
        <v>75.559362272737729</v>
      </c>
      <c r="K223" s="183">
        <v>0</v>
      </c>
      <c r="L223" s="183">
        <v>36.63126244</v>
      </c>
      <c r="M223" s="183">
        <f t="shared" si="7"/>
        <v>145.00835697017564</v>
      </c>
      <c r="N223" s="182">
        <v>69.362773038706024</v>
      </c>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31"/>
      <c r="EK223" s="31"/>
      <c r="EL223" s="31"/>
      <c r="EM223" s="31"/>
      <c r="EN223" s="31"/>
      <c r="EO223" s="31"/>
      <c r="EP223" s="31"/>
      <c r="EQ223" s="31"/>
      <c r="ER223" s="31"/>
      <c r="ES223" s="31"/>
      <c r="ET223" s="31"/>
      <c r="EU223" s="31"/>
      <c r="EV223" s="31"/>
      <c r="EW223" s="31"/>
      <c r="EX223" s="31"/>
      <c r="EY223" s="31"/>
      <c r="EZ223" s="31"/>
      <c r="FA223" s="31"/>
      <c r="FB223" s="31"/>
      <c r="FC223" s="31"/>
      <c r="FD223" s="31"/>
      <c r="FE223" s="31"/>
      <c r="FF223" s="31"/>
      <c r="FG223" s="31"/>
      <c r="FH223" s="31"/>
      <c r="FI223" s="31"/>
      <c r="FJ223" s="31"/>
      <c r="FK223" s="31"/>
      <c r="FL223" s="31"/>
      <c r="FM223" s="31"/>
      <c r="FN223" s="31"/>
      <c r="FO223" s="31"/>
      <c r="FP223" s="31"/>
      <c r="FQ223" s="31"/>
      <c r="FR223" s="31"/>
      <c r="FS223" s="31"/>
      <c r="FT223" s="31"/>
      <c r="FU223" s="31"/>
      <c r="FV223" s="31"/>
      <c r="FW223" s="31"/>
      <c r="FX223" s="31"/>
      <c r="FY223" s="31"/>
      <c r="FZ223" s="31"/>
      <c r="GA223" s="31"/>
      <c r="GB223" s="31"/>
      <c r="GC223" s="31"/>
      <c r="GD223" s="31"/>
      <c r="GE223" s="31"/>
      <c r="GF223" s="31"/>
      <c r="GG223" s="31"/>
      <c r="GH223" s="31"/>
      <c r="GI223" s="31"/>
      <c r="GJ223" s="31"/>
      <c r="GK223" s="31"/>
      <c r="GL223" s="31"/>
      <c r="GM223" s="31"/>
      <c r="GN223" s="31"/>
      <c r="GO223" s="31"/>
      <c r="GP223" s="31"/>
      <c r="GQ223" s="31"/>
      <c r="GR223" s="31"/>
      <c r="GS223" s="31"/>
      <c r="GT223" s="31"/>
      <c r="GU223" s="31"/>
      <c r="GV223" s="31"/>
      <c r="GW223" s="31"/>
      <c r="GX223" s="31"/>
      <c r="GY223" s="31"/>
      <c r="GZ223" s="31"/>
      <c r="HA223" s="31"/>
      <c r="HB223" s="31"/>
      <c r="HC223" s="31"/>
      <c r="HD223" s="31"/>
      <c r="HE223" s="31"/>
      <c r="HF223" s="31"/>
      <c r="HG223" s="31"/>
      <c r="HH223" s="31"/>
      <c r="HI223" s="31"/>
      <c r="HJ223" s="31"/>
      <c r="HK223" s="31"/>
      <c r="HL223" s="31"/>
      <c r="HM223" s="31"/>
      <c r="HN223" s="31"/>
      <c r="HO223" s="31"/>
      <c r="HP223" s="31"/>
      <c r="HQ223" s="31"/>
      <c r="HR223" s="31"/>
      <c r="HS223" s="31"/>
      <c r="HT223" s="31"/>
      <c r="HU223" s="31"/>
      <c r="HV223" s="31"/>
      <c r="HW223" s="31"/>
      <c r="HX223" s="31"/>
      <c r="HY223" s="31"/>
      <c r="HZ223" s="31"/>
      <c r="IA223" s="31"/>
      <c r="IB223" s="31"/>
      <c r="IC223" s="31"/>
      <c r="ID223" s="31"/>
      <c r="IE223" s="31"/>
      <c r="IF223" s="31"/>
      <c r="IG223" s="31"/>
    </row>
    <row r="224" spans="1:241" s="1" customFormat="1" ht="13.5" x14ac:dyDescent="0.25">
      <c r="A224" s="199">
        <v>258</v>
      </c>
      <c r="B224" s="198" t="s">
        <v>214</v>
      </c>
      <c r="C224" s="210" t="s">
        <v>357</v>
      </c>
      <c r="D224" s="183">
        <v>147.303314</v>
      </c>
      <c r="E224" s="184">
        <v>0</v>
      </c>
      <c r="F224" s="183">
        <v>0</v>
      </c>
      <c r="G224" s="183">
        <v>0</v>
      </c>
      <c r="H224" s="182">
        <f t="shared" si="8"/>
        <v>147.303314</v>
      </c>
      <c r="I224" s="183">
        <v>0</v>
      </c>
      <c r="J224" s="183">
        <v>0</v>
      </c>
      <c r="K224" s="183">
        <v>0</v>
      </c>
      <c r="L224" s="183">
        <v>0</v>
      </c>
      <c r="M224" s="183">
        <f t="shared" si="7"/>
        <v>0</v>
      </c>
      <c r="N224" s="182">
        <v>-91.666666666666671</v>
      </c>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c r="CO224" s="31"/>
      <c r="CP224" s="31"/>
      <c r="CQ224" s="31"/>
      <c r="CR224" s="31"/>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c r="EC224" s="31"/>
      <c r="ED224" s="31"/>
      <c r="EE224" s="31"/>
      <c r="EF224" s="31"/>
      <c r="EG224" s="31"/>
      <c r="EH224" s="31"/>
      <c r="EI224" s="31"/>
      <c r="EJ224" s="31"/>
      <c r="EK224" s="31"/>
      <c r="EL224" s="31"/>
      <c r="EM224" s="31"/>
      <c r="EN224" s="31"/>
      <c r="EO224" s="31"/>
      <c r="EP224" s="31"/>
      <c r="EQ224" s="31"/>
      <c r="ER224" s="31"/>
      <c r="ES224" s="31"/>
      <c r="ET224" s="31"/>
      <c r="EU224" s="31"/>
      <c r="EV224" s="31"/>
      <c r="EW224" s="31"/>
      <c r="EX224" s="31"/>
      <c r="EY224" s="31"/>
      <c r="EZ224" s="31"/>
      <c r="FA224" s="31"/>
      <c r="FB224" s="31"/>
      <c r="FC224" s="31"/>
      <c r="FD224" s="31"/>
      <c r="FE224" s="31"/>
      <c r="FF224" s="31"/>
      <c r="FG224" s="31"/>
      <c r="FH224" s="31"/>
      <c r="FI224" s="31"/>
      <c r="FJ224" s="31"/>
      <c r="FK224" s="31"/>
      <c r="FL224" s="31"/>
      <c r="FM224" s="31"/>
      <c r="FN224" s="31"/>
      <c r="FO224" s="31"/>
      <c r="FP224" s="31"/>
      <c r="FQ224" s="31"/>
      <c r="FR224" s="31"/>
      <c r="FS224" s="31"/>
      <c r="FT224" s="31"/>
      <c r="FU224" s="31"/>
      <c r="FV224" s="31"/>
      <c r="FW224" s="31"/>
      <c r="FX224" s="31"/>
      <c r="FY224" s="31"/>
      <c r="FZ224" s="31"/>
      <c r="GA224" s="31"/>
      <c r="GB224" s="31"/>
      <c r="GC224" s="31"/>
      <c r="GD224" s="31"/>
      <c r="GE224" s="31"/>
      <c r="GF224" s="31"/>
      <c r="GG224" s="31"/>
      <c r="GH224" s="31"/>
      <c r="GI224" s="31"/>
      <c r="GJ224" s="31"/>
      <c r="GK224" s="31"/>
      <c r="GL224" s="31"/>
      <c r="GM224" s="31"/>
      <c r="GN224" s="31"/>
      <c r="GO224" s="31"/>
      <c r="GP224" s="31"/>
      <c r="GQ224" s="31"/>
      <c r="GR224" s="31"/>
      <c r="GS224" s="31"/>
      <c r="GT224" s="31"/>
      <c r="GU224" s="31"/>
      <c r="GV224" s="31"/>
      <c r="GW224" s="31"/>
      <c r="GX224" s="31"/>
      <c r="GY224" s="31"/>
      <c r="GZ224" s="31"/>
      <c r="HA224" s="31"/>
      <c r="HB224" s="31"/>
      <c r="HC224" s="31"/>
      <c r="HD224" s="31"/>
      <c r="HE224" s="31"/>
      <c r="HF224" s="31"/>
      <c r="HG224" s="31"/>
      <c r="HH224" s="31"/>
      <c r="HI224" s="31"/>
      <c r="HJ224" s="31"/>
      <c r="HK224" s="31"/>
      <c r="HL224" s="31"/>
      <c r="HM224" s="31"/>
      <c r="HN224" s="31"/>
      <c r="HO224" s="31"/>
      <c r="HP224" s="31"/>
      <c r="HQ224" s="31"/>
      <c r="HR224" s="31"/>
      <c r="HS224" s="31"/>
      <c r="HT224" s="31"/>
      <c r="HU224" s="31"/>
      <c r="HV224" s="31"/>
      <c r="HW224" s="31"/>
      <c r="HX224" s="31"/>
      <c r="HY224" s="31"/>
      <c r="HZ224" s="31"/>
      <c r="IA224" s="31"/>
      <c r="IB224" s="31"/>
      <c r="IC224" s="31"/>
      <c r="ID224" s="31"/>
      <c r="IE224" s="31"/>
      <c r="IF224" s="31"/>
      <c r="IG224" s="31"/>
    </row>
    <row r="225" spans="1:241" s="1" customFormat="1" ht="13.5" x14ac:dyDescent="0.25">
      <c r="A225" s="199">
        <v>259</v>
      </c>
      <c r="B225" s="198" t="s">
        <v>148</v>
      </c>
      <c r="C225" s="210" t="s">
        <v>358</v>
      </c>
      <c r="D225" s="183">
        <v>5969.140365000002</v>
      </c>
      <c r="E225" s="184">
        <v>3147.3510889999998</v>
      </c>
      <c r="F225" s="183">
        <v>0</v>
      </c>
      <c r="G225" s="183">
        <v>29.343154000000002</v>
      </c>
      <c r="H225" s="182">
        <f t="shared" si="8"/>
        <v>2792.4461220000021</v>
      </c>
      <c r="I225" s="183">
        <v>188.04621262571959</v>
      </c>
      <c r="J225" s="183">
        <v>58.125574255108276</v>
      </c>
      <c r="K225" s="183">
        <v>0</v>
      </c>
      <c r="L225" s="183">
        <v>32.707305550000001</v>
      </c>
      <c r="M225" s="183">
        <f t="shared" si="7"/>
        <v>97.213332820611299</v>
      </c>
      <c r="N225" s="182">
        <v>-88.256315307908082</v>
      </c>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c r="CO225" s="31"/>
      <c r="CP225" s="31"/>
      <c r="CQ225" s="31"/>
      <c r="CR225" s="31"/>
      <c r="CS225" s="31"/>
      <c r="CT225" s="31"/>
      <c r="CU225" s="31"/>
      <c r="CV225" s="31"/>
      <c r="CW225" s="31"/>
      <c r="CX225" s="31"/>
      <c r="CY225" s="31"/>
      <c r="CZ225" s="31"/>
      <c r="DA225" s="31"/>
      <c r="DB225" s="31"/>
      <c r="DC225" s="31"/>
      <c r="DD225" s="31"/>
      <c r="DE225" s="31"/>
      <c r="DF225" s="31"/>
      <c r="DG225" s="31"/>
      <c r="DH225" s="31"/>
      <c r="DI225" s="31"/>
      <c r="DJ225" s="31"/>
      <c r="DK225" s="31"/>
      <c r="DL225" s="31"/>
      <c r="DM225" s="31"/>
      <c r="DN225" s="31"/>
      <c r="DO225" s="31"/>
      <c r="DP225" s="31"/>
      <c r="DQ225" s="31"/>
      <c r="DR225" s="31"/>
      <c r="DS225" s="31"/>
      <c r="DT225" s="31"/>
      <c r="DU225" s="31"/>
      <c r="DV225" s="31"/>
      <c r="DW225" s="31"/>
      <c r="DX225" s="31"/>
      <c r="DY225" s="31"/>
      <c r="DZ225" s="31"/>
      <c r="EA225" s="31"/>
      <c r="EB225" s="31"/>
      <c r="EC225" s="31"/>
      <c r="ED225" s="31"/>
      <c r="EE225" s="31"/>
      <c r="EF225" s="31"/>
      <c r="EG225" s="31"/>
      <c r="EH225" s="31"/>
      <c r="EI225" s="31"/>
      <c r="EJ225" s="31"/>
      <c r="EK225" s="31"/>
      <c r="EL225" s="31"/>
      <c r="EM225" s="31"/>
      <c r="EN225" s="31"/>
      <c r="EO225" s="31"/>
      <c r="EP225" s="31"/>
      <c r="EQ225" s="31"/>
      <c r="ER225" s="31"/>
      <c r="ES225" s="31"/>
      <c r="ET225" s="31"/>
      <c r="EU225" s="31"/>
      <c r="EV225" s="31"/>
      <c r="EW225" s="31"/>
      <c r="EX225" s="31"/>
      <c r="EY225" s="31"/>
      <c r="EZ225" s="31"/>
      <c r="FA225" s="31"/>
      <c r="FB225" s="31"/>
      <c r="FC225" s="31"/>
      <c r="FD225" s="31"/>
      <c r="FE225" s="31"/>
      <c r="FF225" s="31"/>
      <c r="FG225" s="31"/>
      <c r="FH225" s="31"/>
      <c r="FI225" s="31"/>
      <c r="FJ225" s="31"/>
      <c r="FK225" s="31"/>
      <c r="FL225" s="31"/>
      <c r="FM225" s="31"/>
      <c r="FN225" s="31"/>
      <c r="FO225" s="31"/>
      <c r="FP225" s="31"/>
      <c r="FQ225" s="31"/>
      <c r="FR225" s="31"/>
      <c r="FS225" s="31"/>
      <c r="FT225" s="31"/>
      <c r="FU225" s="31"/>
      <c r="FV225" s="31"/>
      <c r="FW225" s="31"/>
      <c r="FX225" s="31"/>
      <c r="FY225" s="31"/>
      <c r="FZ225" s="31"/>
      <c r="GA225" s="31"/>
      <c r="GB225" s="31"/>
      <c r="GC225" s="31"/>
      <c r="GD225" s="31"/>
      <c r="GE225" s="31"/>
      <c r="GF225" s="31"/>
      <c r="GG225" s="31"/>
      <c r="GH225" s="31"/>
      <c r="GI225" s="31"/>
      <c r="GJ225" s="31"/>
      <c r="GK225" s="31"/>
      <c r="GL225" s="31"/>
      <c r="GM225" s="31"/>
      <c r="GN225" s="31"/>
      <c r="GO225" s="31"/>
      <c r="GP225" s="31"/>
      <c r="GQ225" s="31"/>
      <c r="GR225" s="31"/>
      <c r="GS225" s="31"/>
      <c r="GT225" s="31"/>
      <c r="GU225" s="31"/>
      <c r="GV225" s="31"/>
      <c r="GW225" s="31"/>
      <c r="GX225" s="31"/>
      <c r="GY225" s="31"/>
      <c r="GZ225" s="31"/>
      <c r="HA225" s="31"/>
      <c r="HB225" s="31"/>
      <c r="HC225" s="31"/>
      <c r="HD225" s="31"/>
      <c r="HE225" s="31"/>
      <c r="HF225" s="31"/>
      <c r="HG225" s="31"/>
      <c r="HH225" s="31"/>
      <c r="HI225" s="31"/>
      <c r="HJ225" s="31"/>
      <c r="HK225" s="31"/>
      <c r="HL225" s="31"/>
      <c r="HM225" s="31"/>
      <c r="HN225" s="31"/>
      <c r="HO225" s="31"/>
      <c r="HP225" s="31"/>
      <c r="HQ225" s="31"/>
      <c r="HR225" s="31"/>
      <c r="HS225" s="31"/>
      <c r="HT225" s="31"/>
      <c r="HU225" s="31"/>
      <c r="HV225" s="31"/>
      <c r="HW225" s="31"/>
      <c r="HX225" s="31"/>
      <c r="HY225" s="31"/>
      <c r="HZ225" s="31"/>
      <c r="IA225" s="31"/>
      <c r="IB225" s="31"/>
      <c r="IC225" s="31"/>
      <c r="ID225" s="31"/>
      <c r="IE225" s="31"/>
      <c r="IF225" s="31"/>
      <c r="IG225" s="31"/>
    </row>
    <row r="226" spans="1:241" s="1" customFormat="1" ht="13.5" x14ac:dyDescent="0.25">
      <c r="A226" s="199">
        <v>260</v>
      </c>
      <c r="B226" s="198" t="s">
        <v>148</v>
      </c>
      <c r="C226" s="210" t="s">
        <v>359</v>
      </c>
      <c r="D226" s="183">
        <v>2774.9603380000008</v>
      </c>
      <c r="E226" s="184">
        <v>1893.2645939999998</v>
      </c>
      <c r="F226" s="183">
        <v>0</v>
      </c>
      <c r="G226" s="183">
        <v>8.8841980000000014</v>
      </c>
      <c r="H226" s="182">
        <f t="shared" si="8"/>
        <v>872.81154600000104</v>
      </c>
      <c r="I226" s="183">
        <v>38.654771892636063</v>
      </c>
      <c r="J226" s="183">
        <v>17.681460075763361</v>
      </c>
      <c r="K226" s="183">
        <v>0</v>
      </c>
      <c r="L226" s="183">
        <v>10.65135585</v>
      </c>
      <c r="M226" s="183">
        <f t="shared" si="7"/>
        <v>10.321955966872702</v>
      </c>
      <c r="N226" s="182">
        <v>-90.425500963218468</v>
      </c>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c r="CO226" s="31"/>
      <c r="CP226" s="31"/>
      <c r="CQ226" s="31"/>
      <c r="CR226" s="31"/>
      <c r="CS226" s="31"/>
      <c r="CT226" s="31"/>
      <c r="CU226" s="31"/>
      <c r="CV226" s="31"/>
      <c r="CW226" s="31"/>
      <c r="CX226" s="31"/>
      <c r="CY226" s="31"/>
      <c r="CZ226" s="31"/>
      <c r="DA226" s="31"/>
      <c r="DB226" s="31"/>
      <c r="DC226" s="31"/>
      <c r="DD226" s="31"/>
      <c r="DE226" s="31"/>
      <c r="DF226" s="31"/>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c r="EC226" s="31"/>
      <c r="ED226" s="31"/>
      <c r="EE226" s="31"/>
      <c r="EF226" s="31"/>
      <c r="EG226" s="31"/>
      <c r="EH226" s="31"/>
      <c r="EI226" s="31"/>
      <c r="EJ226" s="31"/>
      <c r="EK226" s="31"/>
      <c r="EL226" s="31"/>
      <c r="EM226" s="31"/>
      <c r="EN226" s="31"/>
      <c r="EO226" s="31"/>
      <c r="EP226" s="31"/>
      <c r="EQ226" s="31"/>
      <c r="ER226" s="31"/>
      <c r="ES226" s="31"/>
      <c r="ET226" s="31"/>
      <c r="EU226" s="31"/>
      <c r="EV226" s="31"/>
      <c r="EW226" s="31"/>
      <c r="EX226" s="31"/>
      <c r="EY226" s="31"/>
      <c r="EZ226" s="31"/>
      <c r="FA226" s="31"/>
      <c r="FB226" s="31"/>
      <c r="FC226" s="31"/>
      <c r="FD226" s="31"/>
      <c r="FE226" s="31"/>
      <c r="FF226" s="31"/>
      <c r="FG226" s="31"/>
      <c r="FH226" s="31"/>
      <c r="FI226" s="31"/>
      <c r="FJ226" s="31"/>
      <c r="FK226" s="31"/>
      <c r="FL226" s="31"/>
      <c r="FM226" s="31"/>
      <c r="FN226" s="31"/>
      <c r="FO226" s="31"/>
      <c r="FP226" s="31"/>
      <c r="FQ226" s="31"/>
      <c r="FR226" s="31"/>
      <c r="FS226" s="31"/>
      <c r="FT226" s="31"/>
      <c r="FU226" s="31"/>
      <c r="FV226" s="31"/>
      <c r="FW226" s="31"/>
      <c r="FX226" s="31"/>
      <c r="FY226" s="31"/>
      <c r="FZ226" s="31"/>
      <c r="GA226" s="31"/>
      <c r="GB226" s="31"/>
      <c r="GC226" s="31"/>
      <c r="GD226" s="31"/>
      <c r="GE226" s="31"/>
      <c r="GF226" s="31"/>
      <c r="GG226" s="31"/>
      <c r="GH226" s="31"/>
      <c r="GI226" s="31"/>
      <c r="GJ226" s="31"/>
      <c r="GK226" s="31"/>
      <c r="GL226" s="31"/>
      <c r="GM226" s="31"/>
      <c r="GN226" s="31"/>
      <c r="GO226" s="31"/>
      <c r="GP226" s="31"/>
      <c r="GQ226" s="31"/>
      <c r="GR226" s="31"/>
      <c r="GS226" s="31"/>
      <c r="GT226" s="31"/>
      <c r="GU226" s="31"/>
      <c r="GV226" s="31"/>
      <c r="GW226" s="31"/>
      <c r="GX226" s="31"/>
      <c r="GY226" s="31"/>
      <c r="GZ226" s="31"/>
      <c r="HA226" s="31"/>
      <c r="HB226" s="31"/>
      <c r="HC226" s="31"/>
      <c r="HD226" s="31"/>
      <c r="HE226" s="31"/>
      <c r="HF226" s="31"/>
      <c r="HG226" s="31"/>
      <c r="HH226" s="31"/>
      <c r="HI226" s="31"/>
      <c r="HJ226" s="31"/>
      <c r="HK226" s="31"/>
      <c r="HL226" s="31"/>
      <c r="HM226" s="31"/>
      <c r="HN226" s="31"/>
      <c r="HO226" s="31"/>
      <c r="HP226" s="31"/>
      <c r="HQ226" s="31"/>
      <c r="HR226" s="31"/>
      <c r="HS226" s="31"/>
      <c r="HT226" s="31"/>
      <c r="HU226" s="31"/>
      <c r="HV226" s="31"/>
      <c r="HW226" s="31"/>
      <c r="HX226" s="31"/>
      <c r="HY226" s="31"/>
      <c r="HZ226" s="31"/>
      <c r="IA226" s="31"/>
      <c r="IB226" s="31"/>
      <c r="IC226" s="31"/>
      <c r="ID226" s="31"/>
      <c r="IE226" s="31"/>
      <c r="IF226" s="31"/>
      <c r="IG226" s="31"/>
    </row>
    <row r="227" spans="1:241" s="1" customFormat="1" ht="13.5" x14ac:dyDescent="0.25">
      <c r="A227" s="199">
        <v>261</v>
      </c>
      <c r="B227" s="198" t="s">
        <v>201</v>
      </c>
      <c r="C227" s="210" t="s">
        <v>360</v>
      </c>
      <c r="D227" s="183">
        <v>8957.8633969999992</v>
      </c>
      <c r="E227" s="184">
        <v>8176.5783199999987</v>
      </c>
      <c r="F227" s="183">
        <v>0</v>
      </c>
      <c r="G227" s="183">
        <v>336.02002900000002</v>
      </c>
      <c r="H227" s="182">
        <f t="shared" si="8"/>
        <v>445.26504800000043</v>
      </c>
      <c r="I227" s="183">
        <v>4587.2847333495238</v>
      </c>
      <c r="J227" s="183">
        <v>3311.75268921</v>
      </c>
      <c r="K227" s="183">
        <v>0</v>
      </c>
      <c r="L227" s="183">
        <v>387.83693103000007</v>
      </c>
      <c r="M227" s="183">
        <f t="shared" si="7"/>
        <v>887.69511310952373</v>
      </c>
      <c r="N227" s="182">
        <v>7.0349514332961824</v>
      </c>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c r="EC227" s="31"/>
      <c r="ED227" s="31"/>
      <c r="EE227" s="31"/>
      <c r="EF227" s="31"/>
      <c r="EG227" s="31"/>
      <c r="EH227" s="31"/>
      <c r="EI227" s="31"/>
      <c r="EJ227" s="31"/>
      <c r="EK227" s="31"/>
      <c r="EL227" s="31"/>
      <c r="EM227" s="31"/>
      <c r="EN227" s="31"/>
      <c r="EO227" s="31"/>
      <c r="EP227" s="31"/>
      <c r="EQ227" s="31"/>
      <c r="ER227" s="31"/>
      <c r="ES227" s="31"/>
      <c r="ET227" s="31"/>
      <c r="EU227" s="31"/>
      <c r="EV227" s="31"/>
      <c r="EW227" s="31"/>
      <c r="EX227" s="31"/>
      <c r="EY227" s="31"/>
      <c r="EZ227" s="31"/>
      <c r="FA227" s="31"/>
      <c r="FB227" s="31"/>
      <c r="FC227" s="31"/>
      <c r="FD227" s="31"/>
      <c r="FE227" s="31"/>
      <c r="FF227" s="31"/>
      <c r="FG227" s="31"/>
      <c r="FH227" s="31"/>
      <c r="FI227" s="31"/>
      <c r="FJ227" s="31"/>
      <c r="FK227" s="31"/>
      <c r="FL227" s="31"/>
      <c r="FM227" s="31"/>
      <c r="FN227" s="31"/>
      <c r="FO227" s="31"/>
      <c r="FP227" s="31"/>
      <c r="FQ227" s="31"/>
      <c r="FR227" s="31"/>
      <c r="FS227" s="31"/>
      <c r="FT227" s="31"/>
      <c r="FU227" s="31"/>
      <c r="FV227" s="31"/>
      <c r="FW227" s="31"/>
      <c r="FX227" s="31"/>
      <c r="FY227" s="31"/>
      <c r="FZ227" s="31"/>
      <c r="GA227" s="31"/>
      <c r="GB227" s="31"/>
      <c r="GC227" s="31"/>
      <c r="GD227" s="31"/>
      <c r="GE227" s="31"/>
      <c r="GF227" s="31"/>
      <c r="GG227" s="31"/>
      <c r="GH227" s="31"/>
      <c r="GI227" s="31"/>
      <c r="GJ227" s="31"/>
      <c r="GK227" s="31"/>
      <c r="GL227" s="31"/>
      <c r="GM227" s="31"/>
      <c r="GN227" s="31"/>
      <c r="GO227" s="31"/>
      <c r="GP227" s="31"/>
      <c r="GQ227" s="31"/>
      <c r="GR227" s="31"/>
      <c r="GS227" s="31"/>
      <c r="GT227" s="31"/>
      <c r="GU227" s="31"/>
      <c r="GV227" s="31"/>
      <c r="GW227" s="31"/>
      <c r="GX227" s="31"/>
      <c r="GY227" s="31"/>
      <c r="GZ227" s="31"/>
      <c r="HA227" s="31"/>
      <c r="HB227" s="31"/>
      <c r="HC227" s="31"/>
      <c r="HD227" s="31"/>
      <c r="HE227" s="31"/>
      <c r="HF227" s="31"/>
      <c r="HG227" s="31"/>
      <c r="HH227" s="31"/>
      <c r="HI227" s="31"/>
      <c r="HJ227" s="31"/>
      <c r="HK227" s="31"/>
      <c r="HL227" s="31"/>
      <c r="HM227" s="31"/>
      <c r="HN227" s="31"/>
      <c r="HO227" s="31"/>
      <c r="HP227" s="31"/>
      <c r="HQ227" s="31"/>
      <c r="HR227" s="31"/>
      <c r="HS227" s="31"/>
      <c r="HT227" s="31"/>
      <c r="HU227" s="31"/>
      <c r="HV227" s="31"/>
      <c r="HW227" s="31"/>
      <c r="HX227" s="31"/>
      <c r="HY227" s="31"/>
      <c r="HZ227" s="31"/>
      <c r="IA227" s="31"/>
      <c r="IB227" s="31"/>
      <c r="IC227" s="31"/>
      <c r="ID227" s="31"/>
      <c r="IE227" s="31"/>
      <c r="IF227" s="31"/>
      <c r="IG227" s="31"/>
    </row>
    <row r="228" spans="1:241" s="1" customFormat="1" ht="27" x14ac:dyDescent="0.25">
      <c r="A228" s="199">
        <v>262</v>
      </c>
      <c r="B228" s="198" t="s">
        <v>237</v>
      </c>
      <c r="C228" s="210" t="s">
        <v>361</v>
      </c>
      <c r="D228" s="183">
        <v>168.07845400000005</v>
      </c>
      <c r="E228" s="184">
        <v>104.28332099999999</v>
      </c>
      <c r="F228" s="183">
        <v>0</v>
      </c>
      <c r="G228" s="183">
        <v>23.901001999999998</v>
      </c>
      <c r="H228" s="182">
        <f t="shared" si="8"/>
        <v>39.894131000000066</v>
      </c>
      <c r="I228" s="183">
        <v>256.22203338978295</v>
      </c>
      <c r="J228" s="183">
        <v>84.959072447025719</v>
      </c>
      <c r="K228" s="183">
        <v>0</v>
      </c>
      <c r="L228" s="183">
        <v>23.408852550000002</v>
      </c>
      <c r="M228" s="183">
        <f t="shared" si="7"/>
        <v>147.85410839275721</v>
      </c>
      <c r="N228" s="182">
        <v>271.03063687308713</v>
      </c>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31"/>
      <c r="EE228" s="31"/>
      <c r="EF228" s="31"/>
      <c r="EG228" s="31"/>
      <c r="EH228" s="31"/>
      <c r="EI228" s="31"/>
      <c r="EJ228" s="31"/>
      <c r="EK228" s="31"/>
      <c r="EL228" s="31"/>
      <c r="EM228" s="31"/>
      <c r="EN228" s="31"/>
      <c r="EO228" s="31"/>
      <c r="EP228" s="31"/>
      <c r="EQ228" s="31"/>
      <c r="ER228" s="31"/>
      <c r="ES228" s="31"/>
      <c r="ET228" s="31"/>
      <c r="EU228" s="31"/>
      <c r="EV228" s="31"/>
      <c r="EW228" s="31"/>
      <c r="EX228" s="31"/>
      <c r="EY228" s="31"/>
      <c r="EZ228" s="31"/>
      <c r="FA228" s="31"/>
      <c r="FB228" s="31"/>
      <c r="FC228" s="31"/>
      <c r="FD228" s="31"/>
      <c r="FE228" s="31"/>
      <c r="FF228" s="31"/>
      <c r="FG228" s="31"/>
      <c r="FH228" s="31"/>
      <c r="FI228" s="31"/>
      <c r="FJ228" s="31"/>
      <c r="FK228" s="31"/>
      <c r="FL228" s="31"/>
      <c r="FM228" s="31"/>
      <c r="FN228" s="31"/>
      <c r="FO228" s="31"/>
      <c r="FP228" s="31"/>
      <c r="FQ228" s="31"/>
      <c r="FR228" s="31"/>
      <c r="FS228" s="31"/>
      <c r="FT228" s="31"/>
      <c r="FU228" s="31"/>
      <c r="FV228" s="31"/>
      <c r="FW228" s="31"/>
      <c r="FX228" s="31"/>
      <c r="FY228" s="31"/>
      <c r="FZ228" s="31"/>
      <c r="GA228" s="31"/>
      <c r="GB228" s="31"/>
      <c r="GC228" s="31"/>
      <c r="GD228" s="31"/>
      <c r="GE228" s="31"/>
      <c r="GF228" s="31"/>
      <c r="GG228" s="31"/>
      <c r="GH228" s="31"/>
      <c r="GI228" s="31"/>
      <c r="GJ228" s="31"/>
      <c r="GK228" s="31"/>
      <c r="GL228" s="31"/>
      <c r="GM228" s="31"/>
      <c r="GN228" s="31"/>
      <c r="GO228" s="31"/>
      <c r="GP228" s="31"/>
      <c r="GQ228" s="31"/>
      <c r="GR228" s="31"/>
      <c r="GS228" s="31"/>
      <c r="GT228" s="31"/>
      <c r="GU228" s="31"/>
      <c r="GV228" s="31"/>
      <c r="GW228" s="31"/>
      <c r="GX228" s="31"/>
      <c r="GY228" s="31"/>
      <c r="GZ228" s="31"/>
      <c r="HA228" s="31"/>
      <c r="HB228" s="31"/>
      <c r="HC228" s="31"/>
      <c r="HD228" s="31"/>
      <c r="HE228" s="31"/>
      <c r="HF228" s="31"/>
      <c r="HG228" s="31"/>
      <c r="HH228" s="31"/>
      <c r="HI228" s="31"/>
      <c r="HJ228" s="31"/>
      <c r="HK228" s="31"/>
      <c r="HL228" s="31"/>
      <c r="HM228" s="31"/>
      <c r="HN228" s="31"/>
      <c r="HO228" s="31"/>
      <c r="HP228" s="31"/>
      <c r="HQ228" s="31"/>
      <c r="HR228" s="31"/>
      <c r="HS228" s="31"/>
      <c r="HT228" s="31"/>
      <c r="HU228" s="31"/>
      <c r="HV228" s="31"/>
      <c r="HW228" s="31"/>
      <c r="HX228" s="31"/>
      <c r="HY228" s="31"/>
      <c r="HZ228" s="31"/>
      <c r="IA228" s="31"/>
      <c r="IB228" s="31"/>
      <c r="IC228" s="31"/>
      <c r="ID228" s="31"/>
      <c r="IE228" s="31"/>
      <c r="IF228" s="31"/>
      <c r="IG228" s="31"/>
    </row>
    <row r="229" spans="1:241" s="1" customFormat="1" ht="13.5" x14ac:dyDescent="0.25">
      <c r="A229" s="199">
        <v>264</v>
      </c>
      <c r="B229" s="198" t="s">
        <v>134</v>
      </c>
      <c r="C229" s="210" t="s">
        <v>362</v>
      </c>
      <c r="D229" s="183">
        <v>8528.5395549999976</v>
      </c>
      <c r="E229" s="184">
        <v>7210.0856970000013</v>
      </c>
      <c r="F229" s="183">
        <v>0</v>
      </c>
      <c r="G229" s="183">
        <v>593.02380000000005</v>
      </c>
      <c r="H229" s="182">
        <f t="shared" si="8"/>
        <v>725.43005799999617</v>
      </c>
      <c r="I229" s="183">
        <v>0.17071615999999995</v>
      </c>
      <c r="J229" s="183">
        <v>950.53047954999988</v>
      </c>
      <c r="K229" s="183">
        <v>0</v>
      </c>
      <c r="L229" s="183">
        <v>561.49702440999999</v>
      </c>
      <c r="M229" s="183">
        <f t="shared" si="7"/>
        <v>-1511.8567877999999</v>
      </c>
      <c r="N229" s="182">
        <v>-283.65045919193778</v>
      </c>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31"/>
      <c r="EE229" s="31"/>
      <c r="EF229" s="31"/>
      <c r="EG229" s="31"/>
      <c r="EH229" s="31"/>
      <c r="EI229" s="31"/>
      <c r="EJ229" s="31"/>
      <c r="EK229" s="31"/>
      <c r="EL229" s="31"/>
      <c r="EM229" s="31"/>
      <c r="EN229" s="31"/>
      <c r="EO229" s="31"/>
      <c r="EP229" s="31"/>
      <c r="EQ229" s="31"/>
      <c r="ER229" s="31"/>
      <c r="ES229" s="31"/>
      <c r="ET229" s="31"/>
      <c r="EU229" s="31"/>
      <c r="EV229" s="31"/>
      <c r="EW229" s="31"/>
      <c r="EX229" s="31"/>
      <c r="EY229" s="31"/>
      <c r="EZ229" s="31"/>
      <c r="FA229" s="31"/>
      <c r="FB229" s="31"/>
      <c r="FC229" s="31"/>
      <c r="FD229" s="31"/>
      <c r="FE229" s="31"/>
      <c r="FF229" s="31"/>
      <c r="FG229" s="31"/>
      <c r="FH229" s="31"/>
      <c r="FI229" s="31"/>
      <c r="FJ229" s="31"/>
      <c r="FK229" s="31"/>
      <c r="FL229" s="31"/>
      <c r="FM229" s="31"/>
      <c r="FN229" s="31"/>
      <c r="FO229" s="31"/>
      <c r="FP229" s="31"/>
      <c r="FQ229" s="31"/>
      <c r="FR229" s="31"/>
      <c r="FS229" s="31"/>
      <c r="FT229" s="31"/>
      <c r="FU229" s="31"/>
      <c r="FV229" s="31"/>
      <c r="FW229" s="31"/>
      <c r="FX229" s="31"/>
      <c r="FY229" s="31"/>
      <c r="FZ229" s="31"/>
      <c r="GA229" s="31"/>
      <c r="GB229" s="31"/>
      <c r="GC229" s="31"/>
      <c r="GD229" s="31"/>
      <c r="GE229" s="31"/>
      <c r="GF229" s="31"/>
      <c r="GG229" s="31"/>
      <c r="GH229" s="31"/>
      <c r="GI229" s="31"/>
      <c r="GJ229" s="31"/>
      <c r="GK229" s="31"/>
      <c r="GL229" s="31"/>
      <c r="GM229" s="31"/>
      <c r="GN229" s="31"/>
      <c r="GO229" s="31"/>
      <c r="GP229" s="31"/>
      <c r="GQ229" s="31"/>
      <c r="GR229" s="31"/>
      <c r="GS229" s="31"/>
      <c r="GT229" s="31"/>
      <c r="GU229" s="31"/>
      <c r="GV229" s="31"/>
      <c r="GW229" s="31"/>
      <c r="GX229" s="31"/>
      <c r="GY229" s="31"/>
      <c r="GZ229" s="31"/>
      <c r="HA229" s="31"/>
      <c r="HB229" s="31"/>
      <c r="HC229" s="31"/>
      <c r="HD229" s="31"/>
      <c r="HE229" s="31"/>
      <c r="HF229" s="31"/>
      <c r="HG229" s="31"/>
      <c r="HH229" s="31"/>
      <c r="HI229" s="31"/>
      <c r="HJ229" s="31"/>
      <c r="HK229" s="31"/>
      <c r="HL229" s="31"/>
      <c r="HM229" s="31"/>
      <c r="HN229" s="31"/>
      <c r="HO229" s="31"/>
      <c r="HP229" s="31"/>
      <c r="HQ229" s="31"/>
      <c r="HR229" s="31"/>
      <c r="HS229" s="31"/>
      <c r="HT229" s="31"/>
      <c r="HU229" s="31"/>
      <c r="HV229" s="31"/>
      <c r="HW229" s="31"/>
      <c r="HX229" s="31"/>
      <c r="HY229" s="31"/>
      <c r="HZ229" s="31"/>
      <c r="IA229" s="31"/>
      <c r="IB229" s="31"/>
      <c r="IC229" s="31"/>
      <c r="ID229" s="31"/>
      <c r="IE229" s="31"/>
      <c r="IF229" s="31"/>
      <c r="IG229" s="31"/>
    </row>
    <row r="230" spans="1:241" s="1" customFormat="1" ht="13.5" x14ac:dyDescent="0.25">
      <c r="A230" s="199">
        <v>266</v>
      </c>
      <c r="B230" s="198" t="s">
        <v>237</v>
      </c>
      <c r="C230" s="210" t="s">
        <v>363</v>
      </c>
      <c r="D230" s="183">
        <v>355.46460000000002</v>
      </c>
      <c r="E230" s="184">
        <v>0</v>
      </c>
      <c r="F230" s="183">
        <v>0</v>
      </c>
      <c r="G230" s="183">
        <v>0</v>
      </c>
      <c r="H230" s="182">
        <f t="shared" si="8"/>
        <v>355.46460000000002</v>
      </c>
      <c r="I230" s="183">
        <v>0</v>
      </c>
      <c r="J230" s="183">
        <v>0</v>
      </c>
      <c r="K230" s="183">
        <v>0</v>
      </c>
      <c r="L230" s="183">
        <v>0</v>
      </c>
      <c r="M230" s="183">
        <f t="shared" si="7"/>
        <v>0</v>
      </c>
      <c r="N230" s="182">
        <v>-91.666666666666657</v>
      </c>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c r="CN230" s="31"/>
      <c r="CO230" s="31"/>
      <c r="CP230" s="31"/>
      <c r="CQ230" s="31"/>
      <c r="CR230" s="31"/>
      <c r="CS230" s="31"/>
      <c r="CT230" s="31"/>
      <c r="CU230" s="31"/>
      <c r="CV230" s="31"/>
      <c r="CW230" s="31"/>
      <c r="CX230" s="31"/>
      <c r="CY230" s="31"/>
      <c r="CZ230" s="31"/>
      <c r="DA230" s="31"/>
      <c r="DB230" s="31"/>
      <c r="DC230" s="31"/>
      <c r="DD230" s="31"/>
      <c r="DE230" s="31"/>
      <c r="DF230" s="31"/>
      <c r="DG230" s="31"/>
      <c r="DH230" s="31"/>
      <c r="DI230" s="31"/>
      <c r="DJ230" s="31"/>
      <c r="DK230" s="31"/>
      <c r="DL230" s="31"/>
      <c r="DM230" s="31"/>
      <c r="DN230" s="31"/>
      <c r="DO230" s="31"/>
      <c r="DP230" s="31"/>
      <c r="DQ230" s="31"/>
      <c r="DR230" s="31"/>
      <c r="DS230" s="31"/>
      <c r="DT230" s="31"/>
      <c r="DU230" s="31"/>
      <c r="DV230" s="31"/>
      <c r="DW230" s="31"/>
      <c r="DX230" s="31"/>
      <c r="DY230" s="31"/>
      <c r="DZ230" s="31"/>
      <c r="EA230" s="31"/>
      <c r="EB230" s="31"/>
      <c r="EC230" s="31"/>
      <c r="ED230" s="31"/>
      <c r="EE230" s="31"/>
      <c r="EF230" s="31"/>
      <c r="EG230" s="31"/>
      <c r="EH230" s="31"/>
      <c r="EI230" s="31"/>
      <c r="EJ230" s="31"/>
      <c r="EK230" s="31"/>
      <c r="EL230" s="31"/>
      <c r="EM230" s="31"/>
      <c r="EN230" s="31"/>
      <c r="EO230" s="31"/>
      <c r="EP230" s="31"/>
      <c r="EQ230" s="31"/>
      <c r="ER230" s="31"/>
      <c r="ES230" s="31"/>
      <c r="ET230" s="31"/>
      <c r="EU230" s="31"/>
      <c r="EV230" s="31"/>
      <c r="EW230" s="31"/>
      <c r="EX230" s="31"/>
      <c r="EY230" s="31"/>
      <c r="EZ230" s="31"/>
      <c r="FA230" s="31"/>
      <c r="FB230" s="31"/>
      <c r="FC230" s="31"/>
      <c r="FD230" s="31"/>
      <c r="FE230" s="31"/>
      <c r="FF230" s="31"/>
      <c r="FG230" s="31"/>
      <c r="FH230" s="31"/>
      <c r="FI230" s="31"/>
      <c r="FJ230" s="31"/>
      <c r="FK230" s="31"/>
      <c r="FL230" s="31"/>
      <c r="FM230" s="31"/>
      <c r="FN230" s="31"/>
      <c r="FO230" s="31"/>
      <c r="FP230" s="31"/>
      <c r="FQ230" s="31"/>
      <c r="FR230" s="31"/>
      <c r="FS230" s="31"/>
      <c r="FT230" s="31"/>
      <c r="FU230" s="31"/>
      <c r="FV230" s="31"/>
      <c r="FW230" s="31"/>
      <c r="FX230" s="31"/>
      <c r="FY230" s="31"/>
      <c r="FZ230" s="31"/>
      <c r="GA230" s="31"/>
      <c r="GB230" s="31"/>
      <c r="GC230" s="31"/>
      <c r="GD230" s="31"/>
      <c r="GE230" s="31"/>
      <c r="GF230" s="31"/>
      <c r="GG230" s="31"/>
      <c r="GH230" s="31"/>
      <c r="GI230" s="31"/>
      <c r="GJ230" s="31"/>
      <c r="GK230" s="31"/>
      <c r="GL230" s="31"/>
      <c r="GM230" s="31"/>
      <c r="GN230" s="31"/>
      <c r="GO230" s="31"/>
      <c r="GP230" s="31"/>
      <c r="GQ230" s="31"/>
      <c r="GR230" s="31"/>
      <c r="GS230" s="31"/>
      <c r="GT230" s="31"/>
      <c r="GU230" s="31"/>
      <c r="GV230" s="31"/>
      <c r="GW230" s="31"/>
      <c r="GX230" s="31"/>
      <c r="GY230" s="31"/>
      <c r="GZ230" s="31"/>
      <c r="HA230" s="31"/>
      <c r="HB230" s="31"/>
      <c r="HC230" s="31"/>
      <c r="HD230" s="31"/>
      <c r="HE230" s="31"/>
      <c r="HF230" s="31"/>
      <c r="HG230" s="31"/>
      <c r="HH230" s="31"/>
      <c r="HI230" s="31"/>
      <c r="HJ230" s="31"/>
      <c r="HK230" s="31"/>
      <c r="HL230" s="31"/>
      <c r="HM230" s="31"/>
      <c r="HN230" s="31"/>
      <c r="HO230" s="31"/>
      <c r="HP230" s="31"/>
      <c r="HQ230" s="31"/>
      <c r="HR230" s="31"/>
      <c r="HS230" s="31"/>
      <c r="HT230" s="31"/>
      <c r="HU230" s="31"/>
      <c r="HV230" s="31"/>
      <c r="HW230" s="31"/>
      <c r="HX230" s="31"/>
      <c r="HY230" s="31"/>
      <c r="HZ230" s="31"/>
      <c r="IA230" s="31"/>
      <c r="IB230" s="31"/>
      <c r="IC230" s="31"/>
      <c r="ID230" s="31"/>
      <c r="IE230" s="31"/>
      <c r="IF230" s="31"/>
      <c r="IG230" s="31"/>
    </row>
    <row r="231" spans="1:241" s="1" customFormat="1" ht="13.5" x14ac:dyDescent="0.25">
      <c r="A231" s="199">
        <v>267</v>
      </c>
      <c r="B231" s="198" t="s">
        <v>237</v>
      </c>
      <c r="C231" s="210" t="s">
        <v>364</v>
      </c>
      <c r="D231" s="183">
        <v>780.49751500000002</v>
      </c>
      <c r="E231" s="184">
        <v>50.392291999999998</v>
      </c>
      <c r="F231" s="183">
        <v>0</v>
      </c>
      <c r="G231" s="183">
        <v>20.372004999999998</v>
      </c>
      <c r="H231" s="182">
        <f t="shared" si="8"/>
        <v>709.73321800000008</v>
      </c>
      <c r="I231" s="183">
        <v>158.71090701529116</v>
      </c>
      <c r="J231" s="183">
        <v>44.700625456421754</v>
      </c>
      <c r="K231" s="183">
        <v>0</v>
      </c>
      <c r="L231" s="183">
        <v>21.882905529999999</v>
      </c>
      <c r="M231" s="183">
        <f t="shared" si="7"/>
        <v>92.127376028869392</v>
      </c>
      <c r="N231" s="182">
        <v>-78.967814857138137</v>
      </c>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c r="CN231" s="31"/>
      <c r="CO231" s="31"/>
      <c r="CP231" s="31"/>
      <c r="CQ231" s="31"/>
      <c r="CR231" s="31"/>
      <c r="CS231" s="31"/>
      <c r="CT231" s="31"/>
      <c r="CU231" s="31"/>
      <c r="CV231" s="31"/>
      <c r="CW231" s="31"/>
      <c r="CX231" s="31"/>
      <c r="CY231" s="31"/>
      <c r="CZ231" s="31"/>
      <c r="DA231" s="31"/>
      <c r="DB231" s="31"/>
      <c r="DC231" s="31"/>
      <c r="DD231" s="31"/>
      <c r="DE231" s="31"/>
      <c r="DF231" s="31"/>
      <c r="DG231" s="31"/>
      <c r="DH231" s="31"/>
      <c r="DI231" s="31"/>
      <c r="DJ231" s="31"/>
      <c r="DK231" s="31"/>
      <c r="DL231" s="31"/>
      <c r="DM231" s="31"/>
      <c r="DN231" s="31"/>
      <c r="DO231" s="31"/>
      <c r="DP231" s="31"/>
      <c r="DQ231" s="31"/>
      <c r="DR231" s="31"/>
      <c r="DS231" s="31"/>
      <c r="DT231" s="31"/>
      <c r="DU231" s="31"/>
      <c r="DV231" s="31"/>
      <c r="DW231" s="31"/>
      <c r="DX231" s="31"/>
      <c r="DY231" s="31"/>
      <c r="DZ231" s="31"/>
      <c r="EA231" s="31"/>
      <c r="EB231" s="31"/>
      <c r="EC231" s="31"/>
      <c r="ED231" s="31"/>
      <c r="EE231" s="31"/>
      <c r="EF231" s="31"/>
      <c r="EG231" s="31"/>
      <c r="EH231" s="31"/>
      <c r="EI231" s="31"/>
      <c r="EJ231" s="31"/>
      <c r="EK231" s="31"/>
      <c r="EL231" s="31"/>
      <c r="EM231" s="31"/>
      <c r="EN231" s="31"/>
      <c r="EO231" s="31"/>
      <c r="EP231" s="31"/>
      <c r="EQ231" s="31"/>
      <c r="ER231" s="31"/>
      <c r="ES231" s="31"/>
      <c r="ET231" s="31"/>
      <c r="EU231" s="31"/>
      <c r="EV231" s="31"/>
      <c r="EW231" s="31"/>
      <c r="EX231" s="31"/>
      <c r="EY231" s="31"/>
      <c r="EZ231" s="31"/>
      <c r="FA231" s="31"/>
      <c r="FB231" s="31"/>
      <c r="FC231" s="31"/>
      <c r="FD231" s="31"/>
      <c r="FE231" s="31"/>
      <c r="FF231" s="31"/>
      <c r="FG231" s="31"/>
      <c r="FH231" s="31"/>
      <c r="FI231" s="31"/>
      <c r="FJ231" s="31"/>
      <c r="FK231" s="31"/>
      <c r="FL231" s="31"/>
      <c r="FM231" s="31"/>
      <c r="FN231" s="31"/>
      <c r="FO231" s="31"/>
      <c r="FP231" s="31"/>
      <c r="FQ231" s="31"/>
      <c r="FR231" s="31"/>
      <c r="FS231" s="31"/>
      <c r="FT231" s="31"/>
      <c r="FU231" s="31"/>
      <c r="FV231" s="31"/>
      <c r="FW231" s="31"/>
      <c r="FX231" s="31"/>
      <c r="FY231" s="31"/>
      <c r="FZ231" s="31"/>
      <c r="GA231" s="31"/>
      <c r="GB231" s="31"/>
      <c r="GC231" s="31"/>
      <c r="GD231" s="31"/>
      <c r="GE231" s="31"/>
      <c r="GF231" s="31"/>
      <c r="GG231" s="31"/>
      <c r="GH231" s="31"/>
      <c r="GI231" s="31"/>
      <c r="GJ231" s="31"/>
      <c r="GK231" s="31"/>
      <c r="GL231" s="31"/>
      <c r="GM231" s="31"/>
      <c r="GN231" s="31"/>
      <c r="GO231" s="31"/>
      <c r="GP231" s="31"/>
      <c r="GQ231" s="31"/>
      <c r="GR231" s="31"/>
      <c r="GS231" s="31"/>
      <c r="GT231" s="31"/>
      <c r="GU231" s="31"/>
      <c r="GV231" s="31"/>
      <c r="GW231" s="31"/>
      <c r="GX231" s="31"/>
      <c r="GY231" s="31"/>
      <c r="GZ231" s="31"/>
      <c r="HA231" s="31"/>
      <c r="HB231" s="31"/>
      <c r="HC231" s="31"/>
      <c r="HD231" s="31"/>
      <c r="HE231" s="31"/>
      <c r="HF231" s="31"/>
      <c r="HG231" s="31"/>
      <c r="HH231" s="31"/>
      <c r="HI231" s="31"/>
      <c r="HJ231" s="31"/>
      <c r="HK231" s="31"/>
      <c r="HL231" s="31"/>
      <c r="HM231" s="31"/>
      <c r="HN231" s="31"/>
      <c r="HO231" s="31"/>
      <c r="HP231" s="31"/>
      <c r="HQ231" s="31"/>
      <c r="HR231" s="31"/>
      <c r="HS231" s="31"/>
      <c r="HT231" s="31"/>
      <c r="HU231" s="31"/>
      <c r="HV231" s="31"/>
      <c r="HW231" s="31"/>
      <c r="HX231" s="31"/>
      <c r="HY231" s="31"/>
      <c r="HZ231" s="31"/>
      <c r="IA231" s="31"/>
      <c r="IB231" s="31"/>
      <c r="IC231" s="31"/>
      <c r="ID231" s="31"/>
      <c r="IE231" s="31"/>
      <c r="IF231" s="31"/>
      <c r="IG231" s="31"/>
    </row>
    <row r="232" spans="1:241" s="1" customFormat="1" ht="13.5" x14ac:dyDescent="0.25">
      <c r="A232" s="198">
        <v>268</v>
      </c>
      <c r="B232" s="198" t="s">
        <v>136</v>
      </c>
      <c r="C232" s="210" t="s">
        <v>365</v>
      </c>
      <c r="D232" s="183">
        <v>145.125607</v>
      </c>
      <c r="E232" s="184">
        <v>106.05346100000003</v>
      </c>
      <c r="F232" s="183">
        <v>0</v>
      </c>
      <c r="G232" s="183">
        <v>22.716998</v>
      </c>
      <c r="H232" s="182">
        <f t="shared" si="8"/>
        <v>16.355147999999975</v>
      </c>
      <c r="I232" s="183">
        <v>0</v>
      </c>
      <c r="J232" s="183">
        <v>0</v>
      </c>
      <c r="K232" s="183">
        <v>0</v>
      </c>
      <c r="L232" s="183">
        <v>0</v>
      </c>
      <c r="M232" s="183">
        <f t="shared" si="7"/>
        <v>0</v>
      </c>
      <c r="N232" s="182">
        <v>-60.53646635705563</v>
      </c>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c r="CN232" s="31"/>
      <c r="CO232" s="31"/>
      <c r="CP232" s="31"/>
      <c r="CQ232" s="31"/>
      <c r="CR232" s="31"/>
      <c r="CS232" s="31"/>
      <c r="CT232" s="31"/>
      <c r="CU232" s="31"/>
      <c r="CV232" s="31"/>
      <c r="CW232" s="31"/>
      <c r="CX232" s="31"/>
      <c r="CY232" s="31"/>
      <c r="CZ232" s="31"/>
      <c r="DA232" s="31"/>
      <c r="DB232" s="31"/>
      <c r="DC232" s="31"/>
      <c r="DD232" s="31"/>
      <c r="DE232" s="31"/>
      <c r="DF232" s="31"/>
      <c r="DG232" s="31"/>
      <c r="DH232" s="31"/>
      <c r="DI232" s="31"/>
      <c r="DJ232" s="31"/>
      <c r="DK232" s="31"/>
      <c r="DL232" s="31"/>
      <c r="DM232" s="31"/>
      <c r="DN232" s="31"/>
      <c r="DO232" s="31"/>
      <c r="DP232" s="31"/>
      <c r="DQ232" s="31"/>
      <c r="DR232" s="31"/>
      <c r="DS232" s="31"/>
      <c r="DT232" s="31"/>
      <c r="DU232" s="31"/>
      <c r="DV232" s="31"/>
      <c r="DW232" s="31"/>
      <c r="DX232" s="31"/>
      <c r="DY232" s="31"/>
      <c r="DZ232" s="31"/>
      <c r="EA232" s="31"/>
      <c r="EB232" s="31"/>
      <c r="EC232" s="31"/>
      <c r="ED232" s="31"/>
      <c r="EE232" s="31"/>
      <c r="EF232" s="31"/>
      <c r="EG232" s="31"/>
      <c r="EH232" s="31"/>
      <c r="EI232" s="31"/>
      <c r="EJ232" s="31"/>
      <c r="EK232" s="31"/>
      <c r="EL232" s="31"/>
      <c r="EM232" s="31"/>
      <c r="EN232" s="31"/>
      <c r="EO232" s="31"/>
      <c r="EP232" s="31"/>
      <c r="EQ232" s="31"/>
      <c r="ER232" s="31"/>
      <c r="ES232" s="31"/>
      <c r="ET232" s="31"/>
      <c r="EU232" s="31"/>
      <c r="EV232" s="31"/>
      <c r="EW232" s="31"/>
      <c r="EX232" s="31"/>
      <c r="EY232" s="31"/>
      <c r="EZ232" s="31"/>
      <c r="FA232" s="31"/>
      <c r="FB232" s="31"/>
      <c r="FC232" s="31"/>
      <c r="FD232" s="31"/>
      <c r="FE232" s="31"/>
      <c r="FF232" s="31"/>
      <c r="FG232" s="31"/>
      <c r="FH232" s="31"/>
      <c r="FI232" s="31"/>
      <c r="FJ232" s="31"/>
      <c r="FK232" s="31"/>
      <c r="FL232" s="31"/>
      <c r="FM232" s="31"/>
      <c r="FN232" s="31"/>
      <c r="FO232" s="31"/>
      <c r="FP232" s="31"/>
      <c r="FQ232" s="31"/>
      <c r="FR232" s="31"/>
      <c r="FS232" s="31"/>
      <c r="FT232" s="31"/>
      <c r="FU232" s="31"/>
      <c r="FV232" s="31"/>
      <c r="FW232" s="31"/>
      <c r="FX232" s="31"/>
      <c r="FY232" s="31"/>
      <c r="FZ232" s="31"/>
      <c r="GA232" s="31"/>
      <c r="GB232" s="31"/>
      <c r="GC232" s="31"/>
      <c r="GD232" s="31"/>
      <c r="GE232" s="31"/>
      <c r="GF232" s="31"/>
      <c r="GG232" s="31"/>
      <c r="GH232" s="31"/>
      <c r="GI232" s="31"/>
      <c r="GJ232" s="31"/>
      <c r="GK232" s="31"/>
      <c r="GL232" s="31"/>
      <c r="GM232" s="31"/>
      <c r="GN232" s="31"/>
      <c r="GO232" s="31"/>
      <c r="GP232" s="31"/>
      <c r="GQ232" s="31"/>
      <c r="GR232" s="31"/>
      <c r="GS232" s="31"/>
      <c r="GT232" s="31"/>
      <c r="GU232" s="31"/>
      <c r="GV232" s="31"/>
      <c r="GW232" s="31"/>
      <c r="GX232" s="31"/>
      <c r="GY232" s="31"/>
      <c r="GZ232" s="31"/>
      <c r="HA232" s="31"/>
      <c r="HB232" s="31"/>
      <c r="HC232" s="31"/>
      <c r="HD232" s="31"/>
      <c r="HE232" s="31"/>
      <c r="HF232" s="31"/>
      <c r="HG232" s="31"/>
      <c r="HH232" s="31"/>
      <c r="HI232" s="31"/>
      <c r="HJ232" s="31"/>
      <c r="HK232" s="31"/>
      <c r="HL232" s="31"/>
      <c r="HM232" s="31"/>
      <c r="HN232" s="31"/>
      <c r="HO232" s="31"/>
      <c r="HP232" s="31"/>
      <c r="HQ232" s="31"/>
      <c r="HR232" s="31"/>
      <c r="HS232" s="31"/>
      <c r="HT232" s="31"/>
      <c r="HU232" s="31"/>
      <c r="HV232" s="31"/>
      <c r="HW232" s="31"/>
      <c r="HX232" s="31"/>
      <c r="HY232" s="31"/>
      <c r="HZ232" s="31"/>
      <c r="IA232" s="31"/>
      <c r="IB232" s="31"/>
      <c r="IC232" s="31"/>
      <c r="ID232" s="31"/>
      <c r="IE232" s="31"/>
      <c r="IF232" s="31"/>
      <c r="IG232" s="31"/>
    </row>
    <row r="233" spans="1:241" s="1" customFormat="1" ht="27" x14ac:dyDescent="0.25">
      <c r="A233" s="198">
        <v>269</v>
      </c>
      <c r="B233" s="198" t="s">
        <v>144</v>
      </c>
      <c r="C233" s="210" t="s">
        <v>366</v>
      </c>
      <c r="D233" s="183">
        <v>19.147751000000003</v>
      </c>
      <c r="E233" s="184">
        <v>9.3161079999999998</v>
      </c>
      <c r="F233" s="183">
        <v>0</v>
      </c>
      <c r="G233" s="183">
        <v>2.5110009999999998</v>
      </c>
      <c r="H233" s="182">
        <f t="shared" si="8"/>
        <v>7.320642000000003</v>
      </c>
      <c r="I233" s="183">
        <v>20.1661708174281</v>
      </c>
      <c r="J233" s="183">
        <v>6.2203636442323944</v>
      </c>
      <c r="K233" s="183">
        <v>0</v>
      </c>
      <c r="L233" s="183">
        <v>2.6481001099999997</v>
      </c>
      <c r="M233" s="183">
        <f t="shared" si="7"/>
        <v>11.297707063195706</v>
      </c>
      <c r="N233" s="182">
        <v>58.664168450663745</v>
      </c>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c r="CO233" s="31"/>
      <c r="CP233" s="31"/>
      <c r="CQ233" s="31"/>
      <c r="CR233" s="31"/>
      <c r="CS233" s="31"/>
      <c r="CT233" s="31"/>
      <c r="CU233" s="31"/>
      <c r="CV233" s="31"/>
      <c r="CW233" s="31"/>
      <c r="CX233" s="31"/>
      <c r="CY233" s="31"/>
      <c r="CZ233" s="31"/>
      <c r="DA233" s="31"/>
      <c r="DB233" s="31"/>
      <c r="DC233" s="31"/>
      <c r="DD233" s="31"/>
      <c r="DE233" s="31"/>
      <c r="DF233" s="31"/>
      <c r="DG233" s="31"/>
      <c r="DH233" s="31"/>
      <c r="DI233" s="31"/>
      <c r="DJ233" s="31"/>
      <c r="DK233" s="31"/>
      <c r="DL233" s="31"/>
      <c r="DM233" s="31"/>
      <c r="DN233" s="31"/>
      <c r="DO233" s="31"/>
      <c r="DP233" s="31"/>
      <c r="DQ233" s="31"/>
      <c r="DR233" s="31"/>
      <c r="DS233" s="31"/>
      <c r="DT233" s="31"/>
      <c r="DU233" s="31"/>
      <c r="DV233" s="31"/>
      <c r="DW233" s="31"/>
      <c r="DX233" s="31"/>
      <c r="DY233" s="31"/>
      <c r="DZ233" s="31"/>
      <c r="EA233" s="31"/>
      <c r="EB233" s="31"/>
      <c r="EC233" s="31"/>
      <c r="ED233" s="31"/>
      <c r="EE233" s="31"/>
      <c r="EF233" s="31"/>
      <c r="EG233" s="31"/>
      <c r="EH233" s="31"/>
      <c r="EI233" s="31"/>
      <c r="EJ233" s="31"/>
      <c r="EK233" s="31"/>
      <c r="EL233" s="31"/>
      <c r="EM233" s="31"/>
      <c r="EN233" s="31"/>
      <c r="EO233" s="31"/>
      <c r="EP233" s="31"/>
      <c r="EQ233" s="31"/>
      <c r="ER233" s="31"/>
      <c r="ES233" s="31"/>
      <c r="ET233" s="31"/>
      <c r="EU233" s="31"/>
      <c r="EV233" s="31"/>
      <c r="EW233" s="31"/>
      <c r="EX233" s="31"/>
      <c r="EY233" s="31"/>
      <c r="EZ233" s="31"/>
      <c r="FA233" s="31"/>
      <c r="FB233" s="31"/>
      <c r="FC233" s="31"/>
      <c r="FD233" s="31"/>
      <c r="FE233" s="31"/>
      <c r="FF233" s="31"/>
      <c r="FG233" s="31"/>
      <c r="FH233" s="31"/>
      <c r="FI233" s="31"/>
      <c r="FJ233" s="31"/>
      <c r="FK233" s="31"/>
      <c r="FL233" s="31"/>
      <c r="FM233" s="31"/>
      <c r="FN233" s="31"/>
      <c r="FO233" s="31"/>
      <c r="FP233" s="31"/>
      <c r="FQ233" s="31"/>
      <c r="FR233" s="31"/>
      <c r="FS233" s="31"/>
      <c r="FT233" s="31"/>
      <c r="FU233" s="31"/>
      <c r="FV233" s="31"/>
      <c r="FW233" s="31"/>
      <c r="FX233" s="31"/>
      <c r="FY233" s="31"/>
      <c r="FZ233" s="31"/>
      <c r="GA233" s="31"/>
      <c r="GB233" s="31"/>
      <c r="GC233" s="31"/>
      <c r="GD233" s="31"/>
      <c r="GE233" s="31"/>
      <c r="GF233" s="31"/>
      <c r="GG233" s="31"/>
      <c r="GH233" s="31"/>
      <c r="GI233" s="31"/>
      <c r="GJ233" s="31"/>
      <c r="GK233" s="31"/>
      <c r="GL233" s="31"/>
      <c r="GM233" s="31"/>
      <c r="GN233" s="31"/>
      <c r="GO233" s="31"/>
      <c r="GP233" s="31"/>
      <c r="GQ233" s="31"/>
      <c r="GR233" s="31"/>
      <c r="GS233" s="31"/>
      <c r="GT233" s="31"/>
      <c r="GU233" s="31"/>
      <c r="GV233" s="31"/>
      <c r="GW233" s="31"/>
      <c r="GX233" s="31"/>
      <c r="GY233" s="31"/>
      <c r="GZ233" s="31"/>
      <c r="HA233" s="31"/>
      <c r="HB233" s="31"/>
      <c r="HC233" s="31"/>
      <c r="HD233" s="31"/>
      <c r="HE233" s="31"/>
      <c r="HF233" s="31"/>
      <c r="HG233" s="31"/>
      <c r="HH233" s="31"/>
      <c r="HI233" s="31"/>
      <c r="HJ233" s="31"/>
      <c r="HK233" s="31"/>
      <c r="HL233" s="31"/>
      <c r="HM233" s="31"/>
      <c r="HN233" s="31"/>
      <c r="HO233" s="31"/>
      <c r="HP233" s="31"/>
      <c r="HQ233" s="31"/>
      <c r="HR233" s="31"/>
      <c r="HS233" s="31"/>
      <c r="HT233" s="31"/>
      <c r="HU233" s="31"/>
      <c r="HV233" s="31"/>
      <c r="HW233" s="31"/>
      <c r="HX233" s="31"/>
      <c r="HY233" s="31"/>
      <c r="HZ233" s="31"/>
      <c r="IA233" s="31"/>
      <c r="IB233" s="31"/>
      <c r="IC233" s="31"/>
      <c r="ID233" s="31"/>
      <c r="IE233" s="31"/>
      <c r="IF233" s="31"/>
      <c r="IG233" s="31"/>
    </row>
    <row r="234" spans="1:241" s="1" customFormat="1" ht="13.5" x14ac:dyDescent="0.25">
      <c r="A234" s="198">
        <v>273</v>
      </c>
      <c r="B234" s="198" t="s">
        <v>148</v>
      </c>
      <c r="C234" s="210" t="s">
        <v>367</v>
      </c>
      <c r="D234" s="183">
        <v>5540.7863270000007</v>
      </c>
      <c r="E234" s="184">
        <v>4891.3431110000001</v>
      </c>
      <c r="F234" s="183">
        <v>0</v>
      </c>
      <c r="G234" s="183">
        <v>34.448318</v>
      </c>
      <c r="H234" s="182">
        <f t="shared" si="8"/>
        <v>614.9948980000006</v>
      </c>
      <c r="I234" s="183">
        <v>261.34364081195366</v>
      </c>
      <c r="J234" s="183">
        <v>80.968982012496056</v>
      </c>
      <c r="K234" s="183">
        <v>0</v>
      </c>
      <c r="L234" s="183">
        <v>40.213720189999997</v>
      </c>
      <c r="M234" s="183">
        <f t="shared" si="7"/>
        <v>140.16093860945762</v>
      </c>
      <c r="N234" s="182">
        <v>-69.70310852170455</v>
      </c>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c r="CL234" s="31"/>
      <c r="CM234" s="31"/>
      <c r="CN234" s="31"/>
      <c r="CO234" s="31"/>
      <c r="CP234" s="31"/>
      <c r="CQ234" s="31"/>
      <c r="CR234" s="31"/>
      <c r="CS234" s="31"/>
      <c r="CT234" s="31"/>
      <c r="CU234" s="31"/>
      <c r="CV234" s="31"/>
      <c r="CW234" s="31"/>
      <c r="CX234" s="31"/>
      <c r="CY234" s="31"/>
      <c r="CZ234" s="31"/>
      <c r="DA234" s="31"/>
      <c r="DB234" s="31"/>
      <c r="DC234" s="31"/>
      <c r="DD234" s="31"/>
      <c r="DE234" s="31"/>
      <c r="DF234" s="31"/>
      <c r="DG234" s="31"/>
      <c r="DH234" s="31"/>
      <c r="DI234" s="31"/>
      <c r="DJ234" s="31"/>
      <c r="DK234" s="31"/>
      <c r="DL234" s="31"/>
      <c r="DM234" s="31"/>
      <c r="DN234" s="31"/>
      <c r="DO234" s="31"/>
      <c r="DP234" s="31"/>
      <c r="DQ234" s="31"/>
      <c r="DR234" s="31"/>
      <c r="DS234" s="31"/>
      <c r="DT234" s="31"/>
      <c r="DU234" s="31"/>
      <c r="DV234" s="31"/>
      <c r="DW234" s="31"/>
      <c r="DX234" s="31"/>
      <c r="DY234" s="31"/>
      <c r="DZ234" s="31"/>
      <c r="EA234" s="31"/>
      <c r="EB234" s="31"/>
      <c r="EC234" s="31"/>
      <c r="ED234" s="31"/>
      <c r="EE234" s="31"/>
      <c r="EF234" s="31"/>
      <c r="EG234" s="31"/>
      <c r="EH234" s="31"/>
      <c r="EI234" s="31"/>
      <c r="EJ234" s="31"/>
      <c r="EK234" s="31"/>
      <c r="EL234" s="31"/>
      <c r="EM234" s="31"/>
      <c r="EN234" s="31"/>
      <c r="EO234" s="31"/>
      <c r="EP234" s="31"/>
      <c r="EQ234" s="31"/>
      <c r="ER234" s="31"/>
      <c r="ES234" s="31"/>
      <c r="ET234" s="31"/>
      <c r="EU234" s="31"/>
      <c r="EV234" s="31"/>
      <c r="EW234" s="31"/>
      <c r="EX234" s="31"/>
      <c r="EY234" s="31"/>
      <c r="EZ234" s="31"/>
      <c r="FA234" s="31"/>
      <c r="FB234" s="31"/>
      <c r="FC234" s="31"/>
      <c r="FD234" s="31"/>
      <c r="FE234" s="31"/>
      <c r="FF234" s="31"/>
      <c r="FG234" s="31"/>
      <c r="FH234" s="31"/>
      <c r="FI234" s="31"/>
      <c r="FJ234" s="31"/>
      <c r="FK234" s="31"/>
      <c r="FL234" s="31"/>
      <c r="FM234" s="31"/>
      <c r="FN234" s="31"/>
      <c r="FO234" s="31"/>
      <c r="FP234" s="31"/>
      <c r="FQ234" s="31"/>
      <c r="FR234" s="31"/>
      <c r="FS234" s="31"/>
      <c r="FT234" s="31"/>
      <c r="FU234" s="31"/>
      <c r="FV234" s="31"/>
      <c r="FW234" s="31"/>
      <c r="FX234" s="31"/>
      <c r="FY234" s="31"/>
      <c r="FZ234" s="31"/>
      <c r="GA234" s="31"/>
      <c r="GB234" s="31"/>
      <c r="GC234" s="31"/>
      <c r="GD234" s="31"/>
      <c r="GE234" s="31"/>
      <c r="GF234" s="31"/>
      <c r="GG234" s="31"/>
      <c r="GH234" s="31"/>
      <c r="GI234" s="31"/>
      <c r="GJ234" s="31"/>
      <c r="GK234" s="31"/>
      <c r="GL234" s="31"/>
      <c r="GM234" s="31"/>
      <c r="GN234" s="31"/>
      <c r="GO234" s="31"/>
      <c r="GP234" s="31"/>
      <c r="GQ234" s="31"/>
      <c r="GR234" s="31"/>
      <c r="GS234" s="31"/>
      <c r="GT234" s="31"/>
      <c r="GU234" s="31"/>
      <c r="GV234" s="31"/>
      <c r="GW234" s="31"/>
      <c r="GX234" s="31"/>
      <c r="GY234" s="31"/>
      <c r="GZ234" s="31"/>
      <c r="HA234" s="31"/>
      <c r="HB234" s="31"/>
      <c r="HC234" s="31"/>
      <c r="HD234" s="31"/>
      <c r="HE234" s="31"/>
      <c r="HF234" s="31"/>
      <c r="HG234" s="31"/>
      <c r="HH234" s="31"/>
      <c r="HI234" s="31"/>
      <c r="HJ234" s="31"/>
      <c r="HK234" s="31"/>
      <c r="HL234" s="31"/>
      <c r="HM234" s="31"/>
      <c r="HN234" s="31"/>
      <c r="HO234" s="31"/>
      <c r="HP234" s="31"/>
      <c r="HQ234" s="31"/>
      <c r="HR234" s="31"/>
      <c r="HS234" s="31"/>
      <c r="HT234" s="31"/>
      <c r="HU234" s="31"/>
      <c r="HV234" s="31"/>
      <c r="HW234" s="31"/>
      <c r="HX234" s="31"/>
      <c r="HY234" s="31"/>
      <c r="HZ234" s="31"/>
      <c r="IA234" s="31"/>
      <c r="IB234" s="31"/>
      <c r="IC234" s="31"/>
      <c r="ID234" s="31"/>
      <c r="IE234" s="31"/>
      <c r="IF234" s="31"/>
      <c r="IG234" s="31"/>
    </row>
    <row r="235" spans="1:241" s="1" customFormat="1" ht="13.5" x14ac:dyDescent="0.25">
      <c r="A235" s="199">
        <v>274</v>
      </c>
      <c r="B235" s="198" t="s">
        <v>148</v>
      </c>
      <c r="C235" s="210" t="s">
        <v>368</v>
      </c>
      <c r="D235" s="183">
        <v>16622.509137999998</v>
      </c>
      <c r="E235" s="184">
        <v>16055.775641000002</v>
      </c>
      <c r="F235" s="183">
        <v>0</v>
      </c>
      <c r="G235" s="183">
        <v>136.51566800000001</v>
      </c>
      <c r="H235" s="182">
        <f t="shared" si="8"/>
        <v>430.21782899999562</v>
      </c>
      <c r="I235" s="183">
        <v>609.86456700649194</v>
      </c>
      <c r="J235" s="183">
        <v>202.50271660100469</v>
      </c>
      <c r="K235" s="183">
        <v>0</v>
      </c>
      <c r="L235" s="183">
        <v>77.425269669999992</v>
      </c>
      <c r="M235" s="183">
        <f t="shared" si="7"/>
        <v>329.93658073548727</v>
      </c>
      <c r="N235" s="182">
        <v>-13.605537467622582</v>
      </c>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c r="CO235" s="31"/>
      <c r="CP235" s="31"/>
      <c r="CQ235" s="31"/>
      <c r="CR235" s="31"/>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c r="EC235" s="31"/>
      <c r="ED235" s="31"/>
      <c r="EE235" s="31"/>
      <c r="EF235" s="31"/>
      <c r="EG235" s="31"/>
      <c r="EH235" s="31"/>
      <c r="EI235" s="31"/>
      <c r="EJ235" s="31"/>
      <c r="EK235" s="31"/>
      <c r="EL235" s="31"/>
      <c r="EM235" s="31"/>
      <c r="EN235" s="31"/>
      <c r="EO235" s="31"/>
      <c r="EP235" s="31"/>
      <c r="EQ235" s="31"/>
      <c r="ER235" s="31"/>
      <c r="ES235" s="31"/>
      <c r="ET235" s="31"/>
      <c r="EU235" s="31"/>
      <c r="EV235" s="31"/>
      <c r="EW235" s="31"/>
      <c r="EX235" s="31"/>
      <c r="EY235" s="31"/>
      <c r="EZ235" s="31"/>
      <c r="FA235" s="31"/>
      <c r="FB235" s="31"/>
      <c r="FC235" s="31"/>
      <c r="FD235" s="31"/>
      <c r="FE235" s="31"/>
      <c r="FF235" s="31"/>
      <c r="FG235" s="31"/>
      <c r="FH235" s="31"/>
      <c r="FI235" s="31"/>
      <c r="FJ235" s="31"/>
      <c r="FK235" s="31"/>
      <c r="FL235" s="31"/>
      <c r="FM235" s="31"/>
      <c r="FN235" s="31"/>
      <c r="FO235" s="31"/>
      <c r="FP235" s="31"/>
      <c r="FQ235" s="31"/>
      <c r="FR235" s="31"/>
      <c r="FS235" s="31"/>
      <c r="FT235" s="31"/>
      <c r="FU235" s="31"/>
      <c r="FV235" s="31"/>
      <c r="FW235" s="31"/>
      <c r="FX235" s="31"/>
      <c r="FY235" s="31"/>
      <c r="FZ235" s="31"/>
      <c r="GA235" s="31"/>
      <c r="GB235" s="31"/>
      <c r="GC235" s="31"/>
      <c r="GD235" s="31"/>
      <c r="GE235" s="31"/>
      <c r="GF235" s="31"/>
      <c r="GG235" s="31"/>
      <c r="GH235" s="31"/>
      <c r="GI235" s="31"/>
      <c r="GJ235" s="31"/>
      <c r="GK235" s="31"/>
      <c r="GL235" s="31"/>
      <c r="GM235" s="31"/>
      <c r="GN235" s="31"/>
      <c r="GO235" s="31"/>
      <c r="GP235" s="31"/>
      <c r="GQ235" s="31"/>
      <c r="GR235" s="31"/>
      <c r="GS235" s="31"/>
      <c r="GT235" s="31"/>
      <c r="GU235" s="31"/>
      <c r="GV235" s="31"/>
      <c r="GW235" s="31"/>
      <c r="GX235" s="31"/>
      <c r="GY235" s="31"/>
      <c r="GZ235" s="31"/>
      <c r="HA235" s="31"/>
      <c r="HB235" s="31"/>
      <c r="HC235" s="31"/>
      <c r="HD235" s="31"/>
      <c r="HE235" s="31"/>
      <c r="HF235" s="31"/>
      <c r="HG235" s="31"/>
      <c r="HH235" s="31"/>
      <c r="HI235" s="31"/>
      <c r="HJ235" s="31"/>
      <c r="HK235" s="31"/>
      <c r="HL235" s="31"/>
      <c r="HM235" s="31"/>
      <c r="HN235" s="31"/>
      <c r="HO235" s="31"/>
      <c r="HP235" s="31"/>
      <c r="HQ235" s="31"/>
      <c r="HR235" s="31"/>
      <c r="HS235" s="31"/>
      <c r="HT235" s="31"/>
      <c r="HU235" s="31"/>
      <c r="HV235" s="31"/>
      <c r="HW235" s="31"/>
      <c r="HX235" s="31"/>
      <c r="HY235" s="31"/>
      <c r="HZ235" s="31"/>
      <c r="IA235" s="31"/>
      <c r="IB235" s="31"/>
      <c r="IC235" s="31"/>
      <c r="ID235" s="31"/>
      <c r="IE235" s="31"/>
      <c r="IF235" s="31"/>
      <c r="IG235" s="31"/>
    </row>
    <row r="236" spans="1:241" s="1" customFormat="1" ht="13.5" x14ac:dyDescent="0.25">
      <c r="A236" s="199">
        <v>275</v>
      </c>
      <c r="B236" s="198" t="s">
        <v>131</v>
      </c>
      <c r="C236" s="210" t="s">
        <v>369</v>
      </c>
      <c r="D236" s="183">
        <v>623.50748899999974</v>
      </c>
      <c r="E236" s="184">
        <v>119.87928699999999</v>
      </c>
      <c r="F236" s="183">
        <v>0</v>
      </c>
      <c r="G236" s="183">
        <v>60.449999999999996</v>
      </c>
      <c r="H236" s="182">
        <f t="shared" si="8"/>
        <v>443.17820199999977</v>
      </c>
      <c r="I236" s="183">
        <v>1258.4065330099997</v>
      </c>
      <c r="J236" s="183">
        <v>113.80485894000002</v>
      </c>
      <c r="K236" s="183">
        <v>0</v>
      </c>
      <c r="L236" s="183">
        <v>64.596371820000002</v>
      </c>
      <c r="M236" s="183">
        <f t="shared" si="7"/>
        <v>1080.0053022499997</v>
      </c>
      <c r="N236" s="182">
        <v>149.34582232829831</v>
      </c>
      <c r="O236" s="31"/>
      <c r="P236" s="31"/>
      <c r="Q236" s="31"/>
      <c r="R236" s="31"/>
      <c r="S236" s="31"/>
      <c r="T236" s="31"/>
      <c r="U236" s="31"/>
      <c r="V236" s="31"/>
    </row>
    <row r="237" spans="1:241" s="1" customFormat="1" ht="13.5" x14ac:dyDescent="0.25">
      <c r="A237" s="199">
        <v>278</v>
      </c>
      <c r="B237" s="198" t="s">
        <v>214</v>
      </c>
      <c r="C237" s="210" t="s">
        <v>370</v>
      </c>
      <c r="D237" s="183">
        <v>755.19347999999991</v>
      </c>
      <c r="E237" s="184">
        <v>218.85318000000001</v>
      </c>
      <c r="F237" s="183">
        <v>0</v>
      </c>
      <c r="G237" s="183">
        <v>106.81133699999999</v>
      </c>
      <c r="H237" s="182">
        <f t="shared" si="8"/>
        <v>429.52896299999986</v>
      </c>
      <c r="I237" s="183">
        <v>0</v>
      </c>
      <c r="J237" s="183">
        <v>33.983021600000001</v>
      </c>
      <c r="K237" s="183">
        <v>0</v>
      </c>
      <c r="L237" s="183">
        <v>81.130508270000007</v>
      </c>
      <c r="M237" s="183">
        <f t="shared" si="7"/>
        <v>-115.11352987000001</v>
      </c>
      <c r="N237" s="182">
        <v>-112.14836352490624</v>
      </c>
      <c r="O237" s="31"/>
      <c r="P237" s="31"/>
      <c r="Q237" s="31"/>
      <c r="R237" s="31"/>
      <c r="S237" s="31"/>
      <c r="T237" s="31"/>
      <c r="U237" s="31"/>
      <c r="V237" s="31"/>
    </row>
    <row r="238" spans="1:241" s="1" customFormat="1" ht="13.5" x14ac:dyDescent="0.25">
      <c r="A238" s="199">
        <v>280</v>
      </c>
      <c r="B238" s="198" t="s">
        <v>237</v>
      </c>
      <c r="C238" s="210" t="s">
        <v>371</v>
      </c>
      <c r="D238" s="183">
        <v>6821.7897540000013</v>
      </c>
      <c r="E238" s="184">
        <v>6596.5826280000001</v>
      </c>
      <c r="F238" s="183">
        <v>0</v>
      </c>
      <c r="G238" s="183">
        <v>18.608385999999999</v>
      </c>
      <c r="H238" s="182">
        <f t="shared" si="8"/>
        <v>206.59874000000116</v>
      </c>
      <c r="I238" s="183">
        <v>143.59599811458838</v>
      </c>
      <c r="J238" s="183">
        <v>49.28502668909605</v>
      </c>
      <c r="K238" s="183">
        <v>0</v>
      </c>
      <c r="L238" s="183">
        <v>22.266381689999999</v>
      </c>
      <c r="M238" s="183">
        <f t="shared" si="7"/>
        <v>72.044589735492337</v>
      </c>
      <c r="N238" s="182">
        <v>-58.129998563634985</v>
      </c>
      <c r="O238" s="31"/>
      <c r="P238" s="31"/>
      <c r="Q238" s="31"/>
    </row>
    <row r="239" spans="1:241" s="1" customFormat="1" ht="13.5" x14ac:dyDescent="0.25">
      <c r="A239" s="199">
        <v>281</v>
      </c>
      <c r="B239" s="198" t="s">
        <v>144</v>
      </c>
      <c r="C239" s="210" t="s">
        <v>372</v>
      </c>
      <c r="D239" s="183">
        <v>187.20812599999996</v>
      </c>
      <c r="E239" s="184">
        <v>93.658124000000001</v>
      </c>
      <c r="F239" s="183">
        <v>0</v>
      </c>
      <c r="G239" s="183">
        <v>26.452919999999999</v>
      </c>
      <c r="H239" s="182">
        <f t="shared" si="8"/>
        <v>67.097081999999972</v>
      </c>
      <c r="I239" s="183">
        <v>302.55305792093878</v>
      </c>
      <c r="J239" s="183">
        <v>74.604753719999991</v>
      </c>
      <c r="K239" s="183">
        <v>0</v>
      </c>
      <c r="L239" s="183">
        <v>46.880371019999998</v>
      </c>
      <c r="M239" s="183">
        <f t="shared" si="7"/>
        <v>181.06793318093878</v>
      </c>
      <c r="N239" s="182">
        <v>171.23134287947559</v>
      </c>
      <c r="O239" s="31"/>
      <c r="P239" s="31"/>
      <c r="Q239" s="31"/>
    </row>
    <row r="240" spans="1:241" s="1" customFormat="1" ht="13.5" x14ac:dyDescent="0.25">
      <c r="A240" s="199">
        <v>282</v>
      </c>
      <c r="B240" s="198" t="s">
        <v>237</v>
      </c>
      <c r="C240" s="210" t="s">
        <v>373</v>
      </c>
      <c r="D240" s="183">
        <v>1108.1576259999999</v>
      </c>
      <c r="E240" s="184">
        <v>631.86398499999996</v>
      </c>
      <c r="F240" s="183">
        <v>0</v>
      </c>
      <c r="G240" s="183">
        <v>11.035194000000001</v>
      </c>
      <c r="H240" s="182">
        <f t="shared" si="8"/>
        <v>465.25844699999999</v>
      </c>
      <c r="I240" s="183">
        <v>10</v>
      </c>
      <c r="J240" s="183">
        <v>3.1731339799999998</v>
      </c>
      <c r="K240" s="183">
        <v>0</v>
      </c>
      <c r="L240" s="183">
        <v>6.7518540499999986</v>
      </c>
      <c r="M240" s="183">
        <f t="shared" si="7"/>
        <v>7.5011970000002037E-2</v>
      </c>
      <c r="N240" s="182">
        <v>-93.211182586009016</v>
      </c>
      <c r="O240" s="31"/>
      <c r="P240" s="31"/>
      <c r="Q240" s="31"/>
    </row>
    <row r="241" spans="1:17" s="1" customFormat="1" ht="13.5" x14ac:dyDescent="0.25">
      <c r="A241" s="199">
        <v>283</v>
      </c>
      <c r="B241" s="198" t="s">
        <v>144</v>
      </c>
      <c r="C241" s="210" t="s">
        <v>374</v>
      </c>
      <c r="D241" s="183">
        <v>707.44722400000001</v>
      </c>
      <c r="E241" s="184">
        <v>51.030737000000002</v>
      </c>
      <c r="F241" s="183">
        <v>0</v>
      </c>
      <c r="G241" s="183">
        <v>28.814450000000001</v>
      </c>
      <c r="H241" s="182">
        <f t="shared" si="8"/>
        <v>627.602037</v>
      </c>
      <c r="I241" s="183">
        <v>0</v>
      </c>
      <c r="J241" s="183">
        <v>0</v>
      </c>
      <c r="K241" s="183">
        <v>0</v>
      </c>
      <c r="L241" s="183">
        <v>0</v>
      </c>
      <c r="M241" s="183">
        <f t="shared" si="7"/>
        <v>0</v>
      </c>
      <c r="N241" s="182">
        <v>-90.669435319248336</v>
      </c>
      <c r="O241" s="31"/>
      <c r="P241" s="31"/>
      <c r="Q241" s="31"/>
    </row>
    <row r="242" spans="1:17" s="1" customFormat="1" ht="13.5" x14ac:dyDescent="0.25">
      <c r="A242" s="199">
        <v>284</v>
      </c>
      <c r="B242" s="198" t="s">
        <v>131</v>
      </c>
      <c r="C242" s="210" t="s">
        <v>375</v>
      </c>
      <c r="D242" s="183">
        <v>530.25629599999991</v>
      </c>
      <c r="E242" s="184">
        <v>268.602396</v>
      </c>
      <c r="F242" s="183">
        <v>0</v>
      </c>
      <c r="G242" s="183">
        <v>53.144737999999997</v>
      </c>
      <c r="H242" s="182">
        <f t="shared" si="8"/>
        <v>208.50916199999992</v>
      </c>
      <c r="I242" s="183">
        <v>286.07313637671734</v>
      </c>
      <c r="J242" s="183">
        <v>92.502035570000004</v>
      </c>
      <c r="K242" s="183">
        <v>0</v>
      </c>
      <c r="L242" s="183">
        <v>35.949074809999999</v>
      </c>
      <c r="M242" s="183">
        <f t="shared" si="7"/>
        <v>157.62202599671735</v>
      </c>
      <c r="N242" s="182">
        <v>-97.38294765193551</v>
      </c>
      <c r="O242" s="31"/>
      <c r="P242" s="31"/>
      <c r="Q242" s="31"/>
    </row>
    <row r="243" spans="1:17" s="1" customFormat="1" ht="13.5" x14ac:dyDescent="0.25">
      <c r="A243" s="199">
        <v>286</v>
      </c>
      <c r="B243" s="198" t="s">
        <v>136</v>
      </c>
      <c r="C243" s="210" t="s">
        <v>376</v>
      </c>
      <c r="D243" s="183">
        <v>473.01591200000007</v>
      </c>
      <c r="E243" s="184">
        <v>236.01829999999998</v>
      </c>
      <c r="F243" s="183">
        <v>0</v>
      </c>
      <c r="G243" s="183">
        <v>154.60483399999998</v>
      </c>
      <c r="H243" s="182">
        <f t="shared" si="8"/>
        <v>82.392778000000106</v>
      </c>
      <c r="I243" s="183">
        <v>1909.7990886557118</v>
      </c>
      <c r="J243" s="183">
        <v>852.94234901999994</v>
      </c>
      <c r="K243" s="183">
        <v>0</v>
      </c>
      <c r="L243" s="183">
        <v>160.39592733000001</v>
      </c>
      <c r="M243" s="183">
        <f t="shared" si="7"/>
        <v>896.4608123057119</v>
      </c>
      <c r="N243" s="182">
        <v>-437.27996143867938</v>
      </c>
      <c r="O243" s="31"/>
      <c r="P243" s="31"/>
      <c r="Q243" s="31"/>
    </row>
    <row r="244" spans="1:17" s="1" customFormat="1" ht="13.5" x14ac:dyDescent="0.25">
      <c r="A244" s="199">
        <v>288</v>
      </c>
      <c r="B244" s="198" t="s">
        <v>237</v>
      </c>
      <c r="C244" s="210" t="s">
        <v>377</v>
      </c>
      <c r="D244" s="183">
        <v>1331.448617</v>
      </c>
      <c r="E244" s="184">
        <v>1269.6515140000004</v>
      </c>
      <c r="F244" s="183">
        <v>0</v>
      </c>
      <c r="G244" s="183">
        <v>20.794319999999999</v>
      </c>
      <c r="H244" s="182">
        <f t="shared" si="8"/>
        <v>41.002782999999653</v>
      </c>
      <c r="I244" s="183">
        <v>107.91034946911753</v>
      </c>
      <c r="J244" s="183">
        <v>29.624037813515073</v>
      </c>
      <c r="K244" s="183">
        <v>0</v>
      </c>
      <c r="L244" s="183">
        <v>19.563412699999997</v>
      </c>
      <c r="M244" s="183">
        <f t="shared" si="7"/>
        <v>58.72289895560246</v>
      </c>
      <c r="N244" s="182">
        <v>49.919175632756016</v>
      </c>
      <c r="O244" s="31"/>
      <c r="P244" s="31"/>
      <c r="Q244" s="31"/>
    </row>
    <row r="245" spans="1:17" s="1" customFormat="1" ht="27" x14ac:dyDescent="0.25">
      <c r="A245" s="199">
        <v>290</v>
      </c>
      <c r="B245" s="198" t="s">
        <v>144</v>
      </c>
      <c r="C245" s="210" t="s">
        <v>378</v>
      </c>
      <c r="D245" s="183">
        <v>53.859777999999999</v>
      </c>
      <c r="E245" s="184">
        <v>4.798279</v>
      </c>
      <c r="F245" s="183">
        <v>0</v>
      </c>
      <c r="G245" s="183">
        <v>2.0087999999999999</v>
      </c>
      <c r="H245" s="182">
        <f t="shared" si="8"/>
        <v>47.052698999999997</v>
      </c>
      <c r="I245" s="183">
        <v>0</v>
      </c>
      <c r="J245" s="183">
        <v>0</v>
      </c>
      <c r="K245" s="183">
        <v>0</v>
      </c>
      <c r="L245" s="183">
        <v>0</v>
      </c>
      <c r="M245" s="183">
        <f t="shared" si="7"/>
        <v>0</v>
      </c>
      <c r="N245" s="182">
        <v>-90.522268977598927</v>
      </c>
      <c r="O245" s="31"/>
      <c r="P245" s="31"/>
      <c r="Q245" s="31"/>
    </row>
    <row r="246" spans="1:17" s="1" customFormat="1" ht="13.5" x14ac:dyDescent="0.25">
      <c r="A246" s="199">
        <v>292</v>
      </c>
      <c r="B246" s="198" t="s">
        <v>148</v>
      </c>
      <c r="C246" s="210" t="s">
        <v>379</v>
      </c>
      <c r="D246" s="183">
        <v>185.36224300000001</v>
      </c>
      <c r="E246" s="184">
        <v>110.61778800000002</v>
      </c>
      <c r="F246" s="183">
        <v>0</v>
      </c>
      <c r="G246" s="183">
        <v>74.316131999999996</v>
      </c>
      <c r="H246" s="182">
        <f t="shared" si="8"/>
        <v>0.42832299999999179</v>
      </c>
      <c r="I246" s="183">
        <v>421.65334759916931</v>
      </c>
      <c r="J246" s="183">
        <v>126.16635134557595</v>
      </c>
      <c r="K246" s="183">
        <v>0</v>
      </c>
      <c r="L246" s="183">
        <v>79.919488659999999</v>
      </c>
      <c r="M246" s="183">
        <f t="shared" si="7"/>
        <v>215.56750759359335</v>
      </c>
      <c r="N246" s="182" t="s">
        <v>165</v>
      </c>
      <c r="O246" s="31"/>
      <c r="P246" s="31"/>
      <c r="Q246" s="31"/>
    </row>
    <row r="247" spans="1:17" s="1" customFormat="1" ht="13.5" x14ac:dyDescent="0.25">
      <c r="A247" s="199">
        <v>293</v>
      </c>
      <c r="B247" s="198" t="s">
        <v>237</v>
      </c>
      <c r="C247" s="210" t="s">
        <v>380</v>
      </c>
      <c r="D247" s="183">
        <v>1157.2591520000001</v>
      </c>
      <c r="E247" s="184">
        <v>201.18061100000003</v>
      </c>
      <c r="F247" s="183">
        <v>0</v>
      </c>
      <c r="G247" s="183">
        <v>59.999991999999999</v>
      </c>
      <c r="H247" s="182">
        <f t="shared" si="8"/>
        <v>896.07854900000007</v>
      </c>
      <c r="I247" s="183">
        <v>505.56683273766436</v>
      </c>
      <c r="J247" s="183">
        <v>166.9841487621083</v>
      </c>
      <c r="K247" s="183">
        <v>0</v>
      </c>
      <c r="L247" s="183">
        <v>63.651097390000004</v>
      </c>
      <c r="M247" s="183">
        <f t="shared" si="7"/>
        <v>274.93158658555603</v>
      </c>
      <c r="N247" s="182">
        <v>-61.896633966401218</v>
      </c>
      <c r="O247" s="31"/>
      <c r="P247" s="31"/>
      <c r="Q247" s="31"/>
    </row>
    <row r="248" spans="1:17" s="1" customFormat="1" ht="27" x14ac:dyDescent="0.25">
      <c r="A248" s="199">
        <v>294</v>
      </c>
      <c r="B248" s="198" t="s">
        <v>237</v>
      </c>
      <c r="C248" s="210" t="s">
        <v>381</v>
      </c>
      <c r="D248" s="183">
        <v>778.46587399999987</v>
      </c>
      <c r="E248" s="184">
        <v>136.25726200000003</v>
      </c>
      <c r="F248" s="183">
        <v>0</v>
      </c>
      <c r="G248" s="183">
        <v>40.000005999999999</v>
      </c>
      <c r="H248" s="182">
        <f t="shared" si="8"/>
        <v>602.20860599999992</v>
      </c>
      <c r="I248" s="183">
        <v>346.22687001717043</v>
      </c>
      <c r="J248" s="183">
        <v>108.88355343541618</v>
      </c>
      <c r="K248" s="183">
        <v>0</v>
      </c>
      <c r="L248" s="183">
        <v>43.932551110000006</v>
      </c>
      <c r="M248" s="183">
        <f t="shared" si="7"/>
        <v>193.41076547175425</v>
      </c>
      <c r="N248" s="182">
        <v>-60.41791594117538</v>
      </c>
      <c r="O248" s="31"/>
    </row>
    <row r="249" spans="1:17" s="1" customFormat="1" ht="27" x14ac:dyDescent="0.25">
      <c r="A249" s="199">
        <v>295</v>
      </c>
      <c r="B249" s="198" t="s">
        <v>237</v>
      </c>
      <c r="C249" s="210" t="s">
        <v>382</v>
      </c>
      <c r="D249" s="183">
        <v>516.8045709999999</v>
      </c>
      <c r="E249" s="184">
        <v>38.593606999999992</v>
      </c>
      <c r="F249" s="183">
        <v>0</v>
      </c>
      <c r="G249" s="183">
        <v>16.500000000000004</v>
      </c>
      <c r="H249" s="182">
        <f t="shared" si="8"/>
        <v>461.71096399999988</v>
      </c>
      <c r="I249" s="183">
        <v>129.42573124158633</v>
      </c>
      <c r="J249" s="183">
        <v>36.614414383532825</v>
      </c>
      <c r="K249" s="183">
        <v>0</v>
      </c>
      <c r="L249" s="183">
        <v>17.75465286</v>
      </c>
      <c r="M249" s="183">
        <f t="shared" si="7"/>
        <v>75.056663998053523</v>
      </c>
      <c r="N249" s="182">
        <v>-75.768468744492139</v>
      </c>
    </row>
    <row r="250" spans="1:17" s="1" customFormat="1" ht="13.5" x14ac:dyDescent="0.25">
      <c r="A250" s="199">
        <v>296</v>
      </c>
      <c r="B250" s="198" t="s">
        <v>134</v>
      </c>
      <c r="C250" s="210" t="s">
        <v>383</v>
      </c>
      <c r="D250" s="183">
        <v>5297.7699240000002</v>
      </c>
      <c r="E250" s="184">
        <v>4827.1007930000005</v>
      </c>
      <c r="F250" s="183">
        <v>0</v>
      </c>
      <c r="G250" s="183">
        <v>236.71104</v>
      </c>
      <c r="H250" s="182">
        <f t="shared" si="8"/>
        <v>233.95809099999965</v>
      </c>
      <c r="I250" s="183">
        <v>0</v>
      </c>
      <c r="J250" s="183">
        <v>0</v>
      </c>
      <c r="K250" s="183">
        <v>0</v>
      </c>
      <c r="L250" s="183">
        <v>0</v>
      </c>
      <c r="M250" s="183">
        <f t="shared" si="7"/>
        <v>0</v>
      </c>
      <c r="N250" s="182">
        <v>-50.440941329388146</v>
      </c>
    </row>
    <row r="251" spans="1:17" s="1" customFormat="1" ht="27" x14ac:dyDescent="0.25">
      <c r="A251" s="199">
        <v>297</v>
      </c>
      <c r="B251" s="198" t="s">
        <v>144</v>
      </c>
      <c r="C251" s="210" t="s">
        <v>384</v>
      </c>
      <c r="D251" s="183">
        <v>513.20716400000003</v>
      </c>
      <c r="E251" s="184">
        <v>191.99663999999999</v>
      </c>
      <c r="F251" s="183">
        <v>0</v>
      </c>
      <c r="G251" s="183">
        <v>78.306873999999993</v>
      </c>
      <c r="H251" s="182">
        <f t="shared" si="8"/>
        <v>242.90365000000008</v>
      </c>
      <c r="I251" s="183">
        <v>274.78549146851054</v>
      </c>
      <c r="J251" s="183">
        <v>79.574706071066259</v>
      </c>
      <c r="K251" s="183">
        <v>0</v>
      </c>
      <c r="L251" s="183">
        <v>94.26967981</v>
      </c>
      <c r="M251" s="183">
        <f t="shared" si="7"/>
        <v>100.94110558744428</v>
      </c>
      <c r="N251" s="182">
        <v>-46.861110837473312</v>
      </c>
    </row>
    <row r="252" spans="1:17" s="1" customFormat="1" ht="13.5" x14ac:dyDescent="0.25">
      <c r="A252" s="199">
        <v>298</v>
      </c>
      <c r="B252" s="198" t="s">
        <v>134</v>
      </c>
      <c r="C252" s="210" t="s">
        <v>385</v>
      </c>
      <c r="D252" s="183">
        <v>4396.8111459999991</v>
      </c>
      <c r="E252" s="184">
        <v>3983.5199269999994</v>
      </c>
      <c r="F252" s="183">
        <v>0</v>
      </c>
      <c r="G252" s="183">
        <v>10.093569</v>
      </c>
      <c r="H252" s="182">
        <f t="shared" si="8"/>
        <v>403.19764999999973</v>
      </c>
      <c r="I252" s="183">
        <v>0</v>
      </c>
      <c r="J252" s="183">
        <v>0</v>
      </c>
      <c r="K252" s="183">
        <v>0</v>
      </c>
      <c r="L252" s="183">
        <v>0</v>
      </c>
      <c r="M252" s="183">
        <f t="shared" si="7"/>
        <v>0</v>
      </c>
      <c r="N252" s="182">
        <v>-91.458051673498929</v>
      </c>
    </row>
    <row r="253" spans="1:17" s="1" customFormat="1" ht="27" x14ac:dyDescent="0.25">
      <c r="A253" s="199">
        <v>304</v>
      </c>
      <c r="B253" s="198" t="s">
        <v>144</v>
      </c>
      <c r="C253" s="210" t="s">
        <v>386</v>
      </c>
      <c r="D253" s="183">
        <v>771.97317199999998</v>
      </c>
      <c r="E253" s="184">
        <v>163.20850899999999</v>
      </c>
      <c r="F253" s="183">
        <v>0</v>
      </c>
      <c r="G253" s="183">
        <v>103.3974</v>
      </c>
      <c r="H253" s="182">
        <f t="shared" si="8"/>
        <v>505.36726299999992</v>
      </c>
      <c r="I253" s="183">
        <v>0</v>
      </c>
      <c r="J253" s="183">
        <v>0</v>
      </c>
      <c r="K253" s="183">
        <v>0</v>
      </c>
      <c r="L253" s="183">
        <v>0</v>
      </c>
      <c r="M253" s="183">
        <f t="shared" si="7"/>
        <v>0</v>
      </c>
      <c r="N253" s="182">
        <v>-87.270426405386942</v>
      </c>
    </row>
    <row r="254" spans="1:17" s="1" customFormat="1" ht="13.5" x14ac:dyDescent="0.25">
      <c r="A254" s="199">
        <v>305</v>
      </c>
      <c r="B254" s="198" t="s">
        <v>148</v>
      </c>
      <c r="C254" s="210" t="s">
        <v>387</v>
      </c>
      <c r="D254" s="183">
        <v>137.50055600000002</v>
      </c>
      <c r="E254" s="184">
        <v>29.194709</v>
      </c>
      <c r="F254" s="183">
        <v>0</v>
      </c>
      <c r="G254" s="183">
        <v>7.2000019999999996</v>
      </c>
      <c r="H254" s="182">
        <f t="shared" si="8"/>
        <v>101.10584500000002</v>
      </c>
      <c r="I254" s="183">
        <v>64.031787579527503</v>
      </c>
      <c r="J254" s="183">
        <v>24.029549249828225</v>
      </c>
      <c r="K254" s="183">
        <v>0</v>
      </c>
      <c r="L254" s="183">
        <v>7.3656109900000004</v>
      </c>
      <c r="M254" s="183">
        <f t="shared" si="7"/>
        <v>32.636627339699281</v>
      </c>
      <c r="N254" s="182">
        <v>-60.603777569517824</v>
      </c>
    </row>
    <row r="255" spans="1:17" s="1" customFormat="1" ht="13.5" x14ac:dyDescent="0.25">
      <c r="A255" s="199">
        <v>306</v>
      </c>
      <c r="B255" s="198" t="s">
        <v>148</v>
      </c>
      <c r="C255" s="210" t="s">
        <v>388</v>
      </c>
      <c r="D255" s="183">
        <v>241.185103</v>
      </c>
      <c r="E255" s="184">
        <v>165.28261400000002</v>
      </c>
      <c r="F255" s="183">
        <v>0</v>
      </c>
      <c r="G255" s="183">
        <v>75.00000399999999</v>
      </c>
      <c r="H255" s="182">
        <f t="shared" si="8"/>
        <v>0.90248499999998444</v>
      </c>
      <c r="I255" s="183">
        <v>422.79803093494286</v>
      </c>
      <c r="J255" s="183">
        <v>138.48524585354761</v>
      </c>
      <c r="K255" s="183">
        <v>0</v>
      </c>
      <c r="L255" s="183">
        <v>79.707699489999996</v>
      </c>
      <c r="M255" s="183">
        <f t="shared" si="7"/>
        <v>204.60508559139527</v>
      </c>
      <c r="N255" s="182" t="s">
        <v>165</v>
      </c>
    </row>
    <row r="256" spans="1:17" s="1" customFormat="1" ht="27" x14ac:dyDescent="0.25">
      <c r="A256" s="198">
        <v>307</v>
      </c>
      <c r="B256" s="198" t="s">
        <v>237</v>
      </c>
      <c r="C256" s="210" t="s">
        <v>389</v>
      </c>
      <c r="D256" s="183">
        <v>850.94654000000037</v>
      </c>
      <c r="E256" s="184">
        <v>158.38385299999999</v>
      </c>
      <c r="F256" s="183">
        <v>0</v>
      </c>
      <c r="G256" s="183">
        <v>76.794582999999989</v>
      </c>
      <c r="H256" s="182">
        <f t="shared" si="8"/>
        <v>615.76810400000033</v>
      </c>
      <c r="I256" s="183">
        <v>544.78783626926952</v>
      </c>
      <c r="J256" s="183">
        <v>151.26382258631844</v>
      </c>
      <c r="K256" s="183">
        <v>0</v>
      </c>
      <c r="L256" s="183">
        <v>106.00947664000002</v>
      </c>
      <c r="M256" s="183">
        <f t="shared" si="7"/>
        <v>287.51453704295108</v>
      </c>
      <c r="N256" s="182">
        <v>-45.933051671895562</v>
      </c>
    </row>
    <row r="257" spans="1:14" s="1" customFormat="1" ht="27" x14ac:dyDescent="0.25">
      <c r="A257" s="198">
        <v>308</v>
      </c>
      <c r="B257" s="198" t="s">
        <v>237</v>
      </c>
      <c r="C257" s="210" t="s">
        <v>390</v>
      </c>
      <c r="D257" s="183">
        <v>243.33749499999996</v>
      </c>
      <c r="E257" s="184">
        <v>168.193196</v>
      </c>
      <c r="F257" s="183">
        <v>0</v>
      </c>
      <c r="G257" s="183">
        <v>54.504083999999999</v>
      </c>
      <c r="H257" s="182">
        <f t="shared" si="8"/>
        <v>20.640214999999962</v>
      </c>
      <c r="I257" s="183">
        <v>482.80458127216485</v>
      </c>
      <c r="J257" s="183">
        <v>141.20053598550072</v>
      </c>
      <c r="K257" s="183">
        <v>0</v>
      </c>
      <c r="L257" s="183">
        <v>70.912639030000008</v>
      </c>
      <c r="M257" s="183">
        <f t="shared" si="7"/>
        <v>270.6914062566641</v>
      </c>
      <c r="N257" s="182" t="s">
        <v>165</v>
      </c>
    </row>
    <row r="258" spans="1:14" s="1" customFormat="1" ht="27" x14ac:dyDescent="0.25">
      <c r="A258" s="198">
        <v>309</v>
      </c>
      <c r="B258" s="198" t="s">
        <v>237</v>
      </c>
      <c r="C258" s="210" t="s">
        <v>391</v>
      </c>
      <c r="D258" s="183">
        <v>1609.0960440000006</v>
      </c>
      <c r="E258" s="184">
        <v>842.31751699999995</v>
      </c>
      <c r="F258" s="183">
        <v>0</v>
      </c>
      <c r="G258" s="183">
        <v>23.087529</v>
      </c>
      <c r="H258" s="182">
        <f t="shared" si="8"/>
        <v>743.6909980000006</v>
      </c>
      <c r="I258" s="183">
        <v>37.9</v>
      </c>
      <c r="J258" s="183">
        <v>22.680885150000002</v>
      </c>
      <c r="K258" s="183">
        <v>0</v>
      </c>
      <c r="L258" s="183">
        <v>15.114450440000002</v>
      </c>
      <c r="M258" s="183">
        <f t="shared" si="7"/>
        <v>0.10466440999999449</v>
      </c>
      <c r="N258" s="182">
        <v>-84.574478939278137</v>
      </c>
    </row>
    <row r="259" spans="1:14" s="1" customFormat="1" ht="13.5" x14ac:dyDescent="0.25">
      <c r="A259" s="198">
        <v>310</v>
      </c>
      <c r="B259" s="198" t="s">
        <v>237</v>
      </c>
      <c r="C259" s="210" t="s">
        <v>392</v>
      </c>
      <c r="D259" s="183">
        <v>3428.2551130000006</v>
      </c>
      <c r="E259" s="184">
        <v>3002.6233520000005</v>
      </c>
      <c r="F259" s="183">
        <v>0</v>
      </c>
      <c r="G259" s="183">
        <v>12.638979000000001</v>
      </c>
      <c r="H259" s="182">
        <f t="shared" si="8"/>
        <v>412.99278200000009</v>
      </c>
      <c r="I259" s="183">
        <v>81.459682783287747</v>
      </c>
      <c r="J259" s="183">
        <v>31.03149850006826</v>
      </c>
      <c r="K259" s="183">
        <v>0</v>
      </c>
      <c r="L259" s="183">
        <v>14.307567789999998</v>
      </c>
      <c r="M259" s="183">
        <f t="shared" si="7"/>
        <v>36.120616493219487</v>
      </c>
      <c r="N259" s="182">
        <v>-83.156709160602446</v>
      </c>
    </row>
    <row r="260" spans="1:14" s="1" customFormat="1" ht="13.5" x14ac:dyDescent="0.25">
      <c r="A260" s="198">
        <v>311</v>
      </c>
      <c r="B260" s="198" t="s">
        <v>214</v>
      </c>
      <c r="C260" s="210" t="s">
        <v>393</v>
      </c>
      <c r="D260" s="183">
        <v>921.19182100000023</v>
      </c>
      <c r="E260" s="184">
        <v>411.04720300000002</v>
      </c>
      <c r="F260" s="183">
        <v>0</v>
      </c>
      <c r="G260" s="183">
        <v>298.62299999999999</v>
      </c>
      <c r="H260" s="182">
        <f t="shared" si="8"/>
        <v>211.52161800000022</v>
      </c>
      <c r="I260" s="183">
        <v>0</v>
      </c>
      <c r="J260" s="183">
        <v>0</v>
      </c>
      <c r="K260" s="183">
        <v>0</v>
      </c>
      <c r="L260" s="183">
        <v>81.603112499999995</v>
      </c>
      <c r="M260" s="183">
        <f t="shared" si="7"/>
        <v>-81.603112499999995</v>
      </c>
      <c r="N260" s="182">
        <v>-102.28682413760026</v>
      </c>
    </row>
    <row r="261" spans="1:14" s="1" customFormat="1" ht="13.5" x14ac:dyDescent="0.25">
      <c r="A261" s="198">
        <v>312</v>
      </c>
      <c r="B261" s="198" t="s">
        <v>214</v>
      </c>
      <c r="C261" s="205" t="s">
        <v>394</v>
      </c>
      <c r="D261" s="183">
        <v>115.54505999999999</v>
      </c>
      <c r="E261" s="184">
        <v>24.638490000000001</v>
      </c>
      <c r="F261" s="183">
        <v>0</v>
      </c>
      <c r="G261" s="183">
        <v>12.041008</v>
      </c>
      <c r="H261" s="182">
        <f t="shared" si="8"/>
        <v>78.865561999999983</v>
      </c>
      <c r="I261" s="183">
        <v>863.70121301349661</v>
      </c>
      <c r="J261" s="183">
        <v>18.95283156</v>
      </c>
      <c r="K261" s="183">
        <v>0</v>
      </c>
      <c r="L261" s="183">
        <v>15.43384122</v>
      </c>
      <c r="M261" s="183">
        <f t="shared" si="7"/>
        <v>829.31454023349659</v>
      </c>
      <c r="N261" s="182" t="s">
        <v>165</v>
      </c>
    </row>
    <row r="262" spans="1:14" s="1" customFormat="1" ht="13.5" x14ac:dyDescent="0.25">
      <c r="A262" s="198">
        <v>313</v>
      </c>
      <c r="B262" s="198" t="s">
        <v>134</v>
      </c>
      <c r="C262" s="210" t="s">
        <v>395</v>
      </c>
      <c r="D262" s="183">
        <v>4505.2241469999999</v>
      </c>
      <c r="E262" s="184">
        <v>4171.5094390000004</v>
      </c>
      <c r="F262" s="183">
        <v>0</v>
      </c>
      <c r="G262" s="183">
        <v>17.692319999999999</v>
      </c>
      <c r="H262" s="182">
        <f t="shared" si="8"/>
        <v>316.02238799999952</v>
      </c>
      <c r="I262" s="183">
        <v>0</v>
      </c>
      <c r="J262" s="183">
        <v>0</v>
      </c>
      <c r="K262" s="183">
        <v>0</v>
      </c>
      <c r="L262" s="183">
        <v>0</v>
      </c>
      <c r="M262" s="183">
        <f t="shared" si="7"/>
        <v>0</v>
      </c>
      <c r="N262" s="182">
        <v>-89.96080651096149</v>
      </c>
    </row>
    <row r="263" spans="1:14" s="1" customFormat="1" ht="27" x14ac:dyDescent="0.25">
      <c r="A263" s="199">
        <v>314</v>
      </c>
      <c r="B263" s="198" t="s">
        <v>144</v>
      </c>
      <c r="C263" s="210" t="s">
        <v>396</v>
      </c>
      <c r="D263" s="183">
        <v>599.06095100000005</v>
      </c>
      <c r="E263" s="184">
        <v>198.08192799999998</v>
      </c>
      <c r="F263" s="183">
        <v>0</v>
      </c>
      <c r="G263" s="183">
        <v>69.808403999999996</v>
      </c>
      <c r="H263" s="182">
        <f t="shared" si="8"/>
        <v>331.1706190000001</v>
      </c>
      <c r="I263" s="183">
        <v>249.15958204336744</v>
      </c>
      <c r="J263" s="183">
        <v>71.883917859999997</v>
      </c>
      <c r="K263" s="183">
        <v>0</v>
      </c>
      <c r="L263" s="183">
        <v>90.491278300000019</v>
      </c>
      <c r="M263" s="183">
        <f t="shared" si="7"/>
        <v>86.78438588336742</v>
      </c>
      <c r="N263" s="182">
        <v>-62.721769911142779</v>
      </c>
    </row>
    <row r="264" spans="1:14" s="1" customFormat="1" ht="13.5" x14ac:dyDescent="0.25">
      <c r="A264" s="199">
        <v>316</v>
      </c>
      <c r="B264" s="198" t="s">
        <v>148</v>
      </c>
      <c r="C264" s="210" t="s">
        <v>397</v>
      </c>
      <c r="D264" s="183">
        <v>89.299493000000027</v>
      </c>
      <c r="E264" s="184">
        <v>64.409194999999997</v>
      </c>
      <c r="F264" s="183">
        <v>0</v>
      </c>
      <c r="G264" s="183">
        <v>21.660350000000001</v>
      </c>
      <c r="H264" s="182">
        <f t="shared" si="8"/>
        <v>3.2299480000000287</v>
      </c>
      <c r="I264" s="183">
        <v>125.24646557289698</v>
      </c>
      <c r="J264" s="183">
        <v>43.394281024728087</v>
      </c>
      <c r="K264" s="183">
        <v>0</v>
      </c>
      <c r="L264" s="183">
        <v>22.543612319999998</v>
      </c>
      <c r="M264" s="183">
        <f t="shared" si="7"/>
        <v>59.308572228168899</v>
      </c>
      <c r="N264" s="182" t="s">
        <v>165</v>
      </c>
    </row>
    <row r="265" spans="1:14" s="1" customFormat="1" ht="27" x14ac:dyDescent="0.25">
      <c r="A265" s="199">
        <v>317</v>
      </c>
      <c r="B265" s="198" t="s">
        <v>237</v>
      </c>
      <c r="C265" s="210" t="s">
        <v>398</v>
      </c>
      <c r="D265" s="183">
        <v>376.6148270000001</v>
      </c>
      <c r="E265" s="184">
        <v>130.81904600000001</v>
      </c>
      <c r="F265" s="183">
        <v>0</v>
      </c>
      <c r="G265" s="183">
        <v>80.287679000000011</v>
      </c>
      <c r="H265" s="182">
        <f t="shared" si="8"/>
        <v>165.50810200000006</v>
      </c>
      <c r="I265" s="183">
        <v>457.97697208683871</v>
      </c>
      <c r="J265" s="183">
        <v>161.09698885814922</v>
      </c>
      <c r="K265" s="183">
        <v>0</v>
      </c>
      <c r="L265" s="183">
        <v>82.199427569999997</v>
      </c>
      <c r="M265" s="183">
        <f t="shared" si="7"/>
        <v>214.68055565868951</v>
      </c>
      <c r="N265" s="182">
        <v>34.358214990375139</v>
      </c>
    </row>
    <row r="266" spans="1:14" s="1" customFormat="1" ht="13.5" x14ac:dyDescent="0.25">
      <c r="A266" s="199">
        <v>318</v>
      </c>
      <c r="B266" s="198" t="s">
        <v>148</v>
      </c>
      <c r="C266" s="210" t="s">
        <v>399</v>
      </c>
      <c r="D266" s="183">
        <v>898.41262399999994</v>
      </c>
      <c r="E266" s="184">
        <v>51.885221999999999</v>
      </c>
      <c r="F266" s="183">
        <v>0</v>
      </c>
      <c r="G266" s="183">
        <v>15.758364000000002</v>
      </c>
      <c r="H266" s="182">
        <f t="shared" si="8"/>
        <v>830.76903799999991</v>
      </c>
      <c r="I266" s="183">
        <v>146.47301042765187</v>
      </c>
      <c r="J266" s="183">
        <v>51.127165058931183</v>
      </c>
      <c r="K266" s="183">
        <v>0</v>
      </c>
      <c r="L266" s="183">
        <v>19.61325604</v>
      </c>
      <c r="M266" s="183">
        <f t="shared" si="7"/>
        <v>75.732589328720692</v>
      </c>
      <c r="N266" s="182">
        <v>-82.912080310083695</v>
      </c>
    </row>
    <row r="267" spans="1:14" s="1" customFormat="1" ht="27" x14ac:dyDescent="0.25">
      <c r="A267" s="199">
        <v>319</v>
      </c>
      <c r="B267" s="198" t="s">
        <v>237</v>
      </c>
      <c r="C267" s="210" t="s">
        <v>400</v>
      </c>
      <c r="D267" s="183">
        <v>221.88713799999994</v>
      </c>
      <c r="E267" s="184">
        <v>138.83434200000002</v>
      </c>
      <c r="F267" s="183">
        <v>0</v>
      </c>
      <c r="G267" s="183">
        <v>55.214584000000002</v>
      </c>
      <c r="H267" s="182">
        <f t="shared" si="8"/>
        <v>27.838211999999913</v>
      </c>
      <c r="I267" s="183">
        <v>535.70404387215808</v>
      </c>
      <c r="J267" s="183">
        <v>141.09160268358946</v>
      </c>
      <c r="K267" s="183">
        <v>0</v>
      </c>
      <c r="L267" s="183">
        <v>81.735211880000008</v>
      </c>
      <c r="M267" s="183">
        <f t="shared" si="7"/>
        <v>312.87722930856859</v>
      </c>
      <c r="N267" s="182" t="s">
        <v>165</v>
      </c>
    </row>
    <row r="268" spans="1:14" s="1" customFormat="1" ht="13.5" x14ac:dyDescent="0.25">
      <c r="A268" s="199">
        <v>320</v>
      </c>
      <c r="B268" s="198" t="s">
        <v>144</v>
      </c>
      <c r="C268" s="210" t="s">
        <v>401</v>
      </c>
      <c r="D268" s="183">
        <v>174.74891599999998</v>
      </c>
      <c r="E268" s="184">
        <v>104.357867</v>
      </c>
      <c r="F268" s="183">
        <v>0</v>
      </c>
      <c r="G268" s="183">
        <v>67.000014999999991</v>
      </c>
      <c r="H268" s="182">
        <f t="shared" si="8"/>
        <v>3.3910339999999906</v>
      </c>
      <c r="I268" s="183">
        <v>350.16931564980393</v>
      </c>
      <c r="J268" s="183">
        <v>108.93437573284642</v>
      </c>
      <c r="K268" s="183">
        <v>0</v>
      </c>
      <c r="L268" s="183">
        <v>72.299582619999995</v>
      </c>
      <c r="M268" s="183">
        <f t="shared" si="7"/>
        <v>168.93535729695751</v>
      </c>
      <c r="N268" s="182" t="s">
        <v>165</v>
      </c>
    </row>
    <row r="269" spans="1:14" s="1" customFormat="1" ht="13.5" x14ac:dyDescent="0.25">
      <c r="A269" s="199">
        <v>321</v>
      </c>
      <c r="B269" s="198" t="s">
        <v>237</v>
      </c>
      <c r="C269" s="210" t="s">
        <v>402</v>
      </c>
      <c r="D269" s="183">
        <v>1991.6379850000001</v>
      </c>
      <c r="E269" s="184">
        <v>1224.8915060000002</v>
      </c>
      <c r="F269" s="183">
        <v>0</v>
      </c>
      <c r="G269" s="183">
        <v>21.077295999999997</v>
      </c>
      <c r="H269" s="182">
        <f t="shared" si="8"/>
        <v>745.66918299999986</v>
      </c>
      <c r="I269" s="183">
        <v>86.169032319638816</v>
      </c>
      <c r="J269" s="183">
        <v>35.026388976160789</v>
      </c>
      <c r="K269" s="183">
        <v>0</v>
      </c>
      <c r="L269" s="183">
        <v>14.288235810000003</v>
      </c>
      <c r="M269" s="183">
        <f t="shared" si="7"/>
        <v>36.854407533478025</v>
      </c>
      <c r="N269" s="182">
        <v>-86.615390268944736</v>
      </c>
    </row>
    <row r="270" spans="1:14" s="1" customFormat="1" ht="27" x14ac:dyDescent="0.25">
      <c r="A270" s="199">
        <v>322</v>
      </c>
      <c r="B270" s="198" t="s">
        <v>237</v>
      </c>
      <c r="C270" s="210" t="s">
        <v>403</v>
      </c>
      <c r="D270" s="183">
        <v>1642.5950350000005</v>
      </c>
      <c r="E270" s="184">
        <v>525.27112</v>
      </c>
      <c r="F270" s="183">
        <v>0</v>
      </c>
      <c r="G270" s="183">
        <v>270.47686699999997</v>
      </c>
      <c r="H270" s="182">
        <f t="shared" si="8"/>
        <v>846.84704800000043</v>
      </c>
      <c r="I270" s="183">
        <v>1236.7472670080342</v>
      </c>
      <c r="J270" s="183">
        <v>404.31953037971084</v>
      </c>
      <c r="K270" s="183">
        <v>0</v>
      </c>
      <c r="L270" s="183">
        <v>382.64889525000007</v>
      </c>
      <c r="M270" s="183">
        <f t="shared" si="7"/>
        <v>449.77884137832331</v>
      </c>
      <c r="N270" s="182">
        <v>-38.324422798315389</v>
      </c>
    </row>
    <row r="271" spans="1:14" s="1" customFormat="1" ht="13.5" x14ac:dyDescent="0.25">
      <c r="A271" s="199">
        <v>325</v>
      </c>
      <c r="B271" s="198" t="s">
        <v>134</v>
      </c>
      <c r="C271" s="210" t="s">
        <v>404</v>
      </c>
      <c r="D271" s="183">
        <v>765.1076149999999</v>
      </c>
      <c r="E271" s="184">
        <v>375.94212100000004</v>
      </c>
      <c r="F271" s="183">
        <v>0</v>
      </c>
      <c r="G271" s="183">
        <v>0</v>
      </c>
      <c r="H271" s="182">
        <f t="shared" si="8"/>
        <v>389.16549399999985</v>
      </c>
      <c r="I271" s="183">
        <v>0</v>
      </c>
      <c r="J271" s="183">
        <v>0</v>
      </c>
      <c r="K271" s="183">
        <v>0</v>
      </c>
      <c r="L271" s="183">
        <v>0</v>
      </c>
      <c r="M271" s="183">
        <f t="shared" si="7"/>
        <v>0</v>
      </c>
      <c r="N271" s="182">
        <v>-91.666666666666657</v>
      </c>
    </row>
    <row r="272" spans="1:14" s="1" customFormat="1" ht="13.5" x14ac:dyDescent="0.25">
      <c r="A272" s="199">
        <v>327</v>
      </c>
      <c r="B272" s="198" t="s">
        <v>131</v>
      </c>
      <c r="C272" s="210" t="s">
        <v>405</v>
      </c>
      <c r="D272" s="183">
        <v>219.23702800000004</v>
      </c>
      <c r="E272" s="184">
        <v>37.301834999999997</v>
      </c>
      <c r="F272" s="183">
        <v>0</v>
      </c>
      <c r="G272" s="183">
        <v>91.104325000000003</v>
      </c>
      <c r="H272" s="182">
        <f t="shared" si="8"/>
        <v>90.830868000000024</v>
      </c>
      <c r="I272" s="183">
        <v>0</v>
      </c>
      <c r="J272" s="183">
        <v>0</v>
      </c>
      <c r="K272" s="183">
        <v>0</v>
      </c>
      <c r="L272" s="183">
        <v>0</v>
      </c>
      <c r="M272" s="183">
        <f t="shared" si="7"/>
        <v>0</v>
      </c>
      <c r="N272" s="182">
        <v>-79.885965271923496</v>
      </c>
    </row>
    <row r="273" spans="1:14" s="1" customFormat="1" ht="27" x14ac:dyDescent="0.25">
      <c r="A273" s="199">
        <v>328</v>
      </c>
      <c r="B273" s="198" t="s">
        <v>144</v>
      </c>
      <c r="C273" s="210" t="s">
        <v>406</v>
      </c>
      <c r="D273" s="183">
        <v>15.965607999999998</v>
      </c>
      <c r="E273" s="184">
        <v>10.042382</v>
      </c>
      <c r="F273" s="183">
        <v>0</v>
      </c>
      <c r="G273" s="183">
        <v>5.6897399999999996</v>
      </c>
      <c r="H273" s="182">
        <f t="shared" si="8"/>
        <v>0.23348599999999831</v>
      </c>
      <c r="I273" s="183">
        <v>0</v>
      </c>
      <c r="J273" s="183">
        <v>0.10301486</v>
      </c>
      <c r="K273" s="183">
        <v>0</v>
      </c>
      <c r="L273" s="183">
        <v>2.2149263499999998</v>
      </c>
      <c r="M273" s="183">
        <f t="shared" si="7"/>
        <v>-2.3179412099999999</v>
      </c>
      <c r="N273" s="182" t="s">
        <v>407</v>
      </c>
    </row>
    <row r="274" spans="1:14" s="1" customFormat="1" ht="27" x14ac:dyDescent="0.25">
      <c r="A274" s="199">
        <v>336</v>
      </c>
      <c r="B274" s="198" t="s">
        <v>237</v>
      </c>
      <c r="C274" s="210" t="s">
        <v>408</v>
      </c>
      <c r="D274" s="183">
        <v>411.48780000000011</v>
      </c>
      <c r="E274" s="184">
        <v>46.872</v>
      </c>
      <c r="F274" s="183">
        <v>0</v>
      </c>
      <c r="G274" s="183">
        <v>34.633200000000002</v>
      </c>
      <c r="H274" s="182">
        <f t="shared" si="8"/>
        <v>329.9826000000001</v>
      </c>
      <c r="I274" s="183">
        <v>126.49656857219615</v>
      </c>
      <c r="J274" s="183">
        <v>41.606239046143976</v>
      </c>
      <c r="K274" s="183">
        <v>0</v>
      </c>
      <c r="L274" s="183">
        <v>22.35853651</v>
      </c>
      <c r="M274" s="183">
        <f t="shared" si="7"/>
        <v>62.53179301605217</v>
      </c>
      <c r="N274" s="182">
        <v>-72.416068687237342</v>
      </c>
    </row>
    <row r="275" spans="1:14" s="1" customFormat="1" ht="27" x14ac:dyDescent="0.25">
      <c r="A275" s="199">
        <v>337</v>
      </c>
      <c r="B275" s="198" t="s">
        <v>237</v>
      </c>
      <c r="C275" s="210" t="s">
        <v>409</v>
      </c>
      <c r="D275" s="183">
        <v>732.40582000000006</v>
      </c>
      <c r="E275" s="184">
        <v>90.669420000000002</v>
      </c>
      <c r="F275" s="183">
        <v>0</v>
      </c>
      <c r="G275" s="183">
        <v>85.969200000000001</v>
      </c>
      <c r="H275" s="182">
        <f t="shared" si="8"/>
        <v>555.7672</v>
      </c>
      <c r="I275" s="183">
        <v>8.1999999999999993</v>
      </c>
      <c r="J275" s="183">
        <v>3.6905141400000003</v>
      </c>
      <c r="K275" s="183">
        <v>0</v>
      </c>
      <c r="L275" s="183">
        <v>4.4147993899999998</v>
      </c>
      <c r="M275" s="183">
        <f t="shared" ref="M275:M278" si="9">I275-J275-K275-L275</f>
        <v>9.468646999999919E-2</v>
      </c>
      <c r="N275" s="182">
        <v>-90.47649720902325</v>
      </c>
    </row>
    <row r="276" spans="1:14" s="1" customFormat="1" ht="27" x14ac:dyDescent="0.25">
      <c r="A276" s="199">
        <v>338</v>
      </c>
      <c r="B276" s="198" t="s">
        <v>237</v>
      </c>
      <c r="C276" s="210" t="s">
        <v>410</v>
      </c>
      <c r="D276" s="183">
        <v>2220.2753229999994</v>
      </c>
      <c r="E276" s="184">
        <v>1827.5141520000002</v>
      </c>
      <c r="F276" s="183">
        <v>0</v>
      </c>
      <c r="G276" s="183">
        <v>2.2414489999999998</v>
      </c>
      <c r="H276" s="182">
        <f>D276-E276-F276-G276</f>
        <v>390.51972199999921</v>
      </c>
      <c r="I276" s="183">
        <v>0.1</v>
      </c>
      <c r="J276" s="183">
        <v>0</v>
      </c>
      <c r="K276" s="183">
        <v>0</v>
      </c>
      <c r="L276" s="183">
        <v>5.92305E-3</v>
      </c>
      <c r="M276" s="183">
        <f t="shared" si="9"/>
        <v>9.4076950000000006E-2</v>
      </c>
      <c r="N276" s="182">
        <v>-91.500209956105607</v>
      </c>
    </row>
    <row r="277" spans="1:14" s="1" customFormat="1" ht="27" x14ac:dyDescent="0.25">
      <c r="A277" s="199">
        <v>339</v>
      </c>
      <c r="B277" s="198" t="s">
        <v>237</v>
      </c>
      <c r="C277" s="210" t="s">
        <v>411</v>
      </c>
      <c r="D277" s="183">
        <v>856.65348500000016</v>
      </c>
      <c r="E277" s="184">
        <v>482.93917899999997</v>
      </c>
      <c r="F277" s="183">
        <v>0</v>
      </c>
      <c r="G277" s="183">
        <v>265.25093899999996</v>
      </c>
      <c r="H277" s="182">
        <f>D277-E277-F277-G277</f>
        <v>108.46336700000023</v>
      </c>
      <c r="I277" s="183">
        <v>1171.0777857962732</v>
      </c>
      <c r="J277" s="183">
        <v>391.89277859907355</v>
      </c>
      <c r="K277" s="183">
        <v>0</v>
      </c>
      <c r="L277" s="183">
        <v>286.66246334000004</v>
      </c>
      <c r="M277" s="183">
        <f t="shared" si="9"/>
        <v>492.52254385719959</v>
      </c>
      <c r="N277" s="182">
        <v>358.56641493509215</v>
      </c>
    </row>
    <row r="278" spans="1:14" s="1" customFormat="1" ht="27.75" thickBot="1" x14ac:dyDescent="0.3">
      <c r="A278" s="202">
        <v>350</v>
      </c>
      <c r="B278" s="203" t="s">
        <v>237</v>
      </c>
      <c r="C278" s="211" t="s">
        <v>412</v>
      </c>
      <c r="D278" s="193">
        <v>510.2015530000001</v>
      </c>
      <c r="E278" s="194">
        <v>43.835643000000005</v>
      </c>
      <c r="F278" s="193">
        <v>0</v>
      </c>
      <c r="G278" s="193">
        <v>14.875722</v>
      </c>
      <c r="H278" s="193">
        <f>D278-E278-F278-G278</f>
        <v>451.4901880000001</v>
      </c>
      <c r="I278" s="193">
        <v>17.7</v>
      </c>
      <c r="J278" s="193">
        <v>0.52086317000000004</v>
      </c>
      <c r="K278" s="193">
        <v>0</v>
      </c>
      <c r="L278" s="193">
        <v>17.110673920000004</v>
      </c>
      <c r="M278" s="193">
        <f t="shared" si="9"/>
        <v>6.8462909999997379E-2</v>
      </c>
      <c r="N278" s="193">
        <v>-94.913405055733648</v>
      </c>
    </row>
    <row r="279" spans="1:14" s="23" customFormat="1" ht="12" customHeight="1" x14ac:dyDescent="0.25">
      <c r="A279" s="170" t="s">
        <v>1119</v>
      </c>
      <c r="B279" s="171"/>
      <c r="C279" s="171"/>
      <c r="D279" s="171"/>
      <c r="E279" s="171"/>
      <c r="F279" s="171"/>
      <c r="G279" s="171"/>
      <c r="H279" s="171"/>
      <c r="I279" s="171"/>
      <c r="J279" s="171"/>
      <c r="K279" s="171"/>
      <c r="L279" s="171"/>
      <c r="M279" s="171"/>
      <c r="N279" s="127"/>
    </row>
    <row r="280" spans="1:14" s="23" customFormat="1" ht="12" customHeight="1" x14ac:dyDescent="0.25">
      <c r="A280" s="172" t="s">
        <v>413</v>
      </c>
      <c r="B280" s="127"/>
      <c r="C280" s="173"/>
      <c r="D280" s="169"/>
      <c r="E280" s="174"/>
      <c r="F280" s="174"/>
      <c r="G280" s="174"/>
      <c r="H280" s="169"/>
      <c r="I280" s="175"/>
      <c r="J280" s="175"/>
      <c r="K280" s="175"/>
      <c r="L280" s="175"/>
      <c r="M280" s="169"/>
      <c r="N280" s="169"/>
    </row>
    <row r="281" spans="1:14" s="23" customFormat="1" ht="12" customHeight="1" x14ac:dyDescent="0.25">
      <c r="A281" s="170" t="s">
        <v>1120</v>
      </c>
      <c r="B281" s="171"/>
      <c r="C281" s="171"/>
      <c r="D281" s="171"/>
      <c r="E281" s="171"/>
      <c r="F281" s="171"/>
      <c r="G281" s="171"/>
      <c r="H281" s="171"/>
      <c r="I281" s="171"/>
      <c r="J281" s="171"/>
      <c r="K281" s="171"/>
      <c r="L281" s="171"/>
      <c r="M281" s="171"/>
      <c r="N281" s="169"/>
    </row>
    <row r="282" spans="1:14" s="23" customFormat="1" ht="12" customHeight="1" x14ac:dyDescent="0.25">
      <c r="A282" s="170" t="s">
        <v>1121</v>
      </c>
      <c r="B282" s="171"/>
      <c r="C282" s="171"/>
      <c r="D282" s="171"/>
      <c r="E282" s="171"/>
      <c r="F282" s="171"/>
      <c r="G282" s="171"/>
      <c r="H282" s="171"/>
      <c r="I282" s="171"/>
      <c r="J282" s="171"/>
      <c r="K282" s="171"/>
      <c r="L282" s="171"/>
      <c r="M282" s="171"/>
      <c r="N282" s="176"/>
    </row>
    <row r="283" spans="1:14" s="23" customFormat="1" ht="12" customHeight="1" x14ac:dyDescent="0.25">
      <c r="A283" s="170" t="s">
        <v>1122</v>
      </c>
      <c r="B283" s="171"/>
      <c r="C283" s="171"/>
      <c r="D283" s="171"/>
      <c r="E283" s="171"/>
      <c r="F283" s="171"/>
      <c r="G283" s="171"/>
      <c r="H283" s="171"/>
      <c r="I283" s="171"/>
      <c r="J283" s="171"/>
      <c r="K283" s="171"/>
      <c r="L283" s="171"/>
      <c r="M283" s="171"/>
      <c r="N283" s="176"/>
    </row>
    <row r="284" spans="1:14" s="23" customFormat="1" ht="12" customHeight="1" x14ac:dyDescent="0.25">
      <c r="A284" s="171" t="s">
        <v>414</v>
      </c>
      <c r="B284" s="177"/>
      <c r="C284" s="178"/>
      <c r="D284" s="176"/>
      <c r="E284" s="176"/>
      <c r="F284" s="176"/>
      <c r="G284" s="176"/>
      <c r="H284" s="176"/>
      <c r="I284" s="176"/>
      <c r="J284" s="176"/>
      <c r="K284" s="176"/>
      <c r="L284" s="176"/>
      <c r="M284" s="176"/>
      <c r="N284" s="169"/>
    </row>
    <row r="286" spans="1:14" ht="18" customHeight="1" x14ac:dyDescent="0.2">
      <c r="A286" s="36"/>
      <c r="B286" s="26"/>
      <c r="C286" s="37"/>
      <c r="D286" s="33"/>
      <c r="E286" s="34"/>
      <c r="F286" s="34"/>
      <c r="G286" s="34"/>
      <c r="H286" s="33"/>
      <c r="I286" s="35"/>
      <c r="J286" s="35"/>
      <c r="K286" s="35"/>
      <c r="L286" s="35"/>
      <c r="M286" s="33"/>
      <c r="N286" s="33"/>
    </row>
    <row r="287" spans="1:14" ht="18" customHeight="1" x14ac:dyDescent="0.2">
      <c r="A287" s="36"/>
      <c r="B287" s="26"/>
      <c r="C287" s="37"/>
      <c r="D287" s="33"/>
      <c r="E287" s="34"/>
      <c r="F287" s="34"/>
      <c r="G287" s="34"/>
      <c r="H287" s="33"/>
      <c r="I287" s="35"/>
      <c r="J287" s="35"/>
      <c r="K287" s="35"/>
      <c r="L287" s="35"/>
      <c r="M287" s="33"/>
      <c r="N287" s="33"/>
    </row>
    <row r="288" spans="1:14" ht="18" customHeight="1" x14ac:dyDescent="0.2">
      <c r="A288" s="36"/>
      <c r="B288" s="26"/>
      <c r="C288" s="37"/>
      <c r="D288" s="33"/>
      <c r="E288" s="34"/>
      <c r="F288" s="34"/>
      <c r="G288" s="34"/>
      <c r="H288" s="33"/>
      <c r="I288" s="35"/>
      <c r="J288" s="35"/>
      <c r="K288" s="35"/>
      <c r="L288" s="35"/>
      <c r="M288" s="33"/>
      <c r="N288" s="33"/>
    </row>
    <row r="289" spans="1:14" ht="18" customHeight="1" x14ac:dyDescent="0.2">
      <c r="A289" s="36"/>
      <c r="B289" s="26"/>
      <c r="C289" s="37"/>
      <c r="D289" s="33"/>
      <c r="E289" s="34"/>
      <c r="F289" s="34"/>
      <c r="G289" s="34"/>
      <c r="H289" s="33"/>
      <c r="I289" s="35"/>
      <c r="J289" s="35"/>
      <c r="K289" s="35"/>
      <c r="L289" s="38"/>
      <c r="M289" s="33"/>
      <c r="N289" s="33"/>
    </row>
    <row r="290" spans="1:14" ht="18" customHeight="1" x14ac:dyDescent="0.2">
      <c r="A290" s="36"/>
      <c r="B290" s="26"/>
      <c r="C290" s="37"/>
      <c r="D290" s="33"/>
      <c r="E290" s="34"/>
      <c r="F290" s="34"/>
      <c r="G290" s="34"/>
      <c r="H290" s="33"/>
      <c r="I290" s="35"/>
      <c r="J290" s="35"/>
      <c r="K290" s="35"/>
      <c r="L290" s="35"/>
      <c r="M290" s="33"/>
      <c r="N290" s="33"/>
    </row>
    <row r="291" spans="1:14" ht="18" customHeight="1" x14ac:dyDescent="0.2">
      <c r="A291" s="36"/>
      <c r="B291" s="26"/>
      <c r="C291" s="37"/>
      <c r="D291" s="33"/>
      <c r="E291" s="34"/>
      <c r="F291" s="34"/>
      <c r="G291" s="34"/>
      <c r="H291" s="33"/>
      <c r="I291" s="35"/>
      <c r="J291" s="35"/>
      <c r="K291" s="35"/>
      <c r="L291" s="35"/>
      <c r="M291" s="33"/>
      <c r="N291" s="33"/>
    </row>
    <row r="292" spans="1:14" ht="18" customHeight="1" x14ac:dyDescent="0.2">
      <c r="A292" s="36"/>
      <c r="B292" s="26"/>
      <c r="C292" s="37"/>
      <c r="D292" s="33"/>
      <c r="E292" s="34"/>
      <c r="F292" s="34"/>
      <c r="G292" s="34"/>
      <c r="H292" s="33"/>
      <c r="I292" s="35"/>
      <c r="J292" s="35"/>
      <c r="K292" s="35"/>
      <c r="L292" s="35"/>
      <c r="M292" s="33"/>
      <c r="N292" s="33"/>
    </row>
    <row r="293" spans="1:14" ht="18" customHeight="1" x14ac:dyDescent="0.2">
      <c r="A293" s="36"/>
      <c r="B293" s="26"/>
      <c r="C293" s="37"/>
      <c r="D293" s="33"/>
      <c r="E293" s="34"/>
      <c r="F293" s="34"/>
      <c r="G293" s="34"/>
      <c r="H293" s="33"/>
      <c r="I293" s="35"/>
      <c r="J293" s="35"/>
      <c r="K293" s="35"/>
      <c r="L293" s="35"/>
      <c r="M293" s="33"/>
      <c r="N293" s="33"/>
    </row>
    <row r="294" spans="1:14" ht="15" customHeight="1" x14ac:dyDescent="0.2">
      <c r="A294" s="36"/>
      <c r="B294" s="26"/>
      <c r="C294" s="37"/>
      <c r="D294" s="33"/>
      <c r="E294" s="34"/>
      <c r="F294" s="34"/>
      <c r="G294" s="34"/>
      <c r="H294" s="33"/>
      <c r="I294" s="35"/>
      <c r="J294" s="35"/>
      <c r="K294" s="35"/>
      <c r="L294" s="35"/>
      <c r="M294" s="33"/>
      <c r="N294" s="33"/>
    </row>
    <row r="295" spans="1:14" ht="15" customHeight="1" x14ac:dyDescent="0.2">
      <c r="A295" s="36"/>
      <c r="B295" s="26"/>
      <c r="C295" s="37"/>
      <c r="D295" s="33"/>
      <c r="E295" s="34"/>
      <c r="F295" s="34"/>
      <c r="G295" s="34"/>
      <c r="H295" s="33"/>
      <c r="I295" s="35"/>
      <c r="J295" s="35"/>
      <c r="K295" s="35"/>
      <c r="L295" s="35"/>
      <c r="M295" s="33"/>
      <c r="N295" s="33"/>
    </row>
    <row r="296" spans="1:14" ht="15" customHeight="1" x14ac:dyDescent="0.2">
      <c r="A296" s="36"/>
      <c r="B296" s="26"/>
      <c r="C296" s="37"/>
      <c r="D296" s="33"/>
      <c r="E296" s="34"/>
      <c r="F296" s="34"/>
      <c r="G296" s="34"/>
      <c r="H296" s="33"/>
      <c r="I296" s="35"/>
      <c r="J296" s="35"/>
      <c r="K296" s="35"/>
      <c r="L296" s="35"/>
      <c r="M296" s="33"/>
      <c r="N296" s="33"/>
    </row>
    <row r="297" spans="1:14" ht="15" customHeight="1" x14ac:dyDescent="0.2">
      <c r="A297" s="36"/>
      <c r="B297" s="26"/>
      <c r="C297" s="37"/>
      <c r="D297" s="33"/>
      <c r="E297" s="34"/>
      <c r="F297" s="34"/>
      <c r="G297" s="34"/>
      <c r="H297" s="33"/>
      <c r="I297" s="35"/>
      <c r="J297" s="35"/>
      <c r="K297" s="35"/>
      <c r="L297" s="35"/>
      <c r="M297" s="33"/>
      <c r="N297" s="33"/>
    </row>
    <row r="298" spans="1:14" ht="15" customHeight="1" x14ac:dyDescent="0.2">
      <c r="A298" s="36"/>
      <c r="B298" s="26"/>
      <c r="C298" s="37"/>
      <c r="D298" s="33"/>
      <c r="E298" s="34"/>
      <c r="F298" s="34"/>
      <c r="G298" s="34"/>
      <c r="H298" s="33"/>
      <c r="I298" s="35"/>
      <c r="J298" s="35"/>
      <c r="K298" s="35"/>
      <c r="L298" s="35"/>
      <c r="M298" s="33"/>
      <c r="N298" s="33"/>
    </row>
    <row r="299" spans="1:14" ht="15" customHeight="1" x14ac:dyDescent="0.2">
      <c r="A299" s="36"/>
      <c r="B299" s="26"/>
      <c r="C299" s="37"/>
      <c r="D299" s="33"/>
      <c r="E299" s="34"/>
      <c r="F299" s="34"/>
      <c r="G299" s="34"/>
      <c r="H299" s="33"/>
      <c r="I299" s="35"/>
      <c r="J299" s="35"/>
      <c r="K299" s="35"/>
      <c r="L299" s="35"/>
      <c r="M299" s="33"/>
      <c r="N299" s="33"/>
    </row>
    <row r="300" spans="1:14" ht="15" customHeight="1" x14ac:dyDescent="0.2">
      <c r="A300" s="405"/>
      <c r="B300" s="405"/>
      <c r="C300" s="405"/>
      <c r="D300" s="405"/>
      <c r="E300" s="405"/>
      <c r="F300" s="405"/>
      <c r="G300" s="405"/>
      <c r="H300" s="405"/>
      <c r="I300" s="405"/>
      <c r="J300" s="405"/>
      <c r="K300" s="405"/>
      <c r="L300" s="405"/>
      <c r="M300" s="405"/>
      <c r="N300" s="39"/>
    </row>
    <row r="301" spans="1:14" ht="15" customHeight="1" x14ac:dyDescent="0.2">
      <c r="A301" s="402"/>
      <c r="B301" s="402"/>
      <c r="C301" s="402"/>
      <c r="D301" s="402"/>
      <c r="E301" s="402"/>
      <c r="F301" s="402"/>
      <c r="G301" s="402"/>
      <c r="H301" s="402"/>
      <c r="I301" s="402"/>
      <c r="J301" s="402"/>
      <c r="K301" s="402"/>
      <c r="L301" s="402"/>
      <c r="M301" s="402"/>
      <c r="N301" s="40"/>
    </row>
    <row r="302" spans="1:14" ht="15" customHeight="1" x14ac:dyDescent="0.2">
      <c r="A302" s="402"/>
      <c r="B302" s="402"/>
      <c r="C302" s="402"/>
      <c r="D302" s="402"/>
      <c r="E302" s="402"/>
      <c r="F302" s="402"/>
      <c r="G302" s="402"/>
      <c r="H302" s="402"/>
      <c r="I302" s="402"/>
      <c r="J302" s="402"/>
      <c r="K302" s="402"/>
      <c r="L302" s="402"/>
      <c r="M302" s="402"/>
    </row>
    <row r="303" spans="1:14" ht="15" customHeight="1" x14ac:dyDescent="0.2">
      <c r="A303" s="403"/>
      <c r="B303" s="403"/>
      <c r="C303" s="403"/>
      <c r="D303" s="403"/>
      <c r="E303" s="403"/>
      <c r="F303" s="403"/>
      <c r="G303" s="403"/>
      <c r="H303" s="403"/>
      <c r="I303" s="403"/>
      <c r="J303" s="403"/>
      <c r="K303" s="403"/>
      <c r="L303" s="403"/>
      <c r="M303" s="403"/>
    </row>
  </sheetData>
  <sheetProtection formatCells="0" formatColumns="0" formatRows="0" insertColumns="0" insertRows="0" deleteColumns="0" deleteRows="0"/>
  <mergeCells count="25">
    <mergeCell ref="A301:M301"/>
    <mergeCell ref="A302:M302"/>
    <mergeCell ref="A303:M303"/>
    <mergeCell ref="H11:H13"/>
    <mergeCell ref="M11:M13"/>
    <mergeCell ref="A300:M300"/>
    <mergeCell ref="A9:C15"/>
    <mergeCell ref="D9:H9"/>
    <mergeCell ref="I9:M9"/>
    <mergeCell ref="E10:G10"/>
    <mergeCell ref="J10:L10"/>
    <mergeCell ref="A16:F16"/>
    <mergeCell ref="G16:L16"/>
    <mergeCell ref="A17:F17"/>
    <mergeCell ref="G17:L17"/>
    <mergeCell ref="A8:L8"/>
    <mergeCell ref="A4:L4"/>
    <mergeCell ref="A5:L5"/>
    <mergeCell ref="A6:L6"/>
    <mergeCell ref="A7:L7"/>
    <mergeCell ref="A1:D1"/>
    <mergeCell ref="A2:M2"/>
    <mergeCell ref="A3:F3"/>
    <mergeCell ref="G3:L3"/>
    <mergeCell ref="M3:P3"/>
  </mergeCells>
  <printOptions horizontalCentered="1"/>
  <pageMargins left="0.39370078740157483" right="0" top="0.39370078740157483" bottom="0" header="0" footer="0"/>
  <pageSetup scale="60" fitToHeight="0" orientation="landscape" r:id="rId1"/>
  <headerFooter alignWithMargins="0"/>
  <ignoredErrors>
    <ignoredError sqref="D15:O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topLeftCell="B1" zoomScale="90" zoomScaleNormal="90" workbookViewId="0">
      <selection activeCell="O18" sqref="O18"/>
    </sheetView>
  </sheetViews>
  <sheetFormatPr baseColWidth="10" defaultColWidth="11.42578125" defaultRowHeight="14.25" x14ac:dyDescent="0.25"/>
  <cols>
    <col min="1" max="1" width="11.42578125" style="41" hidden="1" customWidth="1"/>
    <col min="2" max="2" width="4.5703125" style="41" customWidth="1"/>
    <col min="3" max="3" width="53.140625" style="41" bestFit="1" customWidth="1"/>
    <col min="4" max="4" width="14.5703125" style="41" customWidth="1"/>
    <col min="5" max="5" width="14.140625" style="41" customWidth="1"/>
    <col min="6" max="6" width="14.5703125" style="41" customWidth="1"/>
    <col min="7" max="7" width="13.7109375" style="41" customWidth="1"/>
    <col min="8" max="8" width="15.140625" style="41" customWidth="1"/>
    <col min="9" max="9" width="13.7109375" style="41" customWidth="1"/>
    <col min="10" max="10" width="14.28515625" style="41" customWidth="1"/>
    <col min="11" max="12" width="13.85546875" style="41" customWidth="1"/>
    <col min="13" max="16384" width="11.42578125" style="41"/>
  </cols>
  <sheetData>
    <row r="1" spans="1:14" s="162" customFormat="1" ht="63.75" customHeight="1" x14ac:dyDescent="0.2">
      <c r="A1" s="388" t="s">
        <v>1103</v>
      </c>
      <c r="B1" s="388"/>
      <c r="C1" s="388"/>
      <c r="D1" s="388"/>
      <c r="E1" s="113" t="s">
        <v>1105</v>
      </c>
      <c r="F1" s="163"/>
      <c r="G1" s="163"/>
      <c r="H1" s="163"/>
      <c r="I1" s="163"/>
      <c r="J1" s="163"/>
      <c r="K1" s="163"/>
      <c r="L1" s="163"/>
    </row>
    <row r="2" spans="1:14" s="1" customFormat="1" ht="36" customHeight="1" thickBot="1" x14ac:dyDescent="0.45">
      <c r="A2" s="389" t="s">
        <v>1104</v>
      </c>
      <c r="B2" s="389"/>
      <c r="C2" s="389"/>
      <c r="D2" s="389"/>
      <c r="E2" s="389"/>
      <c r="F2" s="389"/>
      <c r="G2" s="389"/>
      <c r="H2" s="389"/>
      <c r="I2" s="389"/>
      <c r="J2" s="389"/>
      <c r="K2" s="389"/>
      <c r="L2" s="389"/>
    </row>
    <row r="3" spans="1:14" customFormat="1" ht="6" customHeight="1" x14ac:dyDescent="0.4">
      <c r="A3" s="390"/>
      <c r="B3" s="390"/>
      <c r="C3" s="390"/>
      <c r="D3" s="390"/>
      <c r="E3" s="390"/>
      <c r="F3" s="390"/>
      <c r="G3" s="390"/>
      <c r="H3" s="390"/>
      <c r="I3" s="390"/>
      <c r="J3" s="390"/>
      <c r="K3" s="390"/>
      <c r="L3" s="390"/>
    </row>
    <row r="4" spans="1:14" ht="18" customHeight="1" x14ac:dyDescent="0.25">
      <c r="B4" s="228" t="s">
        <v>1147</v>
      </c>
      <c r="C4" s="228"/>
      <c r="D4" s="228"/>
      <c r="E4" s="228"/>
      <c r="F4" s="228"/>
      <c r="G4" s="228"/>
      <c r="H4" s="228"/>
      <c r="I4" s="228"/>
      <c r="J4" s="228"/>
      <c r="K4" s="228"/>
      <c r="L4" s="228"/>
      <c r="M4" s="213"/>
      <c r="N4" s="213"/>
    </row>
    <row r="5" spans="1:14" ht="18" customHeight="1" x14ac:dyDescent="0.25">
      <c r="B5" s="228" t="s">
        <v>415</v>
      </c>
      <c r="C5" s="228"/>
      <c r="D5" s="228"/>
      <c r="E5" s="228"/>
      <c r="F5" s="228"/>
      <c r="G5" s="228"/>
      <c r="H5" s="228"/>
      <c r="I5" s="228"/>
      <c r="J5" s="228"/>
      <c r="K5" s="228"/>
      <c r="L5" s="228"/>
      <c r="M5" s="213"/>
      <c r="N5" s="213"/>
    </row>
    <row r="6" spans="1:14" ht="18" customHeight="1" x14ac:dyDescent="0.25">
      <c r="B6" s="228" t="s">
        <v>1</v>
      </c>
      <c r="C6" s="229"/>
      <c r="D6" s="229"/>
      <c r="E6" s="229"/>
      <c r="F6" s="229"/>
      <c r="G6" s="229"/>
      <c r="H6" s="229"/>
      <c r="I6" s="229"/>
      <c r="J6" s="229"/>
      <c r="K6" s="229"/>
      <c r="L6" s="229"/>
      <c r="M6" s="213"/>
      <c r="N6" s="213"/>
    </row>
    <row r="7" spans="1:14" ht="18" customHeight="1" x14ac:dyDescent="0.25">
      <c r="B7" s="228" t="s">
        <v>1123</v>
      </c>
      <c r="C7" s="228"/>
      <c r="D7" s="228"/>
      <c r="E7" s="228"/>
      <c r="F7" s="228"/>
      <c r="G7" s="228"/>
      <c r="H7" s="228"/>
      <c r="I7" s="228"/>
      <c r="J7" s="228"/>
      <c r="K7" s="228"/>
      <c r="L7" s="228"/>
      <c r="M7" s="213"/>
      <c r="N7" s="213"/>
    </row>
    <row r="8" spans="1:14" ht="18" customHeight="1" x14ac:dyDescent="0.25">
      <c r="B8" s="230" t="s">
        <v>1124</v>
      </c>
      <c r="C8" s="230"/>
      <c r="D8" s="230"/>
      <c r="E8" s="230"/>
      <c r="F8" s="230"/>
      <c r="G8" s="230"/>
      <c r="H8" s="230"/>
      <c r="I8" s="230"/>
      <c r="J8" s="230"/>
      <c r="K8" s="230"/>
      <c r="L8" s="230"/>
      <c r="M8" s="213"/>
      <c r="N8" s="213"/>
    </row>
    <row r="9" spans="1:14" ht="15" x14ac:dyDescent="0.25">
      <c r="B9" s="409" t="s">
        <v>416</v>
      </c>
      <c r="C9" s="409" t="s">
        <v>35</v>
      </c>
      <c r="D9" s="409" t="s">
        <v>417</v>
      </c>
      <c r="E9" s="409"/>
      <c r="F9" s="409"/>
      <c r="G9" s="409"/>
      <c r="H9" s="409" t="s">
        <v>107</v>
      </c>
      <c r="I9" s="409"/>
      <c r="J9" s="409"/>
      <c r="K9" s="409"/>
      <c r="L9" s="216"/>
      <c r="M9" s="213"/>
      <c r="N9" s="213"/>
    </row>
    <row r="10" spans="1:14" ht="15" x14ac:dyDescent="0.25">
      <c r="B10" s="409"/>
      <c r="C10" s="409"/>
      <c r="D10" s="220"/>
      <c r="E10" s="410" t="s">
        <v>418</v>
      </c>
      <c r="F10" s="410"/>
      <c r="G10" s="220"/>
      <c r="H10" s="220"/>
      <c r="I10" s="410" t="s">
        <v>418</v>
      </c>
      <c r="J10" s="410"/>
      <c r="K10" s="220"/>
      <c r="L10" s="216"/>
      <c r="M10" s="213"/>
      <c r="N10" s="213"/>
    </row>
    <row r="11" spans="1:14" ht="12.75" customHeight="1" x14ac:dyDescent="0.25">
      <c r="B11" s="409"/>
      <c r="C11" s="409"/>
      <c r="D11" s="408" t="s">
        <v>419</v>
      </c>
      <c r="E11" s="411" t="s">
        <v>420</v>
      </c>
      <c r="F11" s="413" t="s">
        <v>421</v>
      </c>
      <c r="G11" s="414" t="s">
        <v>422</v>
      </c>
      <c r="H11" s="415" t="s">
        <v>110</v>
      </c>
      <c r="I11" s="411" t="s">
        <v>420</v>
      </c>
      <c r="J11" s="413" t="s">
        <v>421</v>
      </c>
      <c r="K11" s="414" t="s">
        <v>423</v>
      </c>
      <c r="L11" s="408" t="s">
        <v>424</v>
      </c>
      <c r="M11" s="213"/>
      <c r="N11" s="213"/>
    </row>
    <row r="12" spans="1:14" ht="15" customHeight="1" x14ac:dyDescent="0.25">
      <c r="B12" s="409"/>
      <c r="C12" s="409"/>
      <c r="D12" s="408"/>
      <c r="E12" s="412"/>
      <c r="F12" s="408"/>
      <c r="G12" s="409"/>
      <c r="H12" s="415"/>
      <c r="I12" s="412"/>
      <c r="J12" s="408"/>
      <c r="K12" s="409"/>
      <c r="L12" s="408"/>
      <c r="M12" s="213"/>
      <c r="N12" s="213"/>
    </row>
    <row r="13" spans="1:14" ht="17.25" customHeight="1" thickBot="1" x14ac:dyDescent="0.3">
      <c r="B13" s="216"/>
      <c r="C13" s="216"/>
      <c r="D13" s="218" t="s">
        <v>9</v>
      </c>
      <c r="E13" s="218" t="s">
        <v>10</v>
      </c>
      <c r="F13" s="218" t="s">
        <v>11</v>
      </c>
      <c r="G13" s="218" t="s">
        <v>425</v>
      </c>
      <c r="H13" s="219" t="s">
        <v>426</v>
      </c>
      <c r="I13" s="218" t="s">
        <v>427</v>
      </c>
      <c r="J13" s="218" t="s">
        <v>428</v>
      </c>
      <c r="K13" s="220" t="s">
        <v>429</v>
      </c>
      <c r="L13" s="218" t="s">
        <v>430</v>
      </c>
      <c r="M13" s="213"/>
      <c r="N13" s="213"/>
    </row>
    <row r="14" spans="1:14" ht="6" customHeight="1" thickBot="1" x14ac:dyDescent="0.3">
      <c r="A14" s="387"/>
      <c r="B14" s="386"/>
      <c r="C14" s="386"/>
      <c r="D14" s="386"/>
      <c r="E14" s="386"/>
      <c r="F14" s="386"/>
      <c r="G14" s="386"/>
      <c r="H14" s="386"/>
      <c r="I14" s="386"/>
      <c r="J14" s="386"/>
      <c r="K14" s="386"/>
      <c r="L14" s="386"/>
      <c r="M14" s="213"/>
      <c r="N14" s="213"/>
    </row>
    <row r="15" spans="1:14" s="42" customFormat="1" ht="6" customHeight="1" thickBot="1" x14ac:dyDescent="0.3">
      <c r="A15" s="387"/>
      <c r="B15" s="387"/>
      <c r="C15" s="387"/>
      <c r="D15" s="387"/>
      <c r="E15" s="387"/>
      <c r="F15" s="387"/>
      <c r="G15" s="387"/>
      <c r="H15" s="387"/>
      <c r="I15" s="387"/>
      <c r="J15" s="387"/>
      <c r="K15" s="387"/>
      <c r="L15" s="387"/>
      <c r="M15" s="215"/>
      <c r="N15" s="215"/>
    </row>
    <row r="16" spans="1:14" s="42" customFormat="1" ht="18" customHeight="1" x14ac:dyDescent="0.25">
      <c r="A16" s="41"/>
      <c r="B16" s="232"/>
      <c r="C16" s="233" t="s">
        <v>42</v>
      </c>
      <c r="D16" s="234">
        <f t="shared" ref="D16:K16" si="0">SUM(D17:D49)</f>
        <v>111562.41892199998</v>
      </c>
      <c r="E16" s="234">
        <f t="shared" si="0"/>
        <v>27922.325999000001</v>
      </c>
      <c r="F16" s="234">
        <f t="shared" si="0"/>
        <v>55356.646807000012</v>
      </c>
      <c r="G16" s="234">
        <f t="shared" si="0"/>
        <v>28283.446115999992</v>
      </c>
      <c r="H16" s="234">
        <f t="shared" si="0"/>
        <v>156694.99052903001</v>
      </c>
      <c r="I16" s="234">
        <f t="shared" si="0"/>
        <v>27608.833443999993</v>
      </c>
      <c r="J16" s="234">
        <f t="shared" si="0"/>
        <v>59868.931195000005</v>
      </c>
      <c r="K16" s="235">
        <f t="shared" si="0"/>
        <v>69217.225890029993</v>
      </c>
      <c r="L16" s="236">
        <f>IF(OR(G16=0,K16=0),"N.A.",IF((((K16-G16)/G16))*100&gt;=ABS(500),"&gt;500",(((K16-G16)/G16))*100))</f>
        <v>144.72698838093035</v>
      </c>
      <c r="M16" s="215"/>
      <c r="N16" s="215"/>
    </row>
    <row r="17" spans="2:14" s="42" customFormat="1" ht="18" customHeight="1" x14ac:dyDescent="0.25">
      <c r="B17" s="237" t="s">
        <v>431</v>
      </c>
      <c r="C17" s="238" t="s">
        <v>432</v>
      </c>
      <c r="D17" s="239">
        <v>993.58547600000031</v>
      </c>
      <c r="E17" s="239">
        <v>546.76186299999995</v>
      </c>
      <c r="F17" s="239">
        <v>138.02010999999999</v>
      </c>
      <c r="G17" s="240">
        <f>D17-E17-F17</f>
        <v>308.80350300000038</v>
      </c>
      <c r="H17" s="240">
        <v>752.65800445000002</v>
      </c>
      <c r="I17" s="240">
        <v>578.26640300000008</v>
      </c>
      <c r="J17" s="240">
        <v>166.93954200000002</v>
      </c>
      <c r="K17" s="240">
        <f>H17-I17-J17</f>
        <v>7.452059449999922</v>
      </c>
      <c r="L17" s="241">
        <f>IF(((K17-G17)/G17)*100&lt;-500,"&lt;-500",IF(((K17-G17)/G17)*100&gt;500,"&gt;500",(((K17-G17)/G17)*100)))</f>
        <v>-97.586795688001018</v>
      </c>
      <c r="M17" s="215"/>
      <c r="N17" s="215"/>
    </row>
    <row r="18" spans="2:14" s="42" customFormat="1" ht="18" customHeight="1" x14ac:dyDescent="0.25">
      <c r="B18" s="237" t="s">
        <v>433</v>
      </c>
      <c r="C18" s="238" t="s">
        <v>434</v>
      </c>
      <c r="D18" s="239">
        <v>5057.17526</v>
      </c>
      <c r="E18" s="239">
        <v>554.44927900000005</v>
      </c>
      <c r="F18" s="239">
        <v>1794.9213010000001</v>
      </c>
      <c r="G18" s="240">
        <f t="shared" ref="G18:G49" si="1">D18-E18-F18</f>
        <v>2707.8046799999993</v>
      </c>
      <c r="H18" s="240">
        <v>7019.9904443900004</v>
      </c>
      <c r="I18" s="240">
        <v>500.073013</v>
      </c>
      <c r="J18" s="240">
        <v>2052.9011719999999</v>
      </c>
      <c r="K18" s="240">
        <f t="shared" ref="K18:K49" si="2">H18-I18-J18</f>
        <v>4467.0162593900004</v>
      </c>
      <c r="L18" s="241">
        <f t="shared" ref="L18:L47" si="3">IF(((K18-G18)/G18)*100&lt;-500,"&lt;-500",IF(((K18-G18)/G18)*100&gt;500,"&gt;500",(((K18-G18)/G18)*100)))</f>
        <v>64.968185939836758</v>
      </c>
      <c r="M18" s="215"/>
      <c r="N18" s="215"/>
    </row>
    <row r="19" spans="2:14" s="42" customFormat="1" ht="18" customHeight="1" x14ac:dyDescent="0.25">
      <c r="B19" s="237" t="s">
        <v>435</v>
      </c>
      <c r="C19" s="238" t="s">
        <v>436</v>
      </c>
      <c r="D19" s="239">
        <v>6216.729707999998</v>
      </c>
      <c r="E19" s="239">
        <v>315.56700000000001</v>
      </c>
      <c r="F19" s="239">
        <v>4699.2725250000003</v>
      </c>
      <c r="G19" s="240">
        <f t="shared" si="1"/>
        <v>1201.8901829999977</v>
      </c>
      <c r="H19" s="240">
        <v>6459.6716269599992</v>
      </c>
      <c r="I19" s="240">
        <v>320.48714800000005</v>
      </c>
      <c r="J19" s="240">
        <v>3066.7804980000001</v>
      </c>
      <c r="K19" s="240">
        <f t="shared" si="2"/>
        <v>3072.403980959999</v>
      </c>
      <c r="L19" s="241">
        <f t="shared" si="3"/>
        <v>155.63100725983756</v>
      </c>
      <c r="M19" s="215"/>
      <c r="N19" s="215"/>
    </row>
    <row r="20" spans="2:14" s="42" customFormat="1" ht="18" customHeight="1" x14ac:dyDescent="0.25">
      <c r="B20" s="237" t="s">
        <v>437</v>
      </c>
      <c r="C20" s="238" t="s">
        <v>438</v>
      </c>
      <c r="D20" s="239">
        <v>2927.430601</v>
      </c>
      <c r="E20" s="239">
        <v>674.57238999999981</v>
      </c>
      <c r="F20" s="239">
        <v>1872.4205100000001</v>
      </c>
      <c r="G20" s="240">
        <f t="shared" si="1"/>
        <v>380.43770100000006</v>
      </c>
      <c r="H20" s="240">
        <v>1928.1377539800001</v>
      </c>
      <c r="I20" s="240">
        <v>633.50014699999997</v>
      </c>
      <c r="J20" s="240">
        <v>2109.5148899999999</v>
      </c>
      <c r="K20" s="240">
        <f t="shared" si="2"/>
        <v>-814.87728301999982</v>
      </c>
      <c r="L20" s="241">
        <f t="shared" si="3"/>
        <v>-314.19467126366629</v>
      </c>
      <c r="M20" s="215"/>
      <c r="N20" s="215"/>
    </row>
    <row r="21" spans="2:14" s="42" customFormat="1" ht="18" customHeight="1" x14ac:dyDescent="0.25">
      <c r="B21" s="237" t="s">
        <v>439</v>
      </c>
      <c r="C21" s="238" t="s">
        <v>440</v>
      </c>
      <c r="D21" s="239">
        <v>2110.8463149999998</v>
      </c>
      <c r="E21" s="239">
        <v>466.05914999999993</v>
      </c>
      <c r="F21" s="239">
        <v>1039.127107</v>
      </c>
      <c r="G21" s="240">
        <f t="shared" si="1"/>
        <v>605.66005799999971</v>
      </c>
      <c r="H21" s="240">
        <v>2959.3247205900002</v>
      </c>
      <c r="I21" s="240">
        <v>510.614531</v>
      </c>
      <c r="J21" s="240">
        <v>588.16461099999992</v>
      </c>
      <c r="K21" s="240">
        <f t="shared" si="2"/>
        <v>1860.5455785900001</v>
      </c>
      <c r="L21" s="241">
        <f t="shared" si="3"/>
        <v>207.193045672165</v>
      </c>
      <c r="M21" s="215"/>
      <c r="N21" s="215"/>
    </row>
    <row r="22" spans="2:14" s="42" customFormat="1" ht="18" customHeight="1" x14ac:dyDescent="0.25">
      <c r="B22" s="237" t="s">
        <v>441</v>
      </c>
      <c r="C22" s="238" t="s">
        <v>442</v>
      </c>
      <c r="D22" s="239">
        <v>3100.4761660000008</v>
      </c>
      <c r="E22" s="239">
        <v>508.41514599999999</v>
      </c>
      <c r="F22" s="239">
        <v>1347.2494349999999</v>
      </c>
      <c r="G22" s="240">
        <f t="shared" si="1"/>
        <v>1244.8115850000011</v>
      </c>
      <c r="H22" s="240">
        <v>2791.8994568300004</v>
      </c>
      <c r="I22" s="240">
        <v>475.72899799999999</v>
      </c>
      <c r="J22" s="240">
        <v>2241.0076069999996</v>
      </c>
      <c r="K22" s="240">
        <f t="shared" si="2"/>
        <v>75.162851830000818</v>
      </c>
      <c r="L22" s="241">
        <f t="shared" si="3"/>
        <v>-93.961909357551434</v>
      </c>
      <c r="M22" s="215"/>
      <c r="N22" s="215"/>
    </row>
    <row r="23" spans="2:14" s="42" customFormat="1" ht="18" customHeight="1" x14ac:dyDescent="0.25">
      <c r="B23" s="237" t="s">
        <v>443</v>
      </c>
      <c r="C23" s="238" t="s">
        <v>444</v>
      </c>
      <c r="D23" s="239">
        <v>2729.9223720000005</v>
      </c>
      <c r="E23" s="239">
        <v>429.75288399999999</v>
      </c>
      <c r="F23" s="239">
        <v>1594.203655</v>
      </c>
      <c r="G23" s="240">
        <f t="shared" si="1"/>
        <v>705.96583300000043</v>
      </c>
      <c r="H23" s="240">
        <v>6186.3383974500011</v>
      </c>
      <c r="I23" s="240">
        <v>420.37910100000005</v>
      </c>
      <c r="J23" s="240">
        <v>1613.9425369999999</v>
      </c>
      <c r="K23" s="240">
        <f t="shared" si="2"/>
        <v>4152.0167594500008</v>
      </c>
      <c r="L23" s="241">
        <f t="shared" si="3"/>
        <v>488.13281965870988</v>
      </c>
      <c r="M23" s="215"/>
      <c r="N23" s="215"/>
    </row>
    <row r="24" spans="2:14" s="42" customFormat="1" ht="18" customHeight="1" x14ac:dyDescent="0.25">
      <c r="B24" s="237" t="s">
        <v>445</v>
      </c>
      <c r="C24" s="238" t="s">
        <v>446</v>
      </c>
      <c r="D24" s="239">
        <v>2428.6249149999999</v>
      </c>
      <c r="E24" s="239">
        <v>649.12529300000006</v>
      </c>
      <c r="F24" s="239">
        <v>994.62846599999989</v>
      </c>
      <c r="G24" s="240">
        <f t="shared" si="1"/>
        <v>784.87115599999993</v>
      </c>
      <c r="H24" s="240">
        <v>2965.3876710500008</v>
      </c>
      <c r="I24" s="240">
        <v>710.22215599999993</v>
      </c>
      <c r="J24" s="240">
        <v>785.487842</v>
      </c>
      <c r="K24" s="240">
        <f t="shared" si="2"/>
        <v>1469.677673050001</v>
      </c>
      <c r="L24" s="241">
        <f t="shared" si="3"/>
        <v>87.250819681033249</v>
      </c>
      <c r="M24" s="215"/>
      <c r="N24" s="215"/>
    </row>
    <row r="25" spans="2:14" s="42" customFormat="1" ht="18" customHeight="1" x14ac:dyDescent="0.25">
      <c r="B25" s="237" t="s">
        <v>447</v>
      </c>
      <c r="C25" s="238" t="s">
        <v>448</v>
      </c>
      <c r="D25" s="239">
        <v>3359.5355529999997</v>
      </c>
      <c r="E25" s="239">
        <v>1046.7981709999999</v>
      </c>
      <c r="F25" s="239">
        <v>1339.5532699999999</v>
      </c>
      <c r="G25" s="240">
        <f t="shared" si="1"/>
        <v>973.18411199999991</v>
      </c>
      <c r="H25" s="240">
        <v>4485.449134219999</v>
      </c>
      <c r="I25" s="240">
        <v>933.43737499999997</v>
      </c>
      <c r="J25" s="240">
        <v>1705.5918040000001</v>
      </c>
      <c r="K25" s="240">
        <f t="shared" si="2"/>
        <v>1846.4199552199989</v>
      </c>
      <c r="L25" s="241">
        <f t="shared" si="3"/>
        <v>89.729767723540377</v>
      </c>
      <c r="M25" s="215"/>
      <c r="N25" s="215"/>
    </row>
    <row r="26" spans="2:14" s="42" customFormat="1" ht="18" customHeight="1" x14ac:dyDescent="0.25">
      <c r="B26" s="237" t="s">
        <v>449</v>
      </c>
      <c r="C26" s="238" t="s">
        <v>450</v>
      </c>
      <c r="D26" s="239">
        <v>2610.7564500000003</v>
      </c>
      <c r="E26" s="239">
        <v>503.75965099999996</v>
      </c>
      <c r="F26" s="239">
        <v>1860.7184549999999</v>
      </c>
      <c r="G26" s="240">
        <f t="shared" si="1"/>
        <v>246.27834400000052</v>
      </c>
      <c r="H26" s="240">
        <v>3639.4633634800007</v>
      </c>
      <c r="I26" s="240">
        <v>502.276768</v>
      </c>
      <c r="J26" s="240">
        <v>1010.033996</v>
      </c>
      <c r="K26" s="240">
        <f t="shared" si="2"/>
        <v>2127.1525994800004</v>
      </c>
      <c r="L26" s="241" t="str">
        <f t="shared" si="3"/>
        <v>&gt;500</v>
      </c>
      <c r="M26" s="215"/>
      <c r="N26" s="215"/>
    </row>
    <row r="27" spans="2:14" s="42" customFormat="1" ht="18" customHeight="1" x14ac:dyDescent="0.25">
      <c r="B27" s="237" t="s">
        <v>451</v>
      </c>
      <c r="C27" s="238" t="s">
        <v>452</v>
      </c>
      <c r="D27" s="239">
        <v>1829.493563</v>
      </c>
      <c r="E27" s="239">
        <v>788.38520799999992</v>
      </c>
      <c r="F27" s="239">
        <v>914.17517599999985</v>
      </c>
      <c r="G27" s="240">
        <f t="shared" si="1"/>
        <v>126.93317900000022</v>
      </c>
      <c r="H27" s="240">
        <v>2853.5526646800008</v>
      </c>
      <c r="I27" s="240">
        <v>749.02040999999997</v>
      </c>
      <c r="J27" s="240">
        <v>1224.593564</v>
      </c>
      <c r="K27" s="240">
        <f t="shared" si="2"/>
        <v>879.93869068000072</v>
      </c>
      <c r="L27" s="241" t="str">
        <f t="shared" si="3"/>
        <v>&gt;500</v>
      </c>
      <c r="M27" s="215"/>
      <c r="N27" s="215"/>
    </row>
    <row r="28" spans="2:14" s="42" customFormat="1" ht="18" customHeight="1" x14ac:dyDescent="0.25">
      <c r="B28" s="237" t="s">
        <v>453</v>
      </c>
      <c r="C28" s="238" t="s">
        <v>454</v>
      </c>
      <c r="D28" s="239">
        <v>3247.9609970000001</v>
      </c>
      <c r="E28" s="239">
        <v>327.96783500000009</v>
      </c>
      <c r="F28" s="239">
        <v>1778.7723950000002</v>
      </c>
      <c r="G28" s="240">
        <f t="shared" si="1"/>
        <v>1141.220767</v>
      </c>
      <c r="H28" s="240">
        <v>6438.5455620699995</v>
      </c>
      <c r="I28" s="240">
        <v>288.58183099999997</v>
      </c>
      <c r="J28" s="240">
        <v>2801.3200149999998</v>
      </c>
      <c r="K28" s="240">
        <f t="shared" si="2"/>
        <v>3348.6437160700002</v>
      </c>
      <c r="L28" s="241">
        <f t="shared" si="3"/>
        <v>193.42646163658534</v>
      </c>
      <c r="M28" s="215"/>
      <c r="N28" s="215"/>
    </row>
    <row r="29" spans="2:14" s="42" customFormat="1" ht="18" customHeight="1" x14ac:dyDescent="0.25">
      <c r="B29" s="237" t="s">
        <v>455</v>
      </c>
      <c r="C29" s="238" t="s">
        <v>456</v>
      </c>
      <c r="D29" s="239">
        <v>746.04321000000016</v>
      </c>
      <c r="E29" s="239">
        <v>131.77516599999998</v>
      </c>
      <c r="F29" s="239">
        <v>38.574055999999999</v>
      </c>
      <c r="G29" s="240">
        <f t="shared" si="1"/>
        <v>575.6939880000001</v>
      </c>
      <c r="H29" s="240">
        <v>4236.8118431099992</v>
      </c>
      <c r="I29" s="240">
        <v>0</v>
      </c>
      <c r="J29" s="240">
        <v>0</v>
      </c>
      <c r="K29" s="240">
        <f t="shared" si="2"/>
        <v>4236.8118431099992</v>
      </c>
      <c r="L29" s="241" t="str">
        <f t="shared" si="3"/>
        <v>&gt;500</v>
      </c>
      <c r="M29" s="215"/>
      <c r="N29" s="215"/>
    </row>
    <row r="30" spans="2:14" s="42" customFormat="1" ht="18" customHeight="1" x14ac:dyDescent="0.25">
      <c r="B30" s="237" t="s">
        <v>457</v>
      </c>
      <c r="C30" s="238" t="s">
        <v>458</v>
      </c>
      <c r="D30" s="239">
        <v>7317.6480839999977</v>
      </c>
      <c r="E30" s="239">
        <v>2146.482716</v>
      </c>
      <c r="F30" s="239">
        <v>4194.0613640000001</v>
      </c>
      <c r="G30" s="240">
        <f t="shared" si="1"/>
        <v>977.10400399999799</v>
      </c>
      <c r="H30" s="240">
        <v>14999.7413701</v>
      </c>
      <c r="I30" s="240">
        <v>2215.8345409999997</v>
      </c>
      <c r="J30" s="240">
        <v>4212.472745</v>
      </c>
      <c r="K30" s="240">
        <f t="shared" si="2"/>
        <v>8571.4340841000012</v>
      </c>
      <c r="L30" s="241" t="str">
        <f t="shared" si="3"/>
        <v>&gt;500</v>
      </c>
      <c r="M30" s="215"/>
      <c r="N30" s="215"/>
    </row>
    <row r="31" spans="2:14" s="42" customFormat="1" ht="18" customHeight="1" x14ac:dyDescent="0.25">
      <c r="B31" s="237" t="s">
        <v>459</v>
      </c>
      <c r="C31" s="238" t="s">
        <v>460</v>
      </c>
      <c r="D31" s="239">
        <v>2375.5328330000007</v>
      </c>
      <c r="E31" s="239">
        <v>590.94668000000001</v>
      </c>
      <c r="F31" s="239">
        <v>995.32198300000005</v>
      </c>
      <c r="G31" s="240">
        <f t="shared" si="1"/>
        <v>789.2641700000006</v>
      </c>
      <c r="H31" s="240">
        <v>3532.5635646000005</v>
      </c>
      <c r="I31" s="240">
        <v>650.78036199999997</v>
      </c>
      <c r="J31" s="240">
        <v>753.44515299999989</v>
      </c>
      <c r="K31" s="240">
        <f t="shared" si="2"/>
        <v>2128.3380496000009</v>
      </c>
      <c r="L31" s="241">
        <f t="shared" si="3"/>
        <v>169.6610501905844</v>
      </c>
      <c r="M31" s="215"/>
      <c r="N31" s="215"/>
    </row>
    <row r="32" spans="2:14" s="42" customFormat="1" ht="18" customHeight="1" x14ac:dyDescent="0.25">
      <c r="B32" s="237" t="s">
        <v>461</v>
      </c>
      <c r="C32" s="238" t="s">
        <v>462</v>
      </c>
      <c r="D32" s="239">
        <v>5179.2869010000004</v>
      </c>
      <c r="E32" s="239">
        <v>1839.7084009999999</v>
      </c>
      <c r="F32" s="239">
        <v>1761.4667909999998</v>
      </c>
      <c r="G32" s="240">
        <f t="shared" si="1"/>
        <v>1578.1117090000007</v>
      </c>
      <c r="H32" s="240">
        <v>6780.3025203699999</v>
      </c>
      <c r="I32" s="240">
        <v>1859.0975470000001</v>
      </c>
      <c r="J32" s="240">
        <v>2383.8953250000004</v>
      </c>
      <c r="K32" s="240">
        <f t="shared" si="2"/>
        <v>2537.3096483699992</v>
      </c>
      <c r="L32" s="241">
        <f t="shared" si="3"/>
        <v>60.78137142634926</v>
      </c>
      <c r="M32" s="215"/>
      <c r="N32" s="215"/>
    </row>
    <row r="33" spans="1:14" s="42" customFormat="1" ht="18" customHeight="1" x14ac:dyDescent="0.25">
      <c r="B33" s="237" t="s">
        <v>463</v>
      </c>
      <c r="C33" s="238" t="s">
        <v>464</v>
      </c>
      <c r="D33" s="239">
        <v>3494.8805169999991</v>
      </c>
      <c r="E33" s="239">
        <v>847.44756199999995</v>
      </c>
      <c r="F33" s="239">
        <v>1447.243618</v>
      </c>
      <c r="G33" s="240">
        <f t="shared" si="1"/>
        <v>1200.1893369999993</v>
      </c>
      <c r="H33" s="240">
        <v>6164.4860647499991</v>
      </c>
      <c r="I33" s="240">
        <v>604.42617700000005</v>
      </c>
      <c r="J33" s="240">
        <v>1606.1862719999999</v>
      </c>
      <c r="K33" s="240">
        <f t="shared" si="2"/>
        <v>3953.8736157499989</v>
      </c>
      <c r="L33" s="241">
        <f t="shared" si="3"/>
        <v>229.437489057612</v>
      </c>
      <c r="M33" s="215"/>
      <c r="N33" s="215"/>
    </row>
    <row r="34" spans="1:14" s="42" customFormat="1" ht="18" customHeight="1" x14ac:dyDescent="0.25">
      <c r="B34" s="237" t="s">
        <v>465</v>
      </c>
      <c r="C34" s="238" t="s">
        <v>466</v>
      </c>
      <c r="D34" s="239">
        <v>8937.0365119999988</v>
      </c>
      <c r="E34" s="239">
        <v>2470.9057239999997</v>
      </c>
      <c r="F34" s="239">
        <v>4068.0686620000001</v>
      </c>
      <c r="G34" s="240">
        <f t="shared" si="1"/>
        <v>2398.0621259999984</v>
      </c>
      <c r="H34" s="240">
        <v>12546.015339379999</v>
      </c>
      <c r="I34" s="240">
        <v>2410.1845579999999</v>
      </c>
      <c r="J34" s="240">
        <v>4100.8624229999996</v>
      </c>
      <c r="K34" s="240">
        <f t="shared" si="2"/>
        <v>6034.9683583799988</v>
      </c>
      <c r="L34" s="241">
        <f t="shared" si="3"/>
        <v>151.66021734584547</v>
      </c>
      <c r="M34" s="215"/>
      <c r="N34" s="215"/>
    </row>
    <row r="35" spans="1:14" s="42" customFormat="1" ht="18" customHeight="1" x14ac:dyDescent="0.25">
      <c r="B35" s="237" t="s">
        <v>467</v>
      </c>
      <c r="C35" s="238" t="s">
        <v>468</v>
      </c>
      <c r="D35" s="239">
        <v>9364.9354829999993</v>
      </c>
      <c r="E35" s="239">
        <v>2182.1157829999997</v>
      </c>
      <c r="F35" s="239">
        <v>6159.0516190000008</v>
      </c>
      <c r="G35" s="240">
        <f t="shared" si="1"/>
        <v>1023.7680809999993</v>
      </c>
      <c r="H35" s="240">
        <v>9052.440837529999</v>
      </c>
      <c r="I35" s="240">
        <v>2350.7578960000001</v>
      </c>
      <c r="J35" s="240">
        <v>8591.2442310000006</v>
      </c>
      <c r="K35" s="240">
        <f t="shared" si="2"/>
        <v>-1889.5612894700016</v>
      </c>
      <c r="L35" s="241">
        <f t="shared" si="3"/>
        <v>-284.56927155067291</v>
      </c>
      <c r="M35" s="215"/>
      <c r="N35" s="215"/>
    </row>
    <row r="36" spans="1:14" s="42" customFormat="1" ht="18" customHeight="1" x14ac:dyDescent="0.25">
      <c r="B36" s="237" t="s">
        <v>469</v>
      </c>
      <c r="C36" s="238" t="s">
        <v>470</v>
      </c>
      <c r="D36" s="239">
        <v>7571.2425860000003</v>
      </c>
      <c r="E36" s="239">
        <v>2154.0756119999996</v>
      </c>
      <c r="F36" s="239">
        <v>4180.9362309999997</v>
      </c>
      <c r="G36" s="240">
        <f t="shared" si="1"/>
        <v>1236.230743000001</v>
      </c>
      <c r="H36" s="240">
        <v>16191.259006400001</v>
      </c>
      <c r="I36" s="240">
        <v>3053.5189059999993</v>
      </c>
      <c r="J36" s="240">
        <v>4779.4246060000005</v>
      </c>
      <c r="K36" s="240">
        <f t="shared" si="2"/>
        <v>8358.3154944000016</v>
      </c>
      <c r="L36" s="241" t="str">
        <f t="shared" si="3"/>
        <v>&gt;500</v>
      </c>
      <c r="M36" s="215"/>
      <c r="N36" s="215"/>
    </row>
    <row r="37" spans="1:14" s="42" customFormat="1" ht="18" customHeight="1" x14ac:dyDescent="0.25">
      <c r="B37" s="237" t="s">
        <v>471</v>
      </c>
      <c r="C37" s="238" t="s">
        <v>472</v>
      </c>
      <c r="D37" s="239">
        <v>4096.2728289999995</v>
      </c>
      <c r="E37" s="239">
        <v>1493.1808590000001</v>
      </c>
      <c r="F37" s="239">
        <v>1574.4612260000001</v>
      </c>
      <c r="G37" s="240">
        <f t="shared" si="1"/>
        <v>1028.6307439999994</v>
      </c>
      <c r="H37" s="240">
        <v>5819.9203673500015</v>
      </c>
      <c r="I37" s="240">
        <v>1156.2990639999998</v>
      </c>
      <c r="J37" s="240">
        <v>1539.2529499999998</v>
      </c>
      <c r="K37" s="240">
        <f t="shared" si="2"/>
        <v>3124.3683533500016</v>
      </c>
      <c r="L37" s="241">
        <f t="shared" si="3"/>
        <v>203.74051831276043</v>
      </c>
      <c r="M37" s="215"/>
      <c r="N37" s="215"/>
    </row>
    <row r="38" spans="1:14" s="42" customFormat="1" ht="18" customHeight="1" x14ac:dyDescent="0.25">
      <c r="B38" s="237" t="s">
        <v>473</v>
      </c>
      <c r="C38" s="238" t="s">
        <v>474</v>
      </c>
      <c r="D38" s="239">
        <v>3768.4904980000006</v>
      </c>
      <c r="E38" s="239">
        <v>1248.332187</v>
      </c>
      <c r="F38" s="239">
        <v>1884.3405270000001</v>
      </c>
      <c r="G38" s="240">
        <f t="shared" si="1"/>
        <v>635.81778400000053</v>
      </c>
      <c r="H38" s="240">
        <v>6830.2829037799993</v>
      </c>
      <c r="I38" s="240">
        <v>1488.4935320000002</v>
      </c>
      <c r="J38" s="240">
        <v>2347.6650500000001</v>
      </c>
      <c r="K38" s="240">
        <f t="shared" si="2"/>
        <v>2994.1243217799988</v>
      </c>
      <c r="L38" s="241">
        <f t="shared" si="3"/>
        <v>370.90918139213238</v>
      </c>
      <c r="M38" s="215"/>
      <c r="N38" s="215"/>
    </row>
    <row r="39" spans="1:14" s="42" customFormat="1" ht="18" customHeight="1" x14ac:dyDescent="0.25">
      <c r="B39" s="237" t="s">
        <v>475</v>
      </c>
      <c r="C39" s="238" t="s">
        <v>476</v>
      </c>
      <c r="D39" s="239">
        <v>4106.7825920000014</v>
      </c>
      <c r="E39" s="239">
        <v>1052.9185030000001</v>
      </c>
      <c r="F39" s="239">
        <v>1223.8449500000002</v>
      </c>
      <c r="G39" s="240">
        <f t="shared" si="1"/>
        <v>1830.0191390000014</v>
      </c>
      <c r="H39" s="240">
        <v>4656.0210714800005</v>
      </c>
      <c r="I39" s="240">
        <v>1155.2604110000002</v>
      </c>
      <c r="J39" s="240">
        <v>3039.6027999999997</v>
      </c>
      <c r="K39" s="240">
        <f t="shared" si="2"/>
        <v>461.15786048000064</v>
      </c>
      <c r="L39" s="241">
        <f t="shared" si="3"/>
        <v>-74.800380463124753</v>
      </c>
      <c r="M39" s="215"/>
      <c r="N39" s="215"/>
    </row>
    <row r="40" spans="1:14" s="42" customFormat="1" ht="18" customHeight="1" x14ac:dyDescent="0.25">
      <c r="B40" s="237" t="s">
        <v>477</v>
      </c>
      <c r="C40" s="238" t="s">
        <v>478</v>
      </c>
      <c r="D40" s="239">
        <v>4232.2991680000005</v>
      </c>
      <c r="E40" s="239">
        <v>2749.1579110000002</v>
      </c>
      <c r="F40" s="239">
        <v>2907.3362930000003</v>
      </c>
      <c r="G40" s="240">
        <f t="shared" si="1"/>
        <v>-1424.1950360000001</v>
      </c>
      <c r="H40" s="240">
        <v>6102.4075111900002</v>
      </c>
      <c r="I40" s="240">
        <v>1480.6980970000002</v>
      </c>
      <c r="J40" s="240">
        <v>1327.9733789999998</v>
      </c>
      <c r="K40" s="240">
        <f t="shared" si="2"/>
        <v>3293.7360351899997</v>
      </c>
      <c r="L40" s="241">
        <f t="shared" si="3"/>
        <v>-331.27001231803195</v>
      </c>
      <c r="M40" s="215"/>
      <c r="N40" s="215"/>
    </row>
    <row r="41" spans="1:14" s="42" customFormat="1" ht="18" customHeight="1" x14ac:dyDescent="0.25">
      <c r="B41" s="237" t="s">
        <v>479</v>
      </c>
      <c r="C41" s="238" t="s">
        <v>480</v>
      </c>
      <c r="D41" s="239">
        <v>4804.0943780000007</v>
      </c>
      <c r="E41" s="239">
        <v>1574.8481190000002</v>
      </c>
      <c r="F41" s="239">
        <v>1554.0384029999998</v>
      </c>
      <c r="G41" s="240">
        <f t="shared" si="1"/>
        <v>1675.2078560000007</v>
      </c>
      <c r="H41" s="240">
        <v>6087.9990107899994</v>
      </c>
      <c r="I41" s="240">
        <v>1843.0830259999998</v>
      </c>
      <c r="J41" s="240">
        <v>1862.3658619999999</v>
      </c>
      <c r="K41" s="240">
        <f t="shared" si="2"/>
        <v>2382.5501227899995</v>
      </c>
      <c r="L41" s="241">
        <f t="shared" si="3"/>
        <v>42.224149335054129</v>
      </c>
      <c r="M41" s="215"/>
      <c r="N41" s="215"/>
    </row>
    <row r="42" spans="1:14" s="42" customFormat="1" ht="18" customHeight="1" x14ac:dyDescent="0.25">
      <c r="B42" s="237" t="s">
        <v>481</v>
      </c>
      <c r="C42" s="238" t="s">
        <v>482</v>
      </c>
      <c r="D42" s="239">
        <v>1269.5689659999998</v>
      </c>
      <c r="E42" s="239">
        <v>0</v>
      </c>
      <c r="F42" s="239">
        <v>756.11455199999978</v>
      </c>
      <c r="G42" s="240">
        <f t="shared" si="1"/>
        <v>513.45441400000004</v>
      </c>
      <c r="H42" s="240">
        <v>451.22530578999999</v>
      </c>
      <c r="I42" s="240">
        <v>0</v>
      </c>
      <c r="J42" s="240">
        <v>694.50768799999992</v>
      </c>
      <c r="K42" s="240">
        <f t="shared" si="2"/>
        <v>-243.28238220999992</v>
      </c>
      <c r="L42" s="241">
        <f t="shared" si="3"/>
        <v>-147.38149591796085</v>
      </c>
      <c r="M42" s="215"/>
      <c r="N42" s="215"/>
    </row>
    <row r="43" spans="1:14" s="42" customFormat="1" ht="18" customHeight="1" x14ac:dyDescent="0.25">
      <c r="B43" s="237" t="s">
        <v>483</v>
      </c>
      <c r="C43" s="238" t="s">
        <v>484</v>
      </c>
      <c r="D43" s="239">
        <v>623.72103500000003</v>
      </c>
      <c r="E43" s="239">
        <v>0</v>
      </c>
      <c r="F43" s="239">
        <v>504.041381</v>
      </c>
      <c r="G43" s="240">
        <f t="shared" si="1"/>
        <v>119.67965400000003</v>
      </c>
      <c r="H43" s="240">
        <v>411.75427781999997</v>
      </c>
      <c r="I43" s="240">
        <v>0</v>
      </c>
      <c r="J43" s="240">
        <v>471.8458030000001</v>
      </c>
      <c r="K43" s="240">
        <f t="shared" si="2"/>
        <v>-60.091525180000133</v>
      </c>
      <c r="L43" s="241">
        <f t="shared" si="3"/>
        <v>-150.21030991617016</v>
      </c>
      <c r="M43" s="215"/>
      <c r="N43" s="215"/>
    </row>
    <row r="44" spans="1:14" s="42" customFormat="1" ht="18" customHeight="1" x14ac:dyDescent="0.25">
      <c r="B44" s="237" t="s">
        <v>485</v>
      </c>
      <c r="C44" s="238" t="s">
        <v>486</v>
      </c>
      <c r="D44" s="239">
        <v>1659.2435599999997</v>
      </c>
      <c r="E44" s="239">
        <v>0</v>
      </c>
      <c r="F44" s="239">
        <v>1450.629903</v>
      </c>
      <c r="G44" s="240">
        <f t="shared" si="1"/>
        <v>208.61365699999965</v>
      </c>
      <c r="H44" s="240">
        <v>1957.1259383799995</v>
      </c>
      <c r="I44" s="240">
        <v>0</v>
      </c>
      <c r="J44" s="240">
        <v>1743.5247679999998</v>
      </c>
      <c r="K44" s="240">
        <f t="shared" si="2"/>
        <v>213.60117037999976</v>
      </c>
      <c r="L44" s="241">
        <f t="shared" si="3"/>
        <v>2.3907894869989827</v>
      </c>
      <c r="M44" s="215"/>
      <c r="N44" s="215"/>
    </row>
    <row r="45" spans="1:14" s="42" customFormat="1" ht="18" customHeight="1" x14ac:dyDescent="0.25">
      <c r="B45" s="237" t="s">
        <v>487</v>
      </c>
      <c r="C45" s="238" t="s">
        <v>488</v>
      </c>
      <c r="D45" s="239">
        <v>1568.2785299999998</v>
      </c>
      <c r="E45" s="239">
        <v>628.81690600000002</v>
      </c>
      <c r="F45" s="239">
        <v>858.71446000000003</v>
      </c>
      <c r="G45" s="240">
        <f t="shared" si="1"/>
        <v>80.747163999999771</v>
      </c>
      <c r="H45" s="240">
        <v>1070.5732137599998</v>
      </c>
      <c r="I45" s="240">
        <v>717.81144599999993</v>
      </c>
      <c r="J45" s="240">
        <v>706.28986299999985</v>
      </c>
      <c r="K45" s="240">
        <f t="shared" si="2"/>
        <v>-353.52809523999997</v>
      </c>
      <c r="L45" s="241" t="str">
        <f t="shared" si="3"/>
        <v>&lt;-500</v>
      </c>
      <c r="M45" s="215"/>
      <c r="N45" s="215"/>
    </row>
    <row r="46" spans="1:14" s="42" customFormat="1" ht="18" customHeight="1" x14ac:dyDescent="0.25">
      <c r="B46" s="237" t="s">
        <v>489</v>
      </c>
      <c r="C46" s="238" t="s">
        <v>490</v>
      </c>
      <c r="D46" s="239">
        <v>1398.2271000000001</v>
      </c>
      <c r="E46" s="239">
        <v>0</v>
      </c>
      <c r="F46" s="239">
        <v>0</v>
      </c>
      <c r="G46" s="240">
        <f t="shared" si="1"/>
        <v>1398.2271000000001</v>
      </c>
      <c r="H46" s="240">
        <v>0</v>
      </c>
      <c r="I46" s="240">
        <v>0</v>
      </c>
      <c r="J46" s="240">
        <v>0</v>
      </c>
      <c r="K46" s="240">
        <f t="shared" si="2"/>
        <v>0</v>
      </c>
      <c r="L46" s="241">
        <v>0</v>
      </c>
      <c r="M46" s="215"/>
      <c r="N46" s="215"/>
    </row>
    <row r="47" spans="1:14" s="42" customFormat="1" ht="18" customHeight="1" x14ac:dyDescent="0.25">
      <c r="B47" s="237" t="s">
        <v>491</v>
      </c>
      <c r="C47" s="238" t="s">
        <v>492</v>
      </c>
      <c r="D47" s="239">
        <v>647.83946900000001</v>
      </c>
      <c r="E47" s="239">
        <v>0</v>
      </c>
      <c r="F47" s="239">
        <v>425.33838300000002</v>
      </c>
      <c r="G47" s="240">
        <f t="shared" si="1"/>
        <v>222.50108599999999</v>
      </c>
      <c r="H47" s="240">
        <v>1323.6415823</v>
      </c>
      <c r="I47" s="240">
        <v>0</v>
      </c>
      <c r="J47" s="240">
        <v>342.094199</v>
      </c>
      <c r="K47" s="240">
        <f t="shared" si="2"/>
        <v>981.54738329999998</v>
      </c>
      <c r="L47" s="241">
        <f t="shared" si="3"/>
        <v>341.14273819769136</v>
      </c>
      <c r="M47" s="215"/>
      <c r="N47" s="215"/>
    </row>
    <row r="48" spans="1:14" s="43" customFormat="1" ht="13.5" customHeight="1" x14ac:dyDescent="0.25">
      <c r="A48" s="42"/>
      <c r="B48" s="237" t="s">
        <v>493</v>
      </c>
      <c r="C48" s="238" t="s">
        <v>494</v>
      </c>
      <c r="D48" s="239">
        <v>1788.4572949999995</v>
      </c>
      <c r="E48" s="239">
        <v>0</v>
      </c>
      <c r="F48" s="239">
        <v>0</v>
      </c>
      <c r="G48" s="240">
        <f t="shared" si="1"/>
        <v>1788.4572949999995</v>
      </c>
      <c r="H48" s="240">
        <v>0</v>
      </c>
      <c r="I48" s="240">
        <v>0</v>
      </c>
      <c r="J48" s="240">
        <v>0</v>
      </c>
      <c r="K48" s="240">
        <f t="shared" si="2"/>
        <v>0</v>
      </c>
      <c r="L48" s="241">
        <v>0</v>
      </c>
      <c r="M48" s="215"/>
      <c r="N48" s="215"/>
    </row>
    <row r="49" spans="1:14" s="44" customFormat="1" ht="13.9" customHeight="1" thickBot="1" x14ac:dyDescent="0.3">
      <c r="A49" s="42"/>
      <c r="B49" s="242" t="s">
        <v>495</v>
      </c>
      <c r="C49" s="243" t="s">
        <v>43</v>
      </c>
      <c r="D49" s="244">
        <v>0</v>
      </c>
      <c r="E49" s="244">
        <v>0</v>
      </c>
      <c r="F49" s="244">
        <v>0</v>
      </c>
      <c r="G49" s="245">
        <f t="shared" si="1"/>
        <v>0</v>
      </c>
      <c r="H49" s="245">
        <v>0</v>
      </c>
      <c r="I49" s="245">
        <v>0</v>
      </c>
      <c r="J49" s="245">
        <v>0</v>
      </c>
      <c r="K49" s="245">
        <f t="shared" si="2"/>
        <v>0</v>
      </c>
      <c r="L49" s="246">
        <v>0</v>
      </c>
      <c r="M49" s="213"/>
      <c r="N49" s="213"/>
    </row>
    <row r="50" spans="1:14" ht="13.5" customHeight="1" x14ac:dyDescent="0.25">
      <c r="A50" s="43"/>
      <c r="B50" s="212" t="s">
        <v>1119</v>
      </c>
      <c r="C50" s="222"/>
      <c r="D50" s="222"/>
      <c r="E50" s="221"/>
      <c r="F50" s="223"/>
      <c r="G50" s="224"/>
      <c r="H50" s="224"/>
      <c r="I50" s="224"/>
      <c r="J50" s="224"/>
      <c r="K50" s="224"/>
      <c r="L50" s="222"/>
      <c r="M50" s="213"/>
      <c r="N50" s="213"/>
    </row>
    <row r="51" spans="1:14" ht="13.5" customHeight="1" x14ac:dyDescent="0.25">
      <c r="A51" s="43"/>
      <c r="B51" s="212" t="s">
        <v>1120</v>
      </c>
      <c r="C51" s="222"/>
      <c r="D51" s="222"/>
      <c r="E51" s="221"/>
      <c r="F51" s="223"/>
      <c r="G51" s="224"/>
      <c r="H51" s="224"/>
      <c r="I51" s="224"/>
      <c r="J51" s="224"/>
      <c r="K51" s="224"/>
      <c r="L51" s="222"/>
      <c r="M51" s="213"/>
      <c r="N51" s="213"/>
    </row>
    <row r="52" spans="1:14" ht="13.5" customHeight="1" x14ac:dyDescent="0.25">
      <c r="A52" s="43"/>
      <c r="B52" s="212" t="s">
        <v>1126</v>
      </c>
      <c r="C52" s="222"/>
      <c r="D52" s="222"/>
      <c r="E52" s="221"/>
      <c r="F52" s="223"/>
      <c r="G52" s="224"/>
      <c r="H52" s="224"/>
      <c r="I52" s="224"/>
      <c r="J52" s="224"/>
      <c r="K52" s="224"/>
      <c r="L52" s="222"/>
      <c r="M52" s="213"/>
      <c r="N52" s="213"/>
    </row>
    <row r="53" spans="1:14" ht="13.5" customHeight="1" x14ac:dyDescent="0.25">
      <c r="A53" s="44"/>
      <c r="B53" s="212" t="s">
        <v>36</v>
      </c>
      <c r="C53" s="217"/>
      <c r="D53" s="217"/>
      <c r="E53" s="225"/>
      <c r="F53" s="226"/>
      <c r="G53" s="217"/>
      <c r="H53" s="217"/>
      <c r="I53" s="217"/>
      <c r="J53" s="227"/>
      <c r="K53" s="217"/>
      <c r="L53" s="227"/>
      <c r="M53" s="213"/>
      <c r="N53" s="213"/>
    </row>
    <row r="54" spans="1:14" x14ac:dyDescent="0.25">
      <c r="B54" s="217"/>
      <c r="C54" s="217"/>
      <c r="D54" s="217"/>
      <c r="E54" s="217"/>
      <c r="F54" s="217"/>
      <c r="G54" s="217"/>
      <c r="H54" s="217"/>
      <c r="I54" s="217"/>
      <c r="J54" s="217"/>
      <c r="K54" s="217"/>
      <c r="L54" s="217"/>
    </row>
    <row r="55" spans="1:14" x14ac:dyDescent="0.25">
      <c r="B55" s="217"/>
      <c r="C55" s="217"/>
      <c r="D55" s="217"/>
      <c r="E55" s="217"/>
      <c r="F55" s="217"/>
      <c r="G55" s="217"/>
      <c r="H55" s="217"/>
      <c r="I55" s="217"/>
      <c r="J55" s="217"/>
      <c r="K55" s="217"/>
      <c r="L55" s="217"/>
    </row>
  </sheetData>
  <mergeCells count="23">
    <mergeCell ref="J11:J12"/>
    <mergeCell ref="K11:K12"/>
    <mergeCell ref="E11:E12"/>
    <mergeCell ref="F11:F12"/>
    <mergeCell ref="G11:G12"/>
    <mergeCell ref="H11:H12"/>
    <mergeCell ref="I11:I12"/>
    <mergeCell ref="A15:F15"/>
    <mergeCell ref="G15:L15"/>
    <mergeCell ref="A14:F14"/>
    <mergeCell ref="G14:L14"/>
    <mergeCell ref="A1:D1"/>
    <mergeCell ref="A2:L2"/>
    <mergeCell ref="A3:F3"/>
    <mergeCell ref="G3:L3"/>
    <mergeCell ref="L11:L12"/>
    <mergeCell ref="B9:B12"/>
    <mergeCell ref="C9:C12"/>
    <mergeCell ref="D9:G9"/>
    <mergeCell ref="H9:K9"/>
    <mergeCell ref="E10:F10"/>
    <mergeCell ref="I10:J10"/>
    <mergeCell ref="D11:D12"/>
  </mergeCells>
  <printOptions horizontalCentered="1"/>
  <pageMargins left="0.19685039370078741" right="0.19685039370078741" top="0.39370078740157483" bottom="0.39370078740157483" header="0" footer="0"/>
  <pageSetup scale="65" orientation="landscape" horizontalDpi="4294967292" r:id="rId1"/>
  <headerFooter alignWithMargins="0"/>
  <ignoredErrors>
    <ignoredError sqref="B17:B49 D13:L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5"/>
  <sheetViews>
    <sheetView showGridLines="0" zoomScale="90" zoomScaleNormal="90" zoomScaleSheetLayoutView="100" workbookViewId="0">
      <selection activeCell="B276" sqref="B276"/>
    </sheetView>
  </sheetViews>
  <sheetFormatPr baseColWidth="10" defaultColWidth="46.42578125" defaultRowHeight="12.75" x14ac:dyDescent="0.25"/>
  <cols>
    <col min="1" max="1" width="8.28515625" style="60" customWidth="1"/>
    <col min="2" max="2" width="60" style="60" bestFit="1" customWidth="1"/>
    <col min="3" max="6" width="13.7109375" style="60" customWidth="1"/>
    <col min="7" max="7" width="0.7109375" style="60" hidden="1" customWidth="1"/>
    <col min="8" max="8" width="10.7109375" style="60" customWidth="1"/>
    <col min="9" max="10" width="13.7109375" style="60" customWidth="1"/>
    <col min="11" max="11" width="1.140625" style="60" customWidth="1"/>
    <col min="12" max="13" width="13.7109375" style="60" customWidth="1"/>
    <col min="14" max="14" width="10" style="60" customWidth="1"/>
    <col min="15" max="15" width="13.85546875" style="60" customWidth="1"/>
    <col min="16" max="16" width="9.42578125" style="60" customWidth="1"/>
    <col min="17" max="16384" width="46.42578125" style="60"/>
  </cols>
  <sheetData>
    <row r="1" spans="1:16" s="162" customFormat="1" ht="63.75" customHeight="1" x14ac:dyDescent="0.2">
      <c r="A1" s="388" t="s">
        <v>1103</v>
      </c>
      <c r="B1" s="388"/>
      <c r="C1" s="113" t="s">
        <v>1105</v>
      </c>
      <c r="D1" s="113"/>
      <c r="E1" s="113"/>
      <c r="F1" s="163"/>
      <c r="G1" s="163"/>
      <c r="H1" s="163"/>
      <c r="I1" s="163"/>
      <c r="J1" s="163"/>
      <c r="K1" s="163"/>
      <c r="L1" s="163"/>
      <c r="M1" s="163"/>
      <c r="N1" s="163"/>
      <c r="O1" s="161"/>
    </row>
    <row r="2" spans="1:16" s="1" customFormat="1" ht="36" customHeight="1" thickBot="1" x14ac:dyDescent="0.45">
      <c r="A2" s="389" t="s">
        <v>1104</v>
      </c>
      <c r="B2" s="389"/>
      <c r="C2" s="389"/>
      <c r="D2" s="389"/>
      <c r="E2" s="389"/>
      <c r="F2" s="389"/>
      <c r="G2" s="389"/>
      <c r="H2" s="389"/>
      <c r="I2" s="389"/>
      <c r="J2" s="389"/>
      <c r="K2" s="389"/>
      <c r="L2" s="389"/>
      <c r="M2" s="389"/>
      <c r="N2" s="5"/>
      <c r="O2" s="164"/>
      <c r="P2" s="164"/>
    </row>
    <row r="3" spans="1:16" customFormat="1" ht="6" customHeight="1" x14ac:dyDescent="0.4">
      <c r="A3" s="390"/>
      <c r="B3" s="390"/>
      <c r="C3" s="390"/>
      <c r="D3" s="390"/>
      <c r="E3" s="390"/>
      <c r="F3" s="390"/>
      <c r="G3" s="390"/>
      <c r="H3" s="390"/>
      <c r="I3" s="390"/>
      <c r="J3" s="390"/>
      <c r="K3" s="390"/>
      <c r="L3" s="390"/>
      <c r="M3" s="390"/>
      <c r="N3" s="399"/>
      <c r="O3" s="399"/>
      <c r="P3" s="399"/>
    </row>
    <row r="4" spans="1:16" s="45" customFormat="1" ht="17.100000000000001" customHeight="1" x14ac:dyDescent="0.3">
      <c r="A4" s="326" t="s">
        <v>1128</v>
      </c>
      <c r="B4" s="327"/>
      <c r="C4" s="327"/>
      <c r="D4" s="327"/>
      <c r="E4" s="327"/>
      <c r="F4" s="327"/>
      <c r="G4" s="327"/>
      <c r="H4" s="327"/>
      <c r="I4" s="327"/>
      <c r="J4" s="327"/>
      <c r="K4" s="327"/>
      <c r="L4" s="327"/>
      <c r="M4" s="327"/>
    </row>
    <row r="5" spans="1:16" s="45" customFormat="1" ht="17.100000000000001" customHeight="1" x14ac:dyDescent="0.3">
      <c r="A5" s="326" t="s">
        <v>496</v>
      </c>
      <c r="B5" s="327"/>
      <c r="C5" s="327"/>
      <c r="D5" s="327"/>
      <c r="E5" s="327"/>
      <c r="F5" s="327"/>
      <c r="G5" s="327"/>
      <c r="H5" s="327"/>
      <c r="I5" s="327"/>
      <c r="J5" s="327"/>
      <c r="K5" s="327"/>
      <c r="L5" s="327"/>
      <c r="M5" s="327"/>
      <c r="N5" s="289"/>
      <c r="O5" s="289"/>
      <c r="P5" s="289"/>
    </row>
    <row r="6" spans="1:16" s="45" customFormat="1" ht="17.100000000000001" customHeight="1" x14ac:dyDescent="0.3">
      <c r="A6" s="326" t="s">
        <v>497</v>
      </c>
      <c r="B6" s="327"/>
      <c r="C6" s="327"/>
      <c r="D6" s="327"/>
      <c r="E6" s="327"/>
      <c r="F6" s="327"/>
      <c r="G6" s="327"/>
      <c r="H6" s="327"/>
      <c r="I6" s="327"/>
      <c r="J6" s="327"/>
      <c r="K6" s="327"/>
      <c r="L6" s="327"/>
      <c r="M6" s="327"/>
      <c r="N6" s="289"/>
      <c r="O6" s="289"/>
      <c r="P6" s="289"/>
    </row>
    <row r="7" spans="1:16" s="45" customFormat="1" ht="17.100000000000001" customHeight="1" x14ac:dyDescent="0.3">
      <c r="A7" s="326" t="s">
        <v>1123</v>
      </c>
      <c r="B7" s="327"/>
      <c r="C7" s="327"/>
      <c r="D7" s="327"/>
      <c r="E7" s="327"/>
      <c r="F7" s="327"/>
      <c r="G7" s="327"/>
      <c r="H7" s="327"/>
      <c r="I7" s="327"/>
      <c r="J7" s="327"/>
      <c r="K7" s="327"/>
      <c r="L7" s="327"/>
      <c r="M7" s="327"/>
      <c r="N7" s="289"/>
      <c r="O7" s="289"/>
      <c r="P7" s="289"/>
    </row>
    <row r="8" spans="1:16" s="45" customFormat="1" ht="17.100000000000001" customHeight="1" x14ac:dyDescent="0.3">
      <c r="A8" s="326" t="s">
        <v>1127</v>
      </c>
      <c r="B8" s="327"/>
      <c r="C8" s="328"/>
      <c r="D8" s="327"/>
      <c r="E8" s="327"/>
      <c r="F8" s="327"/>
      <c r="G8" s="327"/>
      <c r="H8" s="327"/>
      <c r="I8" s="327"/>
      <c r="J8" s="327"/>
      <c r="K8" s="327"/>
      <c r="L8" s="327"/>
      <c r="M8" s="327"/>
      <c r="N8" s="290" t="s">
        <v>498</v>
      </c>
      <c r="O8" s="289"/>
      <c r="P8" s="289"/>
    </row>
    <row r="9" spans="1:16" s="46" customFormat="1" ht="17.100000000000001" customHeight="1" x14ac:dyDescent="0.25">
      <c r="A9" s="416" t="s">
        <v>416</v>
      </c>
      <c r="B9" s="396" t="s">
        <v>499</v>
      </c>
      <c r="C9" s="393" t="s">
        <v>500</v>
      </c>
      <c r="D9" s="394" t="s">
        <v>501</v>
      </c>
      <c r="E9" s="394"/>
      <c r="F9" s="394"/>
      <c r="G9" s="123"/>
      <c r="H9" s="394" t="s">
        <v>502</v>
      </c>
      <c r="I9" s="394"/>
      <c r="J9" s="394"/>
      <c r="K9" s="123"/>
      <c r="L9" s="394" t="s">
        <v>503</v>
      </c>
      <c r="M9" s="394"/>
      <c r="N9" s="291">
        <v>19.6829</v>
      </c>
      <c r="O9" s="280" t="s">
        <v>504</v>
      </c>
      <c r="P9" s="280"/>
    </row>
    <row r="10" spans="1:16" s="46" customFormat="1" ht="17.100000000000001" customHeight="1" x14ac:dyDescent="0.25">
      <c r="A10" s="416"/>
      <c r="B10" s="396"/>
      <c r="C10" s="393"/>
      <c r="D10" s="123" t="s">
        <v>505</v>
      </c>
      <c r="E10" s="123" t="s">
        <v>506</v>
      </c>
      <c r="F10" s="123" t="s">
        <v>507</v>
      </c>
      <c r="G10" s="123"/>
      <c r="H10" s="123" t="s">
        <v>508</v>
      </c>
      <c r="I10" s="123" t="s">
        <v>509</v>
      </c>
      <c r="J10" s="123" t="s">
        <v>507</v>
      </c>
      <c r="K10" s="123"/>
      <c r="L10" s="123" t="s">
        <v>510</v>
      </c>
      <c r="M10" s="123" t="s">
        <v>44</v>
      </c>
      <c r="N10" s="280"/>
      <c r="O10" s="280"/>
      <c r="P10" s="280"/>
    </row>
    <row r="11" spans="1:16" s="46" customFormat="1" ht="17.100000000000001" customHeight="1" x14ac:dyDescent="0.25">
      <c r="A11" s="397"/>
      <c r="B11" s="396"/>
      <c r="C11" s="248" t="s">
        <v>121</v>
      </c>
      <c r="D11" s="123" t="s">
        <v>10</v>
      </c>
      <c r="E11" s="123" t="s">
        <v>11</v>
      </c>
      <c r="F11" s="123" t="s">
        <v>511</v>
      </c>
      <c r="G11" s="123"/>
      <c r="H11" s="123" t="s">
        <v>426</v>
      </c>
      <c r="I11" s="123" t="s">
        <v>427</v>
      </c>
      <c r="J11" s="123" t="s">
        <v>512</v>
      </c>
      <c r="K11" s="123"/>
      <c r="L11" s="123" t="s">
        <v>513</v>
      </c>
      <c r="M11" s="123" t="s">
        <v>514</v>
      </c>
      <c r="N11" s="281"/>
      <c r="O11" s="280"/>
      <c r="P11" s="280"/>
    </row>
    <row r="12" spans="1:16" s="41" customFormat="1" ht="6" customHeight="1" thickBot="1" x14ac:dyDescent="0.3">
      <c r="A12" s="386"/>
      <c r="B12" s="386"/>
      <c r="C12" s="386"/>
      <c r="D12" s="386"/>
      <c r="E12" s="386"/>
      <c r="F12" s="386"/>
      <c r="G12" s="386"/>
      <c r="H12" s="386"/>
      <c r="I12" s="386"/>
      <c r="J12" s="386"/>
      <c r="K12" s="386"/>
      <c r="L12" s="386"/>
      <c r="M12" s="214"/>
      <c r="N12" s="282"/>
      <c r="O12" s="283"/>
      <c r="P12" s="283"/>
    </row>
    <row r="13" spans="1:16" s="42" customFormat="1" ht="6" customHeight="1" thickBot="1" x14ac:dyDescent="0.3">
      <c r="A13" s="387"/>
      <c r="B13" s="387"/>
      <c r="C13" s="387"/>
      <c r="D13" s="387"/>
      <c r="E13" s="387"/>
      <c r="F13" s="387"/>
      <c r="G13" s="387"/>
      <c r="H13" s="387"/>
      <c r="I13" s="387"/>
      <c r="J13" s="387"/>
      <c r="K13" s="387"/>
      <c r="L13" s="387"/>
      <c r="M13" s="247"/>
      <c r="N13" s="282"/>
      <c r="O13" s="283"/>
      <c r="P13" s="283"/>
    </row>
    <row r="14" spans="1:16" s="49" customFormat="1" ht="17.100000000000001" customHeight="1" x14ac:dyDescent="0.25">
      <c r="A14" s="259"/>
      <c r="B14" s="260" t="s">
        <v>44</v>
      </c>
      <c r="C14" s="261">
        <f>C15+C234</f>
        <v>416593.4810947933</v>
      </c>
      <c r="D14" s="261">
        <f>D15+D234</f>
        <v>243463.60363472122</v>
      </c>
      <c r="E14" s="261">
        <f>E15+E234</f>
        <v>26407.677074974719</v>
      </c>
      <c r="F14" s="261">
        <f>F15+F234</f>
        <v>269871.28070969594</v>
      </c>
      <c r="G14" s="261"/>
      <c r="H14" s="261">
        <f>H15+H234</f>
        <v>0</v>
      </c>
      <c r="I14" s="261">
        <f>I15+I234</f>
        <v>18758.283288306964</v>
      </c>
      <c r="J14" s="261">
        <f>J15+J234</f>
        <v>18758.283288306964</v>
      </c>
      <c r="K14" s="261"/>
      <c r="L14" s="261">
        <f>L15+L234</f>
        <v>127963.91709679028</v>
      </c>
      <c r="M14" s="262">
        <f>M15+M234</f>
        <v>146722.2003850973</v>
      </c>
      <c r="N14" s="284"/>
      <c r="O14" s="284"/>
      <c r="P14" s="281"/>
    </row>
    <row r="15" spans="1:16" s="50" customFormat="1" ht="13.5" x14ac:dyDescent="0.25">
      <c r="A15" s="263"/>
      <c r="B15" s="264" t="s">
        <v>515</v>
      </c>
      <c r="C15" s="265">
        <f>SUM(C16:C233)</f>
        <v>350068.6464777934</v>
      </c>
      <c r="D15" s="265">
        <f>SUM(D16:D233)</f>
        <v>234616.87223521431</v>
      </c>
      <c r="E15" s="265">
        <f>SUM(E16:E233)</f>
        <v>21507.024819922208</v>
      </c>
      <c r="F15" s="265">
        <f>SUM(F16:F233)</f>
        <v>256123.89705513653</v>
      </c>
      <c r="G15" s="265">
        <f t="shared" ref="G15" si="0">SUM(G16:G232)</f>
        <v>80817.751533629431</v>
      </c>
      <c r="H15" s="265">
        <f>SUM(H16:H233)</f>
        <v>0</v>
      </c>
      <c r="I15" s="265">
        <f>SUM(I16:I233)</f>
        <v>13944.349327150774</v>
      </c>
      <c r="J15" s="265">
        <f>SUM(J16:J233)</f>
        <v>13944.349327150774</v>
      </c>
      <c r="K15" s="265"/>
      <c r="L15" s="265">
        <f>SUM(L16:L233)</f>
        <v>80000.400095506033</v>
      </c>
      <c r="M15" s="265">
        <f>SUM(M16:M233)</f>
        <v>93944.749422656852</v>
      </c>
      <c r="N15" s="285"/>
      <c r="O15" s="285"/>
      <c r="P15" s="285"/>
    </row>
    <row r="16" spans="1:16" s="50" customFormat="1" ht="13.5" x14ac:dyDescent="0.25">
      <c r="A16" s="266">
        <v>1</v>
      </c>
      <c r="B16" s="267" t="s">
        <v>516</v>
      </c>
      <c r="C16" s="268">
        <v>2033.9521543999999</v>
      </c>
      <c r="D16" s="268">
        <v>2033.9521543999999</v>
      </c>
      <c r="E16" s="268">
        <v>0</v>
      </c>
      <c r="F16" s="268">
        <f t="shared" ref="F16:F79" si="1">+D16+E16</f>
        <v>2033.9521543999999</v>
      </c>
      <c r="G16" s="268">
        <f>'[10]COMP MILLDDLLS'!H12*'Comp Inv dir Oper'!$N$9</f>
        <v>0</v>
      </c>
      <c r="H16" s="268">
        <v>0</v>
      </c>
      <c r="I16" s="268">
        <v>0</v>
      </c>
      <c r="J16" s="268">
        <f>+H16+I16</f>
        <v>0</v>
      </c>
      <c r="K16" s="268"/>
      <c r="L16" s="268">
        <f>SUM(C16-F16-J16)</f>
        <v>0</v>
      </c>
      <c r="M16" s="268">
        <f>J16+L16</f>
        <v>0</v>
      </c>
      <c r="N16" s="285"/>
      <c r="O16" s="285"/>
      <c r="P16" s="285"/>
    </row>
    <row r="17" spans="1:16" s="50" customFormat="1" ht="13.5" x14ac:dyDescent="0.25">
      <c r="A17" s="266">
        <v>2</v>
      </c>
      <c r="B17" s="267" t="s">
        <v>517</v>
      </c>
      <c r="C17" s="268">
        <v>5459.3666074137891</v>
      </c>
      <c r="D17" s="268">
        <v>5459.3666074137909</v>
      </c>
      <c r="E17" s="268">
        <v>0</v>
      </c>
      <c r="F17" s="268">
        <f t="shared" si="1"/>
        <v>5459.3666074137909</v>
      </c>
      <c r="G17" s="268">
        <f>'[10]COMP MILLDDLLS'!H13*'Comp Inv dir Oper'!$N$9</f>
        <v>0</v>
      </c>
      <c r="H17" s="268">
        <v>0</v>
      </c>
      <c r="I17" s="268">
        <v>0</v>
      </c>
      <c r="J17" s="268">
        <f>+H17+I17</f>
        <v>0</v>
      </c>
      <c r="K17" s="268"/>
      <c r="L17" s="268">
        <f>SUM(C17-F17-J17)</f>
        <v>-1.8189894035458565E-12</v>
      </c>
      <c r="M17" s="268">
        <f>J17+L17</f>
        <v>-1.8189894035458565E-12</v>
      </c>
      <c r="N17" s="285"/>
      <c r="O17" s="285"/>
      <c r="P17" s="285"/>
    </row>
    <row r="18" spans="1:16" s="50" customFormat="1" ht="13.5" x14ac:dyDescent="0.25">
      <c r="A18" s="266">
        <v>3</v>
      </c>
      <c r="B18" s="267" t="s">
        <v>518</v>
      </c>
      <c r="C18" s="268">
        <v>540.62757284698318</v>
      </c>
      <c r="D18" s="268">
        <v>540.62757284698341</v>
      </c>
      <c r="E18" s="268">
        <v>0</v>
      </c>
      <c r="F18" s="268">
        <f t="shared" si="1"/>
        <v>540.62757284698341</v>
      </c>
      <c r="G18" s="268">
        <f>'[10]COMP MILLDDLLS'!H14*'Comp Inv dir Oper'!$N$9</f>
        <v>0</v>
      </c>
      <c r="H18" s="268">
        <v>0</v>
      </c>
      <c r="I18" s="268">
        <v>0</v>
      </c>
      <c r="J18" s="268">
        <f t="shared" ref="J18:J82" si="2">+H18+I18</f>
        <v>0</v>
      </c>
      <c r="K18" s="268"/>
      <c r="L18" s="268">
        <f t="shared" ref="L18:L82" si="3">SUM(C18-F18-J18)</f>
        <v>-2.2737367544323206E-13</v>
      </c>
      <c r="M18" s="268">
        <f t="shared" ref="M18:M82" si="4">J18+L18</f>
        <v>-2.2737367544323206E-13</v>
      </c>
      <c r="N18" s="285"/>
      <c r="O18" s="285"/>
      <c r="P18" s="285"/>
    </row>
    <row r="19" spans="1:16" s="50" customFormat="1" ht="13.5" x14ac:dyDescent="0.25">
      <c r="A19" s="266">
        <v>4</v>
      </c>
      <c r="B19" s="267" t="s">
        <v>519</v>
      </c>
      <c r="C19" s="268">
        <v>5673.4639224184666</v>
      </c>
      <c r="D19" s="268">
        <v>5673.4639224184657</v>
      </c>
      <c r="E19" s="268">
        <v>0</v>
      </c>
      <c r="F19" s="268">
        <f t="shared" si="1"/>
        <v>5673.4639224184657</v>
      </c>
      <c r="G19" s="268">
        <f>'[10]COMP MILLDDLLS'!H15*'Comp Inv dir Oper'!$N$9</f>
        <v>0</v>
      </c>
      <c r="H19" s="268">
        <v>0</v>
      </c>
      <c r="I19" s="268">
        <v>0</v>
      </c>
      <c r="J19" s="268">
        <f t="shared" si="2"/>
        <v>0</v>
      </c>
      <c r="K19" s="268"/>
      <c r="L19" s="268">
        <f t="shared" si="3"/>
        <v>9.0949470177292824E-13</v>
      </c>
      <c r="M19" s="268">
        <f t="shared" si="4"/>
        <v>9.0949470177292824E-13</v>
      </c>
      <c r="N19" s="285"/>
      <c r="O19" s="285"/>
      <c r="P19" s="285"/>
    </row>
    <row r="20" spans="1:16" s="50" customFormat="1" ht="13.5" x14ac:dyDescent="0.25">
      <c r="A20" s="266">
        <v>5</v>
      </c>
      <c r="B20" s="267" t="s">
        <v>520</v>
      </c>
      <c r="C20" s="268">
        <v>1204.7440541850001</v>
      </c>
      <c r="D20" s="268">
        <v>1204.7440541850001</v>
      </c>
      <c r="E20" s="268">
        <v>0</v>
      </c>
      <c r="F20" s="268">
        <f t="shared" si="1"/>
        <v>1204.7440541850001</v>
      </c>
      <c r="G20" s="268">
        <f>'[10]COMP MILLDDLLS'!H16*'Comp Inv dir Oper'!$N$9</f>
        <v>0</v>
      </c>
      <c r="H20" s="268">
        <v>0</v>
      </c>
      <c r="I20" s="268">
        <v>0</v>
      </c>
      <c r="J20" s="268">
        <f t="shared" si="2"/>
        <v>0</v>
      </c>
      <c r="K20" s="268"/>
      <c r="L20" s="268">
        <f t="shared" si="3"/>
        <v>0</v>
      </c>
      <c r="M20" s="268">
        <f t="shared" si="4"/>
        <v>0</v>
      </c>
      <c r="N20" s="285"/>
      <c r="O20" s="285"/>
      <c r="P20" s="285"/>
    </row>
    <row r="21" spans="1:16" s="50" customFormat="1" ht="13.5" x14ac:dyDescent="0.25">
      <c r="A21" s="266">
        <v>6</v>
      </c>
      <c r="B21" s="267" t="s">
        <v>521</v>
      </c>
      <c r="C21" s="268">
        <v>6059.4469017091196</v>
      </c>
      <c r="D21" s="268">
        <v>6059.4469017091196</v>
      </c>
      <c r="E21" s="268">
        <v>0</v>
      </c>
      <c r="F21" s="268">
        <f t="shared" si="1"/>
        <v>6059.4469017091196</v>
      </c>
      <c r="G21" s="268">
        <f>'[10]COMP MILLDDLLS'!H17*'Comp Inv dir Oper'!$N$9</f>
        <v>0</v>
      </c>
      <c r="H21" s="268">
        <v>0</v>
      </c>
      <c r="I21" s="268">
        <v>0</v>
      </c>
      <c r="J21" s="268">
        <f t="shared" si="2"/>
        <v>0</v>
      </c>
      <c r="K21" s="268"/>
      <c r="L21" s="268">
        <f t="shared" si="3"/>
        <v>0</v>
      </c>
      <c r="M21" s="268">
        <f t="shared" si="4"/>
        <v>0</v>
      </c>
      <c r="N21" s="285"/>
      <c r="O21" s="285"/>
      <c r="P21" s="285"/>
    </row>
    <row r="22" spans="1:16" s="50" customFormat="1" ht="13.5" x14ac:dyDescent="0.25">
      <c r="A22" s="266">
        <v>7</v>
      </c>
      <c r="B22" s="267" t="s">
        <v>522</v>
      </c>
      <c r="C22" s="268">
        <v>13802.040298348016</v>
      </c>
      <c r="D22" s="268">
        <v>13120.98753934862</v>
      </c>
      <c r="E22" s="268">
        <v>536.1810947332641</v>
      </c>
      <c r="F22" s="268">
        <f t="shared" si="1"/>
        <v>13657.168634081883</v>
      </c>
      <c r="G22" s="268">
        <f>'[10]COMP MILLDDLLS'!H18*'Comp Inv dir Oper'!$N$9</f>
        <v>144.871664266132</v>
      </c>
      <c r="H22" s="268">
        <v>0</v>
      </c>
      <c r="I22" s="268">
        <v>144.87166426613402</v>
      </c>
      <c r="J22" s="268">
        <f t="shared" si="2"/>
        <v>144.87166426613402</v>
      </c>
      <c r="K22" s="268"/>
      <c r="L22" s="268">
        <f t="shared" si="3"/>
        <v>-1.0800249583553523E-12</v>
      </c>
      <c r="M22" s="268">
        <f t="shared" si="4"/>
        <v>144.87166426613294</v>
      </c>
      <c r="N22" s="285"/>
      <c r="O22" s="285"/>
      <c r="P22" s="285"/>
    </row>
    <row r="23" spans="1:16" s="50" customFormat="1" ht="13.5" x14ac:dyDescent="0.25">
      <c r="A23" s="266">
        <v>9</v>
      </c>
      <c r="B23" s="267" t="s">
        <v>523</v>
      </c>
      <c r="C23" s="268">
        <v>1968.6624595167</v>
      </c>
      <c r="D23" s="268">
        <v>1968.6624595167</v>
      </c>
      <c r="E23" s="268">
        <v>0</v>
      </c>
      <c r="F23" s="268">
        <f t="shared" si="1"/>
        <v>1968.6624595167</v>
      </c>
      <c r="G23" s="268">
        <f>'[10]COMP MILLDDLLS'!H19*'Comp Inv dir Oper'!$N$9</f>
        <v>0</v>
      </c>
      <c r="H23" s="268">
        <v>0</v>
      </c>
      <c r="I23" s="268">
        <v>0</v>
      </c>
      <c r="J23" s="268">
        <f t="shared" si="2"/>
        <v>0</v>
      </c>
      <c r="K23" s="268"/>
      <c r="L23" s="268">
        <f t="shared" si="3"/>
        <v>0</v>
      </c>
      <c r="M23" s="268">
        <f t="shared" si="4"/>
        <v>0</v>
      </c>
      <c r="N23" s="285"/>
      <c r="O23" s="285"/>
      <c r="P23" s="285"/>
    </row>
    <row r="24" spans="1:16" s="50" customFormat="1" ht="13.5" x14ac:dyDescent="0.25">
      <c r="A24" s="266">
        <v>10</v>
      </c>
      <c r="B24" s="267" t="s">
        <v>524</v>
      </c>
      <c r="C24" s="268">
        <v>2582.7902104330724</v>
      </c>
      <c r="D24" s="268">
        <v>2582.7902104330724</v>
      </c>
      <c r="E24" s="268">
        <v>0</v>
      </c>
      <c r="F24" s="268">
        <f t="shared" si="1"/>
        <v>2582.7902104330724</v>
      </c>
      <c r="G24" s="268">
        <f>'[10]COMP MILLDDLLS'!H20*'Comp Inv dir Oper'!$N$9</f>
        <v>0</v>
      </c>
      <c r="H24" s="268">
        <v>0</v>
      </c>
      <c r="I24" s="268">
        <v>0</v>
      </c>
      <c r="J24" s="268">
        <f t="shared" si="2"/>
        <v>0</v>
      </c>
      <c r="K24" s="268"/>
      <c r="L24" s="268">
        <f t="shared" si="3"/>
        <v>0</v>
      </c>
      <c r="M24" s="268">
        <f t="shared" si="4"/>
        <v>0</v>
      </c>
      <c r="N24" s="285"/>
      <c r="O24" s="285"/>
      <c r="P24" s="285"/>
    </row>
    <row r="25" spans="1:16" s="50" customFormat="1" ht="13.5" x14ac:dyDescent="0.25">
      <c r="A25" s="266">
        <v>11</v>
      </c>
      <c r="B25" s="267" t="s">
        <v>525</v>
      </c>
      <c r="C25" s="268">
        <v>2094.4484295407492</v>
      </c>
      <c r="D25" s="268">
        <v>2094.4484295407492</v>
      </c>
      <c r="E25" s="268">
        <v>0</v>
      </c>
      <c r="F25" s="268">
        <f t="shared" si="1"/>
        <v>2094.4484295407492</v>
      </c>
      <c r="G25" s="268">
        <f>'[10]COMP MILLDDLLS'!H21*'Comp Inv dir Oper'!$N$9</f>
        <v>0</v>
      </c>
      <c r="H25" s="268">
        <v>0</v>
      </c>
      <c r="I25" s="268">
        <v>0</v>
      </c>
      <c r="J25" s="268">
        <f t="shared" si="2"/>
        <v>0</v>
      </c>
      <c r="K25" s="268"/>
      <c r="L25" s="268">
        <f t="shared" si="3"/>
        <v>0</v>
      </c>
      <c r="M25" s="268">
        <f t="shared" si="4"/>
        <v>0</v>
      </c>
      <c r="N25" s="285"/>
      <c r="O25" s="285"/>
      <c r="P25" s="285"/>
    </row>
    <row r="26" spans="1:16" s="50" customFormat="1" ht="13.5" x14ac:dyDescent="0.25">
      <c r="A26" s="266">
        <v>12</v>
      </c>
      <c r="B26" s="267" t="s">
        <v>526</v>
      </c>
      <c r="C26" s="268">
        <v>3448.0124292791047</v>
      </c>
      <c r="D26" s="268">
        <v>3448.0124292791038</v>
      </c>
      <c r="E26" s="268">
        <v>0</v>
      </c>
      <c r="F26" s="268">
        <f t="shared" si="1"/>
        <v>3448.0124292791038</v>
      </c>
      <c r="G26" s="268">
        <f>'[10]COMP MILLDDLLS'!H22*'Comp Inv dir Oper'!$N$9</f>
        <v>0</v>
      </c>
      <c r="H26" s="268">
        <v>0</v>
      </c>
      <c r="I26" s="268">
        <v>0</v>
      </c>
      <c r="J26" s="268">
        <f t="shared" si="2"/>
        <v>0</v>
      </c>
      <c r="K26" s="268"/>
      <c r="L26" s="268">
        <f t="shared" si="3"/>
        <v>9.0949470177292824E-13</v>
      </c>
      <c r="M26" s="268">
        <f t="shared" si="4"/>
        <v>9.0949470177292824E-13</v>
      </c>
      <c r="N26" s="285"/>
      <c r="O26" s="285"/>
      <c r="P26" s="285"/>
    </row>
    <row r="27" spans="1:16" s="50" customFormat="1" ht="13.5" x14ac:dyDescent="0.25">
      <c r="A27" s="266">
        <v>13</v>
      </c>
      <c r="B27" s="267" t="s">
        <v>527</v>
      </c>
      <c r="C27" s="268">
        <v>997.07487415610001</v>
      </c>
      <c r="D27" s="268">
        <v>997.07487415610001</v>
      </c>
      <c r="E27" s="268">
        <v>0</v>
      </c>
      <c r="F27" s="268">
        <f t="shared" si="1"/>
        <v>997.07487415610001</v>
      </c>
      <c r="G27" s="268">
        <f>'[10]COMP MILLDDLLS'!H23*'Comp Inv dir Oper'!$N$9</f>
        <v>0</v>
      </c>
      <c r="H27" s="268">
        <v>0</v>
      </c>
      <c r="I27" s="268">
        <v>0</v>
      </c>
      <c r="J27" s="268">
        <f t="shared" si="2"/>
        <v>0</v>
      </c>
      <c r="K27" s="268"/>
      <c r="L27" s="268">
        <f t="shared" si="3"/>
        <v>0</v>
      </c>
      <c r="M27" s="268">
        <f t="shared" si="4"/>
        <v>0</v>
      </c>
      <c r="N27" s="285"/>
      <c r="O27" s="285"/>
      <c r="P27" s="285"/>
    </row>
    <row r="28" spans="1:16" s="50" customFormat="1" ht="13.5" x14ac:dyDescent="0.25">
      <c r="A28" s="266">
        <v>14</v>
      </c>
      <c r="B28" s="267" t="s">
        <v>528</v>
      </c>
      <c r="C28" s="268">
        <v>664.49617450945891</v>
      </c>
      <c r="D28" s="268">
        <v>664.49617450945891</v>
      </c>
      <c r="E28" s="268">
        <v>0</v>
      </c>
      <c r="F28" s="268">
        <f t="shared" si="1"/>
        <v>664.49617450945891</v>
      </c>
      <c r="G28" s="268">
        <f>'[10]COMP MILLDDLLS'!H24*'Comp Inv dir Oper'!$N$9</f>
        <v>0</v>
      </c>
      <c r="H28" s="268">
        <v>0</v>
      </c>
      <c r="I28" s="268">
        <v>0</v>
      </c>
      <c r="J28" s="268">
        <f t="shared" si="2"/>
        <v>0</v>
      </c>
      <c r="K28" s="268"/>
      <c r="L28" s="268">
        <f t="shared" si="3"/>
        <v>0</v>
      </c>
      <c r="M28" s="268">
        <f t="shared" si="4"/>
        <v>0</v>
      </c>
      <c r="N28" s="285"/>
      <c r="O28" s="285"/>
      <c r="P28" s="285"/>
    </row>
    <row r="29" spans="1:16" s="50" customFormat="1" ht="13.5" x14ac:dyDescent="0.25">
      <c r="A29" s="266">
        <v>15</v>
      </c>
      <c r="B29" s="267" t="s">
        <v>529</v>
      </c>
      <c r="C29" s="268">
        <v>1237.0416460634001</v>
      </c>
      <c r="D29" s="268">
        <v>1237.0416460634001</v>
      </c>
      <c r="E29" s="268">
        <v>0</v>
      </c>
      <c r="F29" s="268">
        <f t="shared" si="1"/>
        <v>1237.0416460634001</v>
      </c>
      <c r="G29" s="268">
        <f>'[10]COMP MILLDDLLS'!H25*'Comp Inv dir Oper'!$N$9</f>
        <v>0</v>
      </c>
      <c r="H29" s="268">
        <v>0</v>
      </c>
      <c r="I29" s="268">
        <v>0</v>
      </c>
      <c r="J29" s="268">
        <f t="shared" si="2"/>
        <v>0</v>
      </c>
      <c r="K29" s="268"/>
      <c r="L29" s="268">
        <f t="shared" si="3"/>
        <v>0</v>
      </c>
      <c r="M29" s="268">
        <f t="shared" si="4"/>
        <v>0</v>
      </c>
      <c r="N29" s="285"/>
      <c r="O29" s="285"/>
      <c r="P29" s="285"/>
    </row>
    <row r="30" spans="1:16" s="50" customFormat="1" ht="13.5" x14ac:dyDescent="0.25">
      <c r="A30" s="266">
        <v>16</v>
      </c>
      <c r="B30" s="267" t="s">
        <v>530</v>
      </c>
      <c r="C30" s="268">
        <v>1427.2251168032183</v>
      </c>
      <c r="D30" s="268">
        <v>1427.225116803218</v>
      </c>
      <c r="E30" s="268">
        <v>0</v>
      </c>
      <c r="F30" s="268">
        <f t="shared" si="1"/>
        <v>1427.225116803218</v>
      </c>
      <c r="G30" s="268">
        <f>'[10]COMP MILLDDLLS'!H26*'Comp Inv dir Oper'!$N$9</f>
        <v>0</v>
      </c>
      <c r="H30" s="268">
        <v>0</v>
      </c>
      <c r="I30" s="268">
        <v>0</v>
      </c>
      <c r="J30" s="268">
        <f t="shared" si="2"/>
        <v>0</v>
      </c>
      <c r="K30" s="268"/>
      <c r="L30" s="268">
        <f t="shared" si="3"/>
        <v>2.2737367544323206E-13</v>
      </c>
      <c r="M30" s="268">
        <f t="shared" si="4"/>
        <v>2.2737367544323206E-13</v>
      </c>
      <c r="N30" s="285"/>
      <c r="O30" s="285"/>
      <c r="P30" s="285"/>
    </row>
    <row r="31" spans="1:16" s="50" customFormat="1" ht="13.5" x14ac:dyDescent="0.25">
      <c r="A31" s="266">
        <v>17</v>
      </c>
      <c r="B31" s="267" t="s">
        <v>531</v>
      </c>
      <c r="C31" s="268">
        <v>876.75351194557607</v>
      </c>
      <c r="D31" s="268">
        <v>876.75351194557607</v>
      </c>
      <c r="E31" s="268">
        <v>0</v>
      </c>
      <c r="F31" s="268">
        <f t="shared" si="1"/>
        <v>876.75351194557607</v>
      </c>
      <c r="G31" s="268">
        <f>'[10]COMP MILLDDLLS'!H27*'Comp Inv dir Oper'!$N$9</f>
        <v>0</v>
      </c>
      <c r="H31" s="268">
        <v>0</v>
      </c>
      <c r="I31" s="268">
        <v>0</v>
      </c>
      <c r="J31" s="268">
        <f t="shared" si="2"/>
        <v>0</v>
      </c>
      <c r="K31" s="268"/>
      <c r="L31" s="268">
        <f t="shared" si="3"/>
        <v>0</v>
      </c>
      <c r="M31" s="268">
        <f t="shared" si="4"/>
        <v>0</v>
      </c>
      <c r="N31" s="285"/>
      <c r="O31" s="285"/>
      <c r="P31" s="285"/>
    </row>
    <row r="32" spans="1:16" s="50" customFormat="1" ht="13.5" x14ac:dyDescent="0.25">
      <c r="A32" s="266">
        <v>18</v>
      </c>
      <c r="B32" s="267" t="s">
        <v>532</v>
      </c>
      <c r="C32" s="268">
        <v>810.082370166999</v>
      </c>
      <c r="D32" s="268">
        <v>810.08237016699888</v>
      </c>
      <c r="E32" s="268">
        <v>0</v>
      </c>
      <c r="F32" s="268">
        <f t="shared" si="1"/>
        <v>810.08237016699888</v>
      </c>
      <c r="G32" s="268">
        <f>'[10]COMP MILLDDLLS'!H28*'Comp Inv dir Oper'!$N$9</f>
        <v>0</v>
      </c>
      <c r="H32" s="268">
        <v>0</v>
      </c>
      <c r="I32" s="268">
        <v>0</v>
      </c>
      <c r="J32" s="268">
        <f t="shared" si="2"/>
        <v>0</v>
      </c>
      <c r="K32" s="268"/>
      <c r="L32" s="268">
        <f t="shared" si="3"/>
        <v>1.1368683772161603E-13</v>
      </c>
      <c r="M32" s="268">
        <f t="shared" si="4"/>
        <v>1.1368683772161603E-13</v>
      </c>
      <c r="N32" s="285"/>
      <c r="O32" s="285"/>
      <c r="P32" s="285"/>
    </row>
    <row r="33" spans="1:16" s="50" customFormat="1" ht="13.5" x14ac:dyDescent="0.25">
      <c r="A33" s="266">
        <v>19</v>
      </c>
      <c r="B33" s="267" t="s">
        <v>533</v>
      </c>
      <c r="C33" s="268">
        <v>544.81315827028504</v>
      </c>
      <c r="D33" s="268">
        <v>544.81315827028504</v>
      </c>
      <c r="E33" s="268">
        <v>0</v>
      </c>
      <c r="F33" s="268">
        <f t="shared" si="1"/>
        <v>544.81315827028504</v>
      </c>
      <c r="G33" s="268">
        <f>'[10]COMP MILLDDLLS'!H29*'Comp Inv dir Oper'!$N$9</f>
        <v>0</v>
      </c>
      <c r="H33" s="268">
        <v>0</v>
      </c>
      <c r="I33" s="268">
        <v>0</v>
      </c>
      <c r="J33" s="268">
        <f t="shared" si="2"/>
        <v>0</v>
      </c>
      <c r="K33" s="268"/>
      <c r="L33" s="268">
        <f t="shared" si="3"/>
        <v>0</v>
      </c>
      <c r="M33" s="268">
        <f t="shared" si="4"/>
        <v>0</v>
      </c>
      <c r="N33" s="285"/>
      <c r="O33" s="285"/>
      <c r="P33" s="285"/>
    </row>
    <row r="34" spans="1:16" s="50" customFormat="1" ht="13.5" x14ac:dyDescent="0.25">
      <c r="A34" s="266">
        <v>20</v>
      </c>
      <c r="B34" s="267" t="s">
        <v>534</v>
      </c>
      <c r="C34" s="268">
        <v>555.45954459919392</v>
      </c>
      <c r="D34" s="268">
        <v>555.45954459919403</v>
      </c>
      <c r="E34" s="268">
        <v>0</v>
      </c>
      <c r="F34" s="268">
        <f t="shared" si="1"/>
        <v>555.45954459919403</v>
      </c>
      <c r="G34" s="268">
        <f>'[10]COMP MILLDDLLS'!H30*'Comp Inv dir Oper'!$N$9</f>
        <v>0</v>
      </c>
      <c r="H34" s="268">
        <v>0</v>
      </c>
      <c r="I34" s="268">
        <v>0</v>
      </c>
      <c r="J34" s="268">
        <f t="shared" si="2"/>
        <v>0</v>
      </c>
      <c r="K34" s="268"/>
      <c r="L34" s="268">
        <f t="shared" si="3"/>
        <v>-1.1368683772161603E-13</v>
      </c>
      <c r="M34" s="268">
        <f t="shared" si="4"/>
        <v>-1.1368683772161603E-13</v>
      </c>
      <c r="N34" s="285"/>
      <c r="O34" s="285"/>
      <c r="P34" s="285"/>
    </row>
    <row r="35" spans="1:16" s="50" customFormat="1" ht="13.5" x14ac:dyDescent="0.25">
      <c r="A35" s="266">
        <v>21</v>
      </c>
      <c r="B35" s="267" t="s">
        <v>535</v>
      </c>
      <c r="C35" s="268">
        <v>718.00532405418403</v>
      </c>
      <c r="D35" s="268">
        <v>718.00532405418392</v>
      </c>
      <c r="E35" s="268">
        <v>0</v>
      </c>
      <c r="F35" s="268">
        <f t="shared" si="1"/>
        <v>718.00532405418392</v>
      </c>
      <c r="G35" s="268"/>
      <c r="H35" s="268">
        <v>0</v>
      </c>
      <c r="I35" s="268">
        <v>0</v>
      </c>
      <c r="J35" s="268">
        <f t="shared" si="2"/>
        <v>0</v>
      </c>
      <c r="K35" s="268"/>
      <c r="L35" s="268">
        <f t="shared" si="3"/>
        <v>1.1368683772161603E-13</v>
      </c>
      <c r="M35" s="268">
        <f t="shared" si="4"/>
        <v>1.1368683772161603E-13</v>
      </c>
      <c r="N35" s="285"/>
      <c r="O35" s="285"/>
      <c r="P35" s="285"/>
    </row>
    <row r="36" spans="1:16" s="50" customFormat="1" ht="13.5" x14ac:dyDescent="0.25">
      <c r="A36" s="266">
        <v>22</v>
      </c>
      <c r="B36" s="267" t="s">
        <v>536</v>
      </c>
      <c r="C36" s="268">
        <v>885.51398790317103</v>
      </c>
      <c r="D36" s="268">
        <v>885.51398790317103</v>
      </c>
      <c r="E36" s="268">
        <v>0</v>
      </c>
      <c r="F36" s="268">
        <f t="shared" si="1"/>
        <v>885.51398790317103</v>
      </c>
      <c r="G36" s="268"/>
      <c r="H36" s="268">
        <v>0</v>
      </c>
      <c r="I36" s="268">
        <v>0</v>
      </c>
      <c r="J36" s="268">
        <f t="shared" si="2"/>
        <v>0</v>
      </c>
      <c r="K36" s="268"/>
      <c r="L36" s="268">
        <f t="shared" si="3"/>
        <v>0</v>
      </c>
      <c r="M36" s="268">
        <f t="shared" si="4"/>
        <v>0</v>
      </c>
      <c r="N36" s="285"/>
      <c r="O36" s="285"/>
      <c r="P36" s="285"/>
    </row>
    <row r="37" spans="1:16" s="50" customFormat="1" ht="13.5" x14ac:dyDescent="0.25">
      <c r="A37" s="266">
        <v>23</v>
      </c>
      <c r="B37" s="267" t="s">
        <v>537</v>
      </c>
      <c r="C37" s="268">
        <v>479.06740941301103</v>
      </c>
      <c r="D37" s="268">
        <v>479.06740941301092</v>
      </c>
      <c r="E37" s="268">
        <v>0</v>
      </c>
      <c r="F37" s="268">
        <f t="shared" si="1"/>
        <v>479.06740941301092</v>
      </c>
      <c r="G37" s="268">
        <f>'[10]COMP MILLDDLLS'!H31*'Comp Inv dir Oper'!$N$9</f>
        <v>0</v>
      </c>
      <c r="H37" s="268">
        <v>0</v>
      </c>
      <c r="I37" s="268">
        <v>0</v>
      </c>
      <c r="J37" s="268">
        <f t="shared" si="2"/>
        <v>0</v>
      </c>
      <c r="K37" s="268"/>
      <c r="L37" s="268">
        <f t="shared" si="3"/>
        <v>1.1368683772161603E-13</v>
      </c>
      <c r="M37" s="268">
        <f t="shared" si="4"/>
        <v>1.1368683772161603E-13</v>
      </c>
      <c r="N37" s="285"/>
      <c r="O37" s="285"/>
      <c r="P37" s="285"/>
    </row>
    <row r="38" spans="1:16" s="50" customFormat="1" ht="13.5" x14ac:dyDescent="0.25">
      <c r="A38" s="266">
        <v>24</v>
      </c>
      <c r="B38" s="267" t="s">
        <v>538</v>
      </c>
      <c r="C38" s="268">
        <v>868.61765293975202</v>
      </c>
      <c r="D38" s="268">
        <v>868.61765293975202</v>
      </c>
      <c r="E38" s="268">
        <v>0</v>
      </c>
      <c r="F38" s="268">
        <f t="shared" si="1"/>
        <v>868.61765293975202</v>
      </c>
      <c r="G38" s="268">
        <f>'[10]COMP MILLDDLLS'!H32*'Comp Inv dir Oper'!$N$9</f>
        <v>0</v>
      </c>
      <c r="H38" s="268">
        <v>0</v>
      </c>
      <c r="I38" s="268">
        <v>0</v>
      </c>
      <c r="J38" s="268">
        <f t="shared" si="2"/>
        <v>0</v>
      </c>
      <c r="K38" s="268"/>
      <c r="L38" s="268">
        <f t="shared" si="3"/>
        <v>0</v>
      </c>
      <c r="M38" s="268">
        <f t="shared" si="4"/>
        <v>0</v>
      </c>
      <c r="N38" s="285"/>
      <c r="O38" s="285"/>
      <c r="P38" s="285"/>
    </row>
    <row r="39" spans="1:16" s="50" customFormat="1" ht="13.5" x14ac:dyDescent="0.25">
      <c r="A39" s="266">
        <v>25</v>
      </c>
      <c r="B39" s="267" t="s">
        <v>539</v>
      </c>
      <c r="C39" s="268">
        <v>2586.7514177055841</v>
      </c>
      <c r="D39" s="268">
        <v>2479.8025283800198</v>
      </c>
      <c r="E39" s="268">
        <v>106.94888932556412</v>
      </c>
      <c r="F39" s="268">
        <f t="shared" si="1"/>
        <v>2586.7514177055841</v>
      </c>
      <c r="G39" s="268">
        <f>'[10]COMP MILLDDLLS'!H33*'Comp Inv dir Oper'!$N$9</f>
        <v>0</v>
      </c>
      <c r="H39" s="268">
        <v>0</v>
      </c>
      <c r="I39" s="268">
        <v>0</v>
      </c>
      <c r="J39" s="268">
        <f t="shared" si="2"/>
        <v>0</v>
      </c>
      <c r="K39" s="268"/>
      <c r="L39" s="268">
        <f t="shared" si="3"/>
        <v>0</v>
      </c>
      <c r="M39" s="268">
        <f t="shared" si="4"/>
        <v>0</v>
      </c>
      <c r="N39" s="285"/>
      <c r="O39" s="285"/>
      <c r="P39" s="285"/>
    </row>
    <row r="40" spans="1:16" s="50" customFormat="1" ht="13.5" x14ac:dyDescent="0.25">
      <c r="A40" s="266">
        <v>26</v>
      </c>
      <c r="B40" s="267" t="s">
        <v>540</v>
      </c>
      <c r="C40" s="268">
        <v>2259.9078185978597</v>
      </c>
      <c r="D40" s="268">
        <v>2115.6257299223157</v>
      </c>
      <c r="E40" s="268">
        <v>144.28208867554366</v>
      </c>
      <c r="F40" s="268">
        <f t="shared" si="1"/>
        <v>2259.9078185978592</v>
      </c>
      <c r="G40" s="268">
        <f>'[10]COMP MILLDDLLS'!H34*'Comp Inv dir Oper'!$N$9</f>
        <v>0</v>
      </c>
      <c r="H40" s="268">
        <v>0</v>
      </c>
      <c r="I40" s="268">
        <v>0</v>
      </c>
      <c r="J40" s="268">
        <f t="shared" si="2"/>
        <v>0</v>
      </c>
      <c r="K40" s="268"/>
      <c r="L40" s="268">
        <f t="shared" si="3"/>
        <v>4.5474735088646412E-13</v>
      </c>
      <c r="M40" s="268">
        <f t="shared" si="4"/>
        <v>4.5474735088646412E-13</v>
      </c>
      <c r="N40" s="285"/>
      <c r="O40" s="285"/>
      <c r="P40" s="285"/>
    </row>
    <row r="41" spans="1:16" s="50" customFormat="1" ht="13.5" x14ac:dyDescent="0.25">
      <c r="A41" s="266">
        <v>27</v>
      </c>
      <c r="B41" s="267" t="s">
        <v>541</v>
      </c>
      <c r="C41" s="268">
        <v>2400.0671242841845</v>
      </c>
      <c r="D41" s="268">
        <v>2351.4796071199357</v>
      </c>
      <c r="E41" s="268">
        <v>48.587517164248545</v>
      </c>
      <c r="F41" s="268">
        <f t="shared" si="1"/>
        <v>2400.0671242841845</v>
      </c>
      <c r="G41" s="268">
        <f>'[10]COMP MILLDDLLS'!H35*'Comp Inv dir Oper'!$N$9</f>
        <v>0</v>
      </c>
      <c r="H41" s="268">
        <v>0</v>
      </c>
      <c r="I41" s="268">
        <v>0</v>
      </c>
      <c r="J41" s="268">
        <f t="shared" si="2"/>
        <v>0</v>
      </c>
      <c r="K41" s="268"/>
      <c r="L41" s="268">
        <f t="shared" si="3"/>
        <v>0</v>
      </c>
      <c r="M41" s="268">
        <f t="shared" si="4"/>
        <v>0</v>
      </c>
      <c r="N41" s="285"/>
      <c r="O41" s="285"/>
      <c r="P41" s="285"/>
    </row>
    <row r="42" spans="1:16" s="50" customFormat="1" ht="13.5" x14ac:dyDescent="0.25">
      <c r="A42" s="266">
        <v>28</v>
      </c>
      <c r="B42" s="267" t="s">
        <v>542</v>
      </c>
      <c r="C42" s="268">
        <v>6569.4040953912763</v>
      </c>
      <c r="D42" s="268">
        <v>6498.4776523764904</v>
      </c>
      <c r="E42" s="268">
        <v>70.926443014787253</v>
      </c>
      <c r="F42" s="268">
        <f t="shared" si="1"/>
        <v>6569.4040953912772</v>
      </c>
      <c r="G42" s="268">
        <f>'[10]COMP MILLDDLLS'!H36*'Comp Inv dir Oper'!$N$9</f>
        <v>0</v>
      </c>
      <c r="H42" s="268">
        <v>0</v>
      </c>
      <c r="I42" s="268">
        <v>0</v>
      </c>
      <c r="J42" s="268">
        <f t="shared" si="2"/>
        <v>0</v>
      </c>
      <c r="K42" s="268"/>
      <c r="L42" s="268">
        <f t="shared" si="3"/>
        <v>-9.0949470177292824E-13</v>
      </c>
      <c r="M42" s="268">
        <f t="shared" si="4"/>
        <v>-9.0949470177292824E-13</v>
      </c>
      <c r="N42" s="285"/>
      <c r="O42" s="285"/>
      <c r="P42" s="285"/>
    </row>
    <row r="43" spans="1:16" s="50" customFormat="1" ht="13.5" x14ac:dyDescent="0.25">
      <c r="A43" s="266">
        <v>29</v>
      </c>
      <c r="B43" s="267" t="s">
        <v>543</v>
      </c>
      <c r="C43" s="268">
        <v>878.37337643074989</v>
      </c>
      <c r="D43" s="268">
        <v>878.37337643075023</v>
      </c>
      <c r="E43" s="268">
        <v>0</v>
      </c>
      <c r="F43" s="268">
        <f t="shared" si="1"/>
        <v>878.37337643075023</v>
      </c>
      <c r="G43" s="268">
        <f>'[10]COMP MILLDDLLS'!H37*'Comp Inv dir Oper'!$N$9</f>
        <v>0</v>
      </c>
      <c r="H43" s="268">
        <v>0</v>
      </c>
      <c r="I43" s="268">
        <v>0</v>
      </c>
      <c r="J43" s="268">
        <f t="shared" si="2"/>
        <v>0</v>
      </c>
      <c r="K43" s="268"/>
      <c r="L43" s="268">
        <f t="shared" si="3"/>
        <v>-3.4106051316484809E-13</v>
      </c>
      <c r="M43" s="268">
        <f t="shared" si="4"/>
        <v>-3.4106051316484809E-13</v>
      </c>
      <c r="N43" s="285"/>
      <c r="O43" s="285"/>
      <c r="P43" s="285"/>
    </row>
    <row r="44" spans="1:16" s="50" customFormat="1" ht="13.5" x14ac:dyDescent="0.25">
      <c r="A44" s="266">
        <v>30</v>
      </c>
      <c r="B44" s="267" t="s">
        <v>544</v>
      </c>
      <c r="C44" s="268">
        <v>2592.0564660626633</v>
      </c>
      <c r="D44" s="268">
        <v>2528.1227842638477</v>
      </c>
      <c r="E44" s="268">
        <v>63.933681798815648</v>
      </c>
      <c r="F44" s="268">
        <f t="shared" si="1"/>
        <v>2592.0564660626633</v>
      </c>
      <c r="G44" s="268">
        <f>'[10]COMP MILLDDLLS'!H38*'Comp Inv dir Oper'!$N$9</f>
        <v>0</v>
      </c>
      <c r="H44" s="268">
        <v>0</v>
      </c>
      <c r="I44" s="268">
        <v>0</v>
      </c>
      <c r="J44" s="268">
        <f t="shared" si="2"/>
        <v>0</v>
      </c>
      <c r="K44" s="268"/>
      <c r="L44" s="268">
        <f t="shared" si="3"/>
        <v>0</v>
      </c>
      <c r="M44" s="268">
        <f t="shared" si="4"/>
        <v>0</v>
      </c>
      <c r="N44" s="285"/>
      <c r="O44" s="285"/>
      <c r="P44" s="285"/>
    </row>
    <row r="45" spans="1:16" s="50" customFormat="1" ht="13.5" x14ac:dyDescent="0.25">
      <c r="A45" s="266">
        <v>31</v>
      </c>
      <c r="B45" s="267" t="s">
        <v>545</v>
      </c>
      <c r="C45" s="268">
        <v>5423.2563952181617</v>
      </c>
      <c r="D45" s="268">
        <v>5152.0935747402327</v>
      </c>
      <c r="E45" s="268">
        <v>271.16282047792873</v>
      </c>
      <c r="F45" s="268">
        <f t="shared" si="1"/>
        <v>5423.2563952181617</v>
      </c>
      <c r="G45" s="268">
        <f>'[10]COMP MILLDDLLS'!H39*'Comp Inv dir Oper'!$N$9</f>
        <v>0</v>
      </c>
      <c r="H45" s="268">
        <v>0</v>
      </c>
      <c r="I45" s="268">
        <v>0</v>
      </c>
      <c r="J45" s="268">
        <f t="shared" si="2"/>
        <v>0</v>
      </c>
      <c r="K45" s="268"/>
      <c r="L45" s="268">
        <f t="shared" si="3"/>
        <v>0</v>
      </c>
      <c r="M45" s="268">
        <f t="shared" si="4"/>
        <v>0</v>
      </c>
      <c r="N45" s="285"/>
      <c r="O45" s="285"/>
      <c r="P45" s="285"/>
    </row>
    <row r="46" spans="1:16" s="50" customFormat="1" ht="13.5" x14ac:dyDescent="0.25">
      <c r="A46" s="266">
        <v>32</v>
      </c>
      <c r="B46" s="267" t="s">
        <v>546</v>
      </c>
      <c r="C46" s="268">
        <v>1265.609343153975</v>
      </c>
      <c r="D46" s="268">
        <v>1265.609343153975</v>
      </c>
      <c r="E46" s="268">
        <v>0</v>
      </c>
      <c r="F46" s="268">
        <f t="shared" si="1"/>
        <v>1265.609343153975</v>
      </c>
      <c r="G46" s="268">
        <f>'[10]COMP MILLDDLLS'!H40*'Comp Inv dir Oper'!$N$9</f>
        <v>0</v>
      </c>
      <c r="H46" s="268">
        <v>0</v>
      </c>
      <c r="I46" s="268">
        <v>0</v>
      </c>
      <c r="J46" s="268">
        <f t="shared" si="2"/>
        <v>0</v>
      </c>
      <c r="K46" s="268"/>
      <c r="L46" s="268">
        <f t="shared" si="3"/>
        <v>0</v>
      </c>
      <c r="M46" s="268">
        <f t="shared" si="4"/>
        <v>0</v>
      </c>
      <c r="N46" s="285"/>
      <c r="O46" s="285"/>
      <c r="P46" s="285"/>
    </row>
    <row r="47" spans="1:16" s="50" customFormat="1" ht="13.5" x14ac:dyDescent="0.25">
      <c r="A47" s="266">
        <v>33</v>
      </c>
      <c r="B47" s="267" t="s">
        <v>547</v>
      </c>
      <c r="C47" s="268">
        <v>1527.2623965281239</v>
      </c>
      <c r="D47" s="268">
        <v>1527.2623965281239</v>
      </c>
      <c r="E47" s="268">
        <v>0</v>
      </c>
      <c r="F47" s="268">
        <f t="shared" si="1"/>
        <v>1527.2623965281239</v>
      </c>
      <c r="G47" s="268">
        <f>'[10]COMP MILLDDLLS'!H41*'Comp Inv dir Oper'!$N$9</f>
        <v>0</v>
      </c>
      <c r="H47" s="268">
        <v>0</v>
      </c>
      <c r="I47" s="268">
        <v>0</v>
      </c>
      <c r="J47" s="268">
        <f t="shared" si="2"/>
        <v>0</v>
      </c>
      <c r="K47" s="268"/>
      <c r="L47" s="268">
        <f t="shared" si="3"/>
        <v>0</v>
      </c>
      <c r="M47" s="268">
        <f t="shared" si="4"/>
        <v>0</v>
      </c>
      <c r="N47" s="285"/>
      <c r="O47" s="285"/>
      <c r="P47" s="285"/>
    </row>
    <row r="48" spans="1:16" s="50" customFormat="1" ht="13.5" x14ac:dyDescent="0.25">
      <c r="A48" s="266">
        <v>34</v>
      </c>
      <c r="B48" s="267" t="s">
        <v>548</v>
      </c>
      <c r="C48" s="268">
        <v>1426.9101140335658</v>
      </c>
      <c r="D48" s="268">
        <v>1426.9101140335661</v>
      </c>
      <c r="E48" s="268">
        <v>0</v>
      </c>
      <c r="F48" s="268">
        <f t="shared" si="1"/>
        <v>1426.9101140335661</v>
      </c>
      <c r="G48" s="268">
        <f>'[10]COMP MILLDDLLS'!H42*'Comp Inv dir Oper'!$N$9</f>
        <v>0</v>
      </c>
      <c r="H48" s="268">
        <v>0</v>
      </c>
      <c r="I48" s="268">
        <v>0</v>
      </c>
      <c r="J48" s="268">
        <f t="shared" si="2"/>
        <v>0</v>
      </c>
      <c r="K48" s="268"/>
      <c r="L48" s="268">
        <f t="shared" si="3"/>
        <v>-2.2737367544323206E-13</v>
      </c>
      <c r="M48" s="268">
        <f t="shared" si="4"/>
        <v>-2.2737367544323206E-13</v>
      </c>
      <c r="N48" s="285"/>
      <c r="O48" s="285"/>
      <c r="P48" s="285"/>
    </row>
    <row r="49" spans="1:16" s="50" customFormat="1" ht="13.5" x14ac:dyDescent="0.25">
      <c r="A49" s="266">
        <v>35</v>
      </c>
      <c r="B49" s="267" t="s">
        <v>549</v>
      </c>
      <c r="C49" s="268">
        <v>797.10751704147685</v>
      </c>
      <c r="D49" s="268">
        <v>797.10751704147685</v>
      </c>
      <c r="E49" s="268">
        <v>0</v>
      </c>
      <c r="F49" s="268">
        <f t="shared" si="1"/>
        <v>797.10751704147685</v>
      </c>
      <c r="G49" s="268">
        <f>'[10]COMP MILLDDLLS'!H43*'Comp Inv dir Oper'!$N$9</f>
        <v>0</v>
      </c>
      <c r="H49" s="268">
        <v>0</v>
      </c>
      <c r="I49" s="268">
        <v>0</v>
      </c>
      <c r="J49" s="268">
        <f t="shared" si="2"/>
        <v>0</v>
      </c>
      <c r="K49" s="268"/>
      <c r="L49" s="268">
        <f t="shared" si="3"/>
        <v>0</v>
      </c>
      <c r="M49" s="268">
        <f t="shared" si="4"/>
        <v>0</v>
      </c>
      <c r="N49" s="285"/>
      <c r="O49" s="285"/>
      <c r="P49" s="285"/>
    </row>
    <row r="50" spans="1:16" s="50" customFormat="1" ht="13.5" x14ac:dyDescent="0.25">
      <c r="A50" s="266">
        <v>36</v>
      </c>
      <c r="B50" s="267" t="s">
        <v>550</v>
      </c>
      <c r="C50" s="268">
        <v>169.04302581656106</v>
      </c>
      <c r="D50" s="268">
        <v>169.043025816561</v>
      </c>
      <c r="E50" s="268">
        <v>0</v>
      </c>
      <c r="F50" s="268">
        <f t="shared" si="1"/>
        <v>169.043025816561</v>
      </c>
      <c r="G50" s="268">
        <f>'[10]COMP MILLDDLLS'!H44*'Comp Inv dir Oper'!$N$9</f>
        <v>0</v>
      </c>
      <c r="H50" s="268">
        <v>0</v>
      </c>
      <c r="I50" s="268">
        <v>0</v>
      </c>
      <c r="J50" s="268">
        <f t="shared" si="2"/>
        <v>0</v>
      </c>
      <c r="K50" s="268"/>
      <c r="L50" s="268">
        <f t="shared" si="3"/>
        <v>5.6843418860808015E-14</v>
      </c>
      <c r="M50" s="268">
        <f t="shared" si="4"/>
        <v>5.6843418860808015E-14</v>
      </c>
      <c r="N50" s="285"/>
      <c r="O50" s="285"/>
      <c r="P50" s="285"/>
    </row>
    <row r="51" spans="1:16" s="50" customFormat="1" ht="13.5" x14ac:dyDescent="0.25">
      <c r="A51" s="266">
        <v>37</v>
      </c>
      <c r="B51" s="267" t="s">
        <v>551</v>
      </c>
      <c r="C51" s="268">
        <v>3408.5814182567719</v>
      </c>
      <c r="D51" s="268">
        <v>3408.5814182567719</v>
      </c>
      <c r="E51" s="268">
        <v>0</v>
      </c>
      <c r="F51" s="268">
        <f t="shared" si="1"/>
        <v>3408.5814182567719</v>
      </c>
      <c r="G51" s="268">
        <f>'[10]COMP MILLDDLLS'!H45*'Comp Inv dir Oper'!$N$9</f>
        <v>0</v>
      </c>
      <c r="H51" s="268">
        <v>0</v>
      </c>
      <c r="I51" s="268">
        <v>0</v>
      </c>
      <c r="J51" s="268">
        <f>+H51+I51</f>
        <v>0</v>
      </c>
      <c r="K51" s="268"/>
      <c r="L51" s="268">
        <f>SUM(C51-F51-J51)</f>
        <v>0</v>
      </c>
      <c r="M51" s="268">
        <f>J51+L51</f>
        <v>0</v>
      </c>
      <c r="N51" s="285"/>
      <c r="O51" s="285"/>
      <c r="P51" s="285"/>
    </row>
    <row r="52" spans="1:16" s="50" customFormat="1" ht="13.5" x14ac:dyDescent="0.25">
      <c r="A52" s="266">
        <v>38</v>
      </c>
      <c r="B52" s="267" t="s">
        <v>552</v>
      </c>
      <c r="C52" s="268">
        <v>2240.277286029549</v>
      </c>
      <c r="D52" s="268">
        <v>2137.5893774809424</v>
      </c>
      <c r="E52" s="268">
        <v>102.68790854860603</v>
      </c>
      <c r="F52" s="268">
        <f t="shared" si="1"/>
        <v>2240.2772860295486</v>
      </c>
      <c r="G52" s="268">
        <f>'[10]COMP MILLDDLLS'!H46*'Comp Inv dir Oper'!$N$9</f>
        <v>0</v>
      </c>
      <c r="H52" s="268">
        <v>0</v>
      </c>
      <c r="I52" s="268">
        <v>0</v>
      </c>
      <c r="J52" s="268">
        <f t="shared" si="2"/>
        <v>0</v>
      </c>
      <c r="K52" s="268"/>
      <c r="L52" s="268">
        <f t="shared" si="3"/>
        <v>4.5474735088646412E-13</v>
      </c>
      <c r="M52" s="268">
        <f t="shared" si="4"/>
        <v>4.5474735088646412E-13</v>
      </c>
      <c r="N52" s="285"/>
      <c r="O52" s="285"/>
      <c r="P52" s="285"/>
    </row>
    <row r="53" spans="1:16" s="50" customFormat="1" ht="13.5" x14ac:dyDescent="0.25">
      <c r="A53" s="266">
        <v>39</v>
      </c>
      <c r="B53" s="267" t="s">
        <v>553</v>
      </c>
      <c r="C53" s="268">
        <v>1292.625806498982</v>
      </c>
      <c r="D53" s="268">
        <v>1240.2393540105381</v>
      </c>
      <c r="E53" s="268">
        <v>52.386452488443844</v>
      </c>
      <c r="F53" s="268">
        <f t="shared" si="1"/>
        <v>1292.625806498982</v>
      </c>
      <c r="G53" s="268">
        <f>'[10]COMP MILLDDLLS'!H47*'Comp Inv dir Oper'!$N$9</f>
        <v>0</v>
      </c>
      <c r="H53" s="268">
        <v>0</v>
      </c>
      <c r="I53" s="268">
        <v>0</v>
      </c>
      <c r="J53" s="268">
        <f t="shared" si="2"/>
        <v>0</v>
      </c>
      <c r="K53" s="268"/>
      <c r="L53" s="268">
        <f t="shared" si="3"/>
        <v>0</v>
      </c>
      <c r="M53" s="268">
        <f t="shared" si="4"/>
        <v>0</v>
      </c>
      <c r="N53" s="285"/>
      <c r="O53" s="285"/>
      <c r="P53" s="285"/>
    </row>
    <row r="54" spans="1:16" s="50" customFormat="1" ht="13.5" x14ac:dyDescent="0.25">
      <c r="A54" s="266">
        <v>40</v>
      </c>
      <c r="B54" s="267" t="s">
        <v>554</v>
      </c>
      <c r="C54" s="268">
        <v>291.35828692252232</v>
      </c>
      <c r="D54" s="268">
        <v>291.35828692252232</v>
      </c>
      <c r="E54" s="268">
        <v>0</v>
      </c>
      <c r="F54" s="268">
        <f t="shared" si="1"/>
        <v>291.35828692252232</v>
      </c>
      <c r="G54" s="268">
        <f>'[10]COMP MILLDDLLS'!H48*'Comp Inv dir Oper'!$N$9</f>
        <v>0</v>
      </c>
      <c r="H54" s="268">
        <v>0</v>
      </c>
      <c r="I54" s="268">
        <v>0</v>
      </c>
      <c r="J54" s="268">
        <f t="shared" si="2"/>
        <v>0</v>
      </c>
      <c r="K54" s="268"/>
      <c r="L54" s="268">
        <f t="shared" si="3"/>
        <v>0</v>
      </c>
      <c r="M54" s="268">
        <f t="shared" si="4"/>
        <v>0</v>
      </c>
      <c r="N54" s="285"/>
      <c r="O54" s="285"/>
      <c r="P54" s="285"/>
    </row>
    <row r="55" spans="1:16" s="50" customFormat="1" ht="13.5" x14ac:dyDescent="0.25">
      <c r="A55" s="266">
        <v>41</v>
      </c>
      <c r="B55" s="267" t="s">
        <v>555</v>
      </c>
      <c r="C55" s="268">
        <v>4867.6683332776292</v>
      </c>
      <c r="D55" s="268">
        <v>4624.2849157125447</v>
      </c>
      <c r="E55" s="268">
        <v>243.38341756508316</v>
      </c>
      <c r="F55" s="268">
        <f t="shared" si="1"/>
        <v>4867.6683332776283</v>
      </c>
      <c r="G55" s="268">
        <f>'[10]COMP MILLDDLLS'!H49*'Comp Inv dir Oper'!$N$9</f>
        <v>0</v>
      </c>
      <c r="H55" s="268">
        <v>0</v>
      </c>
      <c r="I55" s="268">
        <v>0</v>
      </c>
      <c r="J55" s="268">
        <f t="shared" si="2"/>
        <v>0</v>
      </c>
      <c r="K55" s="268"/>
      <c r="L55" s="268">
        <f t="shared" si="3"/>
        <v>9.0949470177292824E-13</v>
      </c>
      <c r="M55" s="268">
        <f t="shared" si="4"/>
        <v>9.0949470177292824E-13</v>
      </c>
      <c r="N55" s="285"/>
      <c r="O55" s="285"/>
      <c r="P55" s="285"/>
    </row>
    <row r="56" spans="1:16" s="50" customFormat="1" ht="13.5" x14ac:dyDescent="0.25">
      <c r="A56" s="266">
        <v>42</v>
      </c>
      <c r="B56" s="267" t="s">
        <v>556</v>
      </c>
      <c r="C56" s="268">
        <v>2113.8953205697558</v>
      </c>
      <c r="D56" s="268">
        <v>2004.6399945175481</v>
      </c>
      <c r="E56" s="268">
        <v>109.25532605220674</v>
      </c>
      <c r="F56" s="268">
        <f t="shared" si="1"/>
        <v>2113.8953205697549</v>
      </c>
      <c r="G56" s="268">
        <f>'[10]COMP MILLDDLLS'!H50*'Comp Inv dir Oper'!$N$9</f>
        <v>0</v>
      </c>
      <c r="H56" s="268">
        <v>0</v>
      </c>
      <c r="I56" s="268">
        <v>0</v>
      </c>
      <c r="J56" s="268">
        <f t="shared" si="2"/>
        <v>0</v>
      </c>
      <c r="K56" s="268"/>
      <c r="L56" s="268">
        <f t="shared" si="3"/>
        <v>9.0949470177292824E-13</v>
      </c>
      <c r="M56" s="268">
        <f t="shared" si="4"/>
        <v>9.0949470177292824E-13</v>
      </c>
      <c r="N56" s="285"/>
      <c r="O56" s="285"/>
      <c r="P56" s="285"/>
    </row>
    <row r="57" spans="1:16" s="50" customFormat="1" ht="13.5" x14ac:dyDescent="0.25">
      <c r="A57" s="266">
        <v>43</v>
      </c>
      <c r="B57" s="267" t="s">
        <v>557</v>
      </c>
      <c r="C57" s="268">
        <v>861.1221036682108</v>
      </c>
      <c r="D57" s="268">
        <v>818.06599855087234</v>
      </c>
      <c r="E57" s="268">
        <v>43.056105117338682</v>
      </c>
      <c r="F57" s="268">
        <f t="shared" si="1"/>
        <v>861.12210366821103</v>
      </c>
      <c r="G57" s="268">
        <f>'[10]COMP MILLDDLLS'!H51*'Comp Inv dir Oper'!$N$9</f>
        <v>0</v>
      </c>
      <c r="H57" s="268">
        <v>0</v>
      </c>
      <c r="I57" s="268">
        <v>0</v>
      </c>
      <c r="J57" s="268">
        <f t="shared" si="2"/>
        <v>0</v>
      </c>
      <c r="K57" s="268"/>
      <c r="L57" s="268">
        <f t="shared" si="3"/>
        <v>-2.2737367544323206E-13</v>
      </c>
      <c r="M57" s="268">
        <f t="shared" si="4"/>
        <v>-2.2737367544323206E-13</v>
      </c>
      <c r="N57" s="285"/>
      <c r="O57" s="285"/>
      <c r="P57" s="285"/>
    </row>
    <row r="58" spans="1:16" s="50" customFormat="1" ht="13.5" x14ac:dyDescent="0.25">
      <c r="A58" s="266">
        <v>44</v>
      </c>
      <c r="B58" s="267" t="s">
        <v>558</v>
      </c>
      <c r="C58" s="268">
        <v>432.96475129999999</v>
      </c>
      <c r="D58" s="268">
        <v>432.96475129999999</v>
      </c>
      <c r="E58" s="268">
        <v>0</v>
      </c>
      <c r="F58" s="268">
        <f t="shared" si="1"/>
        <v>432.96475129999999</v>
      </c>
      <c r="G58" s="268">
        <f>'[10]COMP MILLDDLLS'!H52*'Comp Inv dir Oper'!$N$9</f>
        <v>0</v>
      </c>
      <c r="H58" s="268">
        <v>0</v>
      </c>
      <c r="I58" s="268">
        <v>0</v>
      </c>
      <c r="J58" s="268">
        <f t="shared" si="2"/>
        <v>0</v>
      </c>
      <c r="K58" s="268"/>
      <c r="L58" s="268">
        <f t="shared" si="3"/>
        <v>0</v>
      </c>
      <c r="M58" s="268">
        <f t="shared" si="4"/>
        <v>0</v>
      </c>
      <c r="N58" s="285"/>
      <c r="O58" s="285"/>
      <c r="P58" s="285"/>
    </row>
    <row r="59" spans="1:16" s="50" customFormat="1" ht="13.5" x14ac:dyDescent="0.25">
      <c r="A59" s="266">
        <v>45</v>
      </c>
      <c r="B59" s="267" t="s">
        <v>559</v>
      </c>
      <c r="C59" s="268">
        <v>1127.7034269131614</v>
      </c>
      <c r="D59" s="268">
        <v>1071.3182558236224</v>
      </c>
      <c r="E59" s="268">
        <v>56.385171089539064</v>
      </c>
      <c r="F59" s="268">
        <f t="shared" si="1"/>
        <v>1127.7034269131614</v>
      </c>
      <c r="G59" s="268">
        <f>'[10]COMP MILLDDLLS'!H53*'Comp Inv dir Oper'!$N$9</f>
        <v>0</v>
      </c>
      <c r="H59" s="268">
        <v>0</v>
      </c>
      <c r="I59" s="268">
        <v>0</v>
      </c>
      <c r="J59" s="268">
        <f t="shared" si="2"/>
        <v>0</v>
      </c>
      <c r="K59" s="268"/>
      <c r="L59" s="268">
        <f t="shared" si="3"/>
        <v>0</v>
      </c>
      <c r="M59" s="268">
        <f t="shared" si="4"/>
        <v>0</v>
      </c>
      <c r="N59" s="285"/>
      <c r="O59" s="285"/>
      <c r="P59" s="285"/>
    </row>
    <row r="60" spans="1:16" s="50" customFormat="1" ht="13.5" x14ac:dyDescent="0.25">
      <c r="A60" s="266">
        <v>46</v>
      </c>
      <c r="B60" s="267" t="s">
        <v>560</v>
      </c>
      <c r="C60" s="268">
        <v>421.24605553809505</v>
      </c>
      <c r="D60" s="268">
        <v>421.24605553809505</v>
      </c>
      <c r="E60" s="268">
        <v>0</v>
      </c>
      <c r="F60" s="268">
        <f t="shared" si="1"/>
        <v>421.24605553809505</v>
      </c>
      <c r="G60" s="268">
        <f>'[10]COMP MILLDDLLS'!H54*'Comp Inv dir Oper'!$N$9</f>
        <v>0</v>
      </c>
      <c r="H60" s="268">
        <v>0</v>
      </c>
      <c r="I60" s="268">
        <v>0</v>
      </c>
      <c r="J60" s="268">
        <f t="shared" si="2"/>
        <v>0</v>
      </c>
      <c r="K60" s="268"/>
      <c r="L60" s="268">
        <f t="shared" si="3"/>
        <v>0</v>
      </c>
      <c r="M60" s="268">
        <f t="shared" si="4"/>
        <v>0</v>
      </c>
      <c r="N60" s="285"/>
      <c r="O60" s="285"/>
      <c r="P60" s="285"/>
    </row>
    <row r="61" spans="1:16" s="50" customFormat="1" ht="13.5" x14ac:dyDescent="0.25">
      <c r="A61" s="266">
        <v>47</v>
      </c>
      <c r="B61" s="267" t="s">
        <v>561</v>
      </c>
      <c r="C61" s="268">
        <v>881.77658046351917</v>
      </c>
      <c r="D61" s="268">
        <v>881.77658046351894</v>
      </c>
      <c r="E61" s="268">
        <v>0</v>
      </c>
      <c r="F61" s="268">
        <f t="shared" si="1"/>
        <v>881.77658046351894</v>
      </c>
      <c r="G61" s="268">
        <f>'[10]COMP MILLDDLLS'!H55*'Comp Inv dir Oper'!$N$9</f>
        <v>0</v>
      </c>
      <c r="H61" s="268">
        <v>0</v>
      </c>
      <c r="I61" s="268">
        <v>0</v>
      </c>
      <c r="J61" s="268">
        <f t="shared" si="2"/>
        <v>0</v>
      </c>
      <c r="K61" s="268"/>
      <c r="L61" s="268">
        <f t="shared" si="3"/>
        <v>2.2737367544323206E-13</v>
      </c>
      <c r="M61" s="268">
        <f t="shared" si="4"/>
        <v>2.2737367544323206E-13</v>
      </c>
      <c r="N61" s="285"/>
      <c r="O61" s="285"/>
      <c r="P61" s="285"/>
    </row>
    <row r="62" spans="1:16" s="50" customFormat="1" ht="13.5" x14ac:dyDescent="0.25">
      <c r="A62" s="266">
        <v>48</v>
      </c>
      <c r="B62" s="267" t="s">
        <v>562</v>
      </c>
      <c r="C62" s="268">
        <v>1102.2790889532569</v>
      </c>
      <c r="D62" s="268">
        <v>1021.8168089261101</v>
      </c>
      <c r="E62" s="268">
        <v>80.462280027146846</v>
      </c>
      <c r="F62" s="268">
        <f t="shared" si="1"/>
        <v>1102.2790889532569</v>
      </c>
      <c r="G62" s="268">
        <f>'[10]COMP MILLDDLLS'!H56*'Comp Inv dir Oper'!$N$9</f>
        <v>0</v>
      </c>
      <c r="H62" s="268">
        <v>0</v>
      </c>
      <c r="I62" s="268">
        <v>0</v>
      </c>
      <c r="J62" s="268">
        <f t="shared" si="2"/>
        <v>0</v>
      </c>
      <c r="K62" s="268"/>
      <c r="L62" s="268">
        <f t="shared" si="3"/>
        <v>0</v>
      </c>
      <c r="M62" s="268">
        <f t="shared" si="4"/>
        <v>0</v>
      </c>
      <c r="N62" s="285"/>
      <c r="O62" s="285"/>
      <c r="P62" s="285"/>
    </row>
    <row r="63" spans="1:16" s="50" customFormat="1" ht="13.5" x14ac:dyDescent="0.25">
      <c r="A63" s="266">
        <v>49</v>
      </c>
      <c r="B63" s="267" t="s">
        <v>563</v>
      </c>
      <c r="C63" s="268">
        <v>2496.8935539084359</v>
      </c>
      <c r="D63" s="268">
        <v>2372.0488762499499</v>
      </c>
      <c r="E63" s="268">
        <v>124.84467765848615</v>
      </c>
      <c r="F63" s="268">
        <f t="shared" si="1"/>
        <v>2496.8935539084359</v>
      </c>
      <c r="G63" s="268">
        <f>'[10]COMP MILLDDLLS'!H57*'Comp Inv dir Oper'!$N$9</f>
        <v>0</v>
      </c>
      <c r="H63" s="268">
        <v>0</v>
      </c>
      <c r="I63" s="268">
        <v>0</v>
      </c>
      <c r="J63" s="268">
        <f t="shared" si="2"/>
        <v>0</v>
      </c>
      <c r="K63" s="268"/>
      <c r="L63" s="268">
        <f t="shared" si="3"/>
        <v>0</v>
      </c>
      <c r="M63" s="268">
        <f t="shared" si="4"/>
        <v>0</v>
      </c>
      <c r="N63" s="285"/>
      <c r="O63" s="285"/>
      <c r="P63" s="285"/>
    </row>
    <row r="64" spans="1:16" s="50" customFormat="1" ht="13.5" x14ac:dyDescent="0.25">
      <c r="A64" s="266">
        <v>50</v>
      </c>
      <c r="B64" s="267" t="s">
        <v>564</v>
      </c>
      <c r="C64" s="268">
        <v>3001.0963767434755</v>
      </c>
      <c r="D64" s="268">
        <v>2801.9680447117094</v>
      </c>
      <c r="E64" s="268">
        <v>199.12833203176592</v>
      </c>
      <c r="F64" s="268">
        <f t="shared" si="1"/>
        <v>3001.096376743475</v>
      </c>
      <c r="G64" s="268">
        <f>'[10]COMP MILLDDLLS'!H58*'Comp Inv dir Oper'!$N$9</f>
        <v>0</v>
      </c>
      <c r="H64" s="268">
        <v>0</v>
      </c>
      <c r="I64" s="268">
        <v>0</v>
      </c>
      <c r="J64" s="268">
        <f t="shared" si="2"/>
        <v>0</v>
      </c>
      <c r="K64" s="268"/>
      <c r="L64" s="268">
        <f t="shared" si="3"/>
        <v>4.5474735088646412E-13</v>
      </c>
      <c r="M64" s="268">
        <f t="shared" si="4"/>
        <v>4.5474735088646412E-13</v>
      </c>
      <c r="N64" s="285"/>
      <c r="O64" s="285"/>
      <c r="P64" s="285"/>
    </row>
    <row r="65" spans="1:16" s="50" customFormat="1" ht="13.5" x14ac:dyDescent="0.25">
      <c r="A65" s="266">
        <v>51</v>
      </c>
      <c r="B65" s="267" t="s">
        <v>565</v>
      </c>
      <c r="C65" s="268">
        <v>563.40989010828446</v>
      </c>
      <c r="D65" s="268">
        <v>563.40989010828446</v>
      </c>
      <c r="E65" s="268">
        <v>0</v>
      </c>
      <c r="F65" s="268">
        <f t="shared" si="1"/>
        <v>563.40989010828446</v>
      </c>
      <c r="G65" s="268">
        <f>'[10]COMP MILLDDLLS'!H59*'Comp Inv dir Oper'!$N$9</f>
        <v>0</v>
      </c>
      <c r="H65" s="268">
        <v>0</v>
      </c>
      <c r="I65" s="268">
        <v>0</v>
      </c>
      <c r="J65" s="268">
        <f t="shared" si="2"/>
        <v>0</v>
      </c>
      <c r="K65" s="268"/>
      <c r="L65" s="268">
        <f t="shared" si="3"/>
        <v>0</v>
      </c>
      <c r="M65" s="268">
        <f t="shared" si="4"/>
        <v>0</v>
      </c>
      <c r="N65" s="285"/>
      <c r="O65" s="285"/>
      <c r="P65" s="285"/>
    </row>
    <row r="66" spans="1:16" s="50" customFormat="1" ht="13.5" x14ac:dyDescent="0.25">
      <c r="A66" s="266">
        <v>52</v>
      </c>
      <c r="B66" s="267" t="s">
        <v>566</v>
      </c>
      <c r="C66" s="268">
        <v>541.59710502929715</v>
      </c>
      <c r="D66" s="268">
        <v>507.21941060072731</v>
      </c>
      <c r="E66" s="268">
        <v>34.377694428569832</v>
      </c>
      <c r="F66" s="268">
        <f t="shared" si="1"/>
        <v>541.59710502929715</v>
      </c>
      <c r="G66" s="268">
        <f>'[10]COMP MILLDDLLS'!H60*'Comp Inv dir Oper'!$N$9</f>
        <v>0</v>
      </c>
      <c r="H66" s="268">
        <v>0</v>
      </c>
      <c r="I66" s="268">
        <v>0</v>
      </c>
      <c r="J66" s="268">
        <f t="shared" si="2"/>
        <v>0</v>
      </c>
      <c r="K66" s="268"/>
      <c r="L66" s="268">
        <f t="shared" si="3"/>
        <v>0</v>
      </c>
      <c r="M66" s="268">
        <f t="shared" si="4"/>
        <v>0</v>
      </c>
      <c r="N66" s="285"/>
      <c r="O66" s="285"/>
      <c r="P66" s="285"/>
    </row>
    <row r="67" spans="1:16" s="50" customFormat="1" ht="13.5" x14ac:dyDescent="0.25">
      <c r="A67" s="266">
        <v>53</v>
      </c>
      <c r="B67" s="267" t="s">
        <v>567</v>
      </c>
      <c r="C67" s="268">
        <v>328.10120086322752</v>
      </c>
      <c r="D67" s="268">
        <v>328.10120086322758</v>
      </c>
      <c r="E67" s="268">
        <v>0</v>
      </c>
      <c r="F67" s="268">
        <f t="shared" si="1"/>
        <v>328.10120086322758</v>
      </c>
      <c r="G67" s="268">
        <f>'[10]COMP MILLDDLLS'!H61*'Comp Inv dir Oper'!$N$9</f>
        <v>0</v>
      </c>
      <c r="H67" s="268">
        <v>0</v>
      </c>
      <c r="I67" s="268">
        <v>0</v>
      </c>
      <c r="J67" s="268">
        <f t="shared" si="2"/>
        <v>0</v>
      </c>
      <c r="K67" s="268"/>
      <c r="L67" s="268">
        <f t="shared" si="3"/>
        <v>-5.6843418860808015E-14</v>
      </c>
      <c r="M67" s="268">
        <f t="shared" si="4"/>
        <v>-5.6843418860808015E-14</v>
      </c>
      <c r="N67" s="285"/>
      <c r="O67" s="285"/>
      <c r="P67" s="285"/>
    </row>
    <row r="68" spans="1:16" s="50" customFormat="1" ht="13.5" x14ac:dyDescent="0.25">
      <c r="A68" s="266">
        <v>54</v>
      </c>
      <c r="B68" s="267" t="s">
        <v>568</v>
      </c>
      <c r="C68" s="268">
        <v>511.53139819999774</v>
      </c>
      <c r="D68" s="268">
        <v>511.53139819999785</v>
      </c>
      <c r="E68" s="268">
        <v>0</v>
      </c>
      <c r="F68" s="268">
        <f t="shared" si="1"/>
        <v>511.53139819999785</v>
      </c>
      <c r="G68" s="268">
        <f>'[10]COMP MILLDDLLS'!H62*'Comp Inv dir Oper'!$N$9</f>
        <v>0</v>
      </c>
      <c r="H68" s="268">
        <v>0</v>
      </c>
      <c r="I68" s="268">
        <v>0</v>
      </c>
      <c r="J68" s="268">
        <f t="shared" si="2"/>
        <v>0</v>
      </c>
      <c r="K68" s="268"/>
      <c r="L68" s="268">
        <f t="shared" si="3"/>
        <v>-1.1368683772161603E-13</v>
      </c>
      <c r="M68" s="268">
        <f t="shared" si="4"/>
        <v>-1.1368683772161603E-13</v>
      </c>
      <c r="N68" s="285"/>
      <c r="O68" s="285"/>
      <c r="P68" s="285"/>
    </row>
    <row r="69" spans="1:16" s="50" customFormat="1" ht="13.5" x14ac:dyDescent="0.25">
      <c r="A69" s="266">
        <v>55</v>
      </c>
      <c r="B69" s="267" t="s">
        <v>569</v>
      </c>
      <c r="C69" s="268">
        <v>416.86064814085597</v>
      </c>
      <c r="D69" s="268">
        <v>416.86064814085597</v>
      </c>
      <c r="E69" s="268">
        <v>0</v>
      </c>
      <c r="F69" s="268">
        <f t="shared" si="1"/>
        <v>416.86064814085597</v>
      </c>
      <c r="G69" s="268">
        <f>'[10]COMP MILLDDLLS'!H63*'Comp Inv dir Oper'!$N$9</f>
        <v>0</v>
      </c>
      <c r="H69" s="268">
        <v>0</v>
      </c>
      <c r="I69" s="268">
        <v>0</v>
      </c>
      <c r="J69" s="268">
        <f t="shared" si="2"/>
        <v>0</v>
      </c>
      <c r="K69" s="268"/>
      <c r="L69" s="268">
        <f t="shared" si="3"/>
        <v>0</v>
      </c>
      <c r="M69" s="268">
        <f t="shared" si="4"/>
        <v>0</v>
      </c>
      <c r="N69" s="285"/>
      <c r="O69" s="285"/>
      <c r="P69" s="285"/>
    </row>
    <row r="70" spans="1:16" s="50" customFormat="1" ht="13.5" x14ac:dyDescent="0.25">
      <c r="A70" s="266">
        <v>57</v>
      </c>
      <c r="B70" s="267" t="s">
        <v>570</v>
      </c>
      <c r="C70" s="268">
        <v>270.80929263801715</v>
      </c>
      <c r="D70" s="268">
        <v>256.55617191755351</v>
      </c>
      <c r="E70" s="268">
        <v>14.253120720463668</v>
      </c>
      <c r="F70" s="268">
        <f t="shared" si="1"/>
        <v>270.80929263801715</v>
      </c>
      <c r="G70" s="268">
        <f>'[10]COMP MILLDDLLS'!H64*'Comp Inv dir Oper'!$N$9</f>
        <v>0</v>
      </c>
      <c r="H70" s="268">
        <v>0</v>
      </c>
      <c r="I70" s="268">
        <v>0</v>
      </c>
      <c r="J70" s="268">
        <f t="shared" si="2"/>
        <v>0</v>
      </c>
      <c r="K70" s="268"/>
      <c r="L70" s="268">
        <f t="shared" si="3"/>
        <v>0</v>
      </c>
      <c r="M70" s="268">
        <f t="shared" si="4"/>
        <v>0</v>
      </c>
      <c r="N70" s="285"/>
      <c r="O70" s="285"/>
      <c r="P70" s="285"/>
    </row>
    <row r="71" spans="1:16" s="50" customFormat="1" ht="13.5" x14ac:dyDescent="0.25">
      <c r="A71" s="266">
        <v>58</v>
      </c>
      <c r="B71" s="267" t="s">
        <v>571</v>
      </c>
      <c r="C71" s="268">
        <v>1534.8795837824368</v>
      </c>
      <c r="D71" s="268">
        <v>1458.135603257635</v>
      </c>
      <c r="E71" s="268">
        <v>76.743980524802097</v>
      </c>
      <c r="F71" s="268">
        <f t="shared" si="1"/>
        <v>1534.8795837824371</v>
      </c>
      <c r="G71" s="268">
        <f>'[10]COMP MILLDDLLS'!H65*'Comp Inv dir Oper'!$N$9</f>
        <v>0</v>
      </c>
      <c r="H71" s="268">
        <v>0</v>
      </c>
      <c r="I71" s="268">
        <v>0</v>
      </c>
      <c r="J71" s="268">
        <f t="shared" si="2"/>
        <v>0</v>
      </c>
      <c r="K71" s="268"/>
      <c r="L71" s="268">
        <f t="shared" si="3"/>
        <v>-2.2737367544323206E-13</v>
      </c>
      <c r="M71" s="268">
        <f t="shared" si="4"/>
        <v>-2.2737367544323206E-13</v>
      </c>
      <c r="N71" s="285"/>
      <c r="O71" s="285"/>
      <c r="P71" s="285"/>
    </row>
    <row r="72" spans="1:16" s="50" customFormat="1" ht="13.5" x14ac:dyDescent="0.25">
      <c r="A72" s="266">
        <v>59</v>
      </c>
      <c r="B72" s="267" t="s">
        <v>572</v>
      </c>
      <c r="C72" s="268">
        <v>596.24667854772952</v>
      </c>
      <c r="D72" s="268">
        <v>596.2466785477294</v>
      </c>
      <c r="E72" s="268">
        <v>0</v>
      </c>
      <c r="F72" s="268">
        <f t="shared" si="1"/>
        <v>596.2466785477294</v>
      </c>
      <c r="G72" s="268">
        <f>'[10]COMP MILLDDLLS'!H66*'Comp Inv dir Oper'!$N$9</f>
        <v>0</v>
      </c>
      <c r="H72" s="268">
        <v>0</v>
      </c>
      <c r="I72" s="268">
        <v>0</v>
      </c>
      <c r="J72" s="268">
        <f t="shared" si="2"/>
        <v>0</v>
      </c>
      <c r="K72" s="268"/>
      <c r="L72" s="268">
        <f t="shared" si="3"/>
        <v>1.1368683772161603E-13</v>
      </c>
      <c r="M72" s="268">
        <f t="shared" si="4"/>
        <v>1.1368683772161603E-13</v>
      </c>
      <c r="N72" s="285"/>
      <c r="O72" s="285"/>
      <c r="P72" s="285"/>
    </row>
    <row r="73" spans="1:16" s="50" customFormat="1" ht="13.5" x14ac:dyDescent="0.25">
      <c r="A73" s="266">
        <v>60</v>
      </c>
      <c r="B73" s="267" t="s">
        <v>573</v>
      </c>
      <c r="C73" s="268">
        <v>2231.2617263979282</v>
      </c>
      <c r="D73" s="268">
        <v>2231.2617263979287</v>
      </c>
      <c r="E73" s="268">
        <v>0</v>
      </c>
      <c r="F73" s="268">
        <f t="shared" si="1"/>
        <v>2231.2617263979287</v>
      </c>
      <c r="G73" s="268">
        <f>'[10]COMP MILLDDLLS'!H67*'Comp Inv dir Oper'!$N$9</f>
        <v>0</v>
      </c>
      <c r="H73" s="268">
        <v>0</v>
      </c>
      <c r="I73" s="268">
        <v>0</v>
      </c>
      <c r="J73" s="268">
        <f t="shared" si="2"/>
        <v>0</v>
      </c>
      <c r="K73" s="268"/>
      <c r="L73" s="268">
        <f t="shared" si="3"/>
        <v>-4.5474735088646412E-13</v>
      </c>
      <c r="M73" s="268">
        <f t="shared" si="4"/>
        <v>-4.5474735088646412E-13</v>
      </c>
      <c r="N73" s="285"/>
      <c r="O73" s="285"/>
      <c r="P73" s="285"/>
    </row>
    <row r="74" spans="1:16" s="50" customFormat="1" ht="13.5" x14ac:dyDescent="0.25">
      <c r="A74" s="266">
        <v>61</v>
      </c>
      <c r="B74" s="267" t="s">
        <v>574</v>
      </c>
      <c r="C74" s="268">
        <v>1515.3407869976643</v>
      </c>
      <c r="D74" s="268">
        <v>1435.5860087326691</v>
      </c>
      <c r="E74" s="268">
        <v>79.754778264994599</v>
      </c>
      <c r="F74" s="268">
        <f t="shared" si="1"/>
        <v>1515.3407869976638</v>
      </c>
      <c r="G74" s="268">
        <f>'[10]COMP MILLDDLLS'!H68*'Comp Inv dir Oper'!$N$9</f>
        <v>0</v>
      </c>
      <c r="H74" s="268">
        <v>0</v>
      </c>
      <c r="I74" s="268">
        <v>0</v>
      </c>
      <c r="J74" s="268">
        <f t="shared" si="2"/>
        <v>0</v>
      </c>
      <c r="K74" s="268"/>
      <c r="L74" s="268">
        <f t="shared" si="3"/>
        <v>4.5474735088646412E-13</v>
      </c>
      <c r="M74" s="268">
        <f t="shared" si="4"/>
        <v>4.5474735088646412E-13</v>
      </c>
      <c r="N74" s="285"/>
      <c r="O74" s="285"/>
      <c r="P74" s="285"/>
    </row>
    <row r="75" spans="1:16" s="50" customFormat="1" ht="13.5" x14ac:dyDescent="0.25">
      <c r="A75" s="266">
        <v>62</v>
      </c>
      <c r="B75" s="267" t="s">
        <v>575</v>
      </c>
      <c r="C75" s="268">
        <v>12479.470536298988</v>
      </c>
      <c r="D75" s="268">
        <v>9633.0545218085881</v>
      </c>
      <c r="E75" s="268">
        <v>1584.0670389721183</v>
      </c>
      <c r="F75" s="268">
        <f t="shared" si="1"/>
        <v>11217.121560780706</v>
      </c>
      <c r="G75" s="268">
        <f>'[10]COMP MILLDDLLS'!H69*'Comp Inv dir Oper'!$N$9</f>
        <v>0</v>
      </c>
      <c r="H75" s="268">
        <v>0</v>
      </c>
      <c r="I75" s="268">
        <v>862.04383337526792</v>
      </c>
      <c r="J75" s="268">
        <f t="shared" si="2"/>
        <v>862.04383337526792</v>
      </c>
      <c r="K75" s="268"/>
      <c r="L75" s="268">
        <f t="shared" si="3"/>
        <v>400.30514214301388</v>
      </c>
      <c r="M75" s="268">
        <f t="shared" si="4"/>
        <v>1262.3489755182818</v>
      </c>
      <c r="N75" s="285"/>
      <c r="O75" s="285"/>
      <c r="P75" s="285"/>
    </row>
    <row r="76" spans="1:16" s="50" customFormat="1" ht="13.5" x14ac:dyDescent="0.25">
      <c r="A76" s="266">
        <v>63</v>
      </c>
      <c r="B76" s="267" t="s">
        <v>576</v>
      </c>
      <c r="C76" s="268">
        <v>16405.388290438652</v>
      </c>
      <c r="D76" s="268">
        <v>5950.3284642897688</v>
      </c>
      <c r="E76" s="268">
        <v>550.2663068297652</v>
      </c>
      <c r="F76" s="268">
        <f t="shared" si="1"/>
        <v>6500.594771119534</v>
      </c>
      <c r="G76" s="268">
        <f>'[10]COMP MILLDDLLS'!H70*'Comp Inv dir Oper'!$N$9</f>
        <v>0</v>
      </c>
      <c r="H76" s="268">
        <v>0</v>
      </c>
      <c r="I76" s="268">
        <v>550.2663068297652</v>
      </c>
      <c r="J76" s="268">
        <f t="shared" si="2"/>
        <v>550.2663068297652</v>
      </c>
      <c r="K76" s="268"/>
      <c r="L76" s="268">
        <f t="shared" si="3"/>
        <v>9354.5272124893527</v>
      </c>
      <c r="M76" s="268">
        <f t="shared" si="4"/>
        <v>9904.7935193191188</v>
      </c>
      <c r="N76" s="285"/>
      <c r="O76" s="285"/>
      <c r="P76" s="285"/>
    </row>
    <row r="77" spans="1:16" s="50" customFormat="1" ht="13.5" x14ac:dyDescent="0.25">
      <c r="A77" s="266">
        <v>64</v>
      </c>
      <c r="B77" s="267" t="s">
        <v>577</v>
      </c>
      <c r="C77" s="268">
        <v>131.74599902813517</v>
      </c>
      <c r="D77" s="268">
        <v>131.74599902813515</v>
      </c>
      <c r="E77" s="268">
        <v>0</v>
      </c>
      <c r="F77" s="268">
        <f t="shared" si="1"/>
        <v>131.74599902813515</v>
      </c>
      <c r="G77" s="268">
        <f>'[10]COMP MILLDDLLS'!H71*'Comp Inv dir Oper'!$N$9</f>
        <v>1262.3489755182827</v>
      </c>
      <c r="H77" s="268">
        <v>0</v>
      </c>
      <c r="I77" s="268">
        <v>0</v>
      </c>
      <c r="J77" s="268">
        <f t="shared" si="2"/>
        <v>0</v>
      </c>
      <c r="K77" s="268"/>
      <c r="L77" s="268">
        <f t="shared" si="3"/>
        <v>2.8421709430404007E-14</v>
      </c>
      <c r="M77" s="268">
        <f t="shared" si="4"/>
        <v>2.8421709430404007E-14</v>
      </c>
      <c r="N77" s="285"/>
      <c r="O77" s="285"/>
      <c r="P77" s="285"/>
    </row>
    <row r="78" spans="1:16" s="50" customFormat="1" ht="13.5" x14ac:dyDescent="0.25">
      <c r="A78" s="266">
        <v>65</v>
      </c>
      <c r="B78" s="267" t="s">
        <v>578</v>
      </c>
      <c r="C78" s="268">
        <v>1344.6475369134982</v>
      </c>
      <c r="D78" s="268">
        <v>1275.5554139944525</v>
      </c>
      <c r="E78" s="268">
        <v>69.092122919046304</v>
      </c>
      <c r="F78" s="268">
        <f t="shared" si="1"/>
        <v>1344.6475369134987</v>
      </c>
      <c r="G78" s="268">
        <f>'[10]COMP MILLDDLLS'!H72*'Comp Inv dir Oper'!$N$9</f>
        <v>9904.7935193191206</v>
      </c>
      <c r="H78" s="268">
        <v>0</v>
      </c>
      <c r="I78" s="268">
        <v>0</v>
      </c>
      <c r="J78" s="268">
        <f t="shared" si="2"/>
        <v>0</v>
      </c>
      <c r="K78" s="268"/>
      <c r="L78" s="268">
        <f t="shared" si="3"/>
        <v>-4.5474735088646412E-13</v>
      </c>
      <c r="M78" s="268">
        <f t="shared" si="4"/>
        <v>-4.5474735088646412E-13</v>
      </c>
      <c r="N78" s="285"/>
      <c r="O78" s="285"/>
      <c r="P78" s="285"/>
    </row>
    <row r="79" spans="1:16" s="50" customFormat="1" ht="13.5" x14ac:dyDescent="0.25">
      <c r="A79" s="266">
        <v>66</v>
      </c>
      <c r="B79" s="267" t="s">
        <v>579</v>
      </c>
      <c r="C79" s="268">
        <v>1475.6779646561224</v>
      </c>
      <c r="D79" s="268">
        <v>1385.6166274310588</v>
      </c>
      <c r="E79" s="268">
        <v>90.06133722506361</v>
      </c>
      <c r="F79" s="268">
        <f t="shared" si="1"/>
        <v>1475.6779646561224</v>
      </c>
      <c r="G79" s="268">
        <f>'[10]COMP MILLDDLLS'!H73*'Comp Inv dir Oper'!$N$9</f>
        <v>0</v>
      </c>
      <c r="H79" s="268">
        <v>0</v>
      </c>
      <c r="I79" s="268">
        <v>0</v>
      </c>
      <c r="J79" s="268">
        <f t="shared" si="2"/>
        <v>0</v>
      </c>
      <c r="K79" s="268"/>
      <c r="L79" s="268">
        <f t="shared" si="3"/>
        <v>0</v>
      </c>
      <c r="M79" s="268">
        <f t="shared" si="4"/>
        <v>0</v>
      </c>
      <c r="N79" s="285"/>
      <c r="O79" s="285"/>
      <c r="P79" s="285"/>
    </row>
    <row r="80" spans="1:16" s="50" customFormat="1" ht="13.5" x14ac:dyDescent="0.25">
      <c r="A80" s="266">
        <v>67</v>
      </c>
      <c r="B80" s="267" t="s">
        <v>580</v>
      </c>
      <c r="C80" s="268">
        <v>402.56425245936032</v>
      </c>
      <c r="D80" s="268">
        <v>402.56425245936038</v>
      </c>
      <c r="E80" s="268">
        <v>0</v>
      </c>
      <c r="F80" s="268">
        <f t="shared" ref="F80:F143" si="5">+D80+E80</f>
        <v>402.56425245936038</v>
      </c>
      <c r="G80" s="268">
        <f>'[10]COMP MILLDDLLS'!H74*'Comp Inv dir Oper'!$N$9</f>
        <v>0</v>
      </c>
      <c r="H80" s="268">
        <v>0</v>
      </c>
      <c r="I80" s="268">
        <v>0</v>
      </c>
      <c r="J80" s="268">
        <f t="shared" si="2"/>
        <v>0</v>
      </c>
      <c r="K80" s="268"/>
      <c r="L80" s="268">
        <f t="shared" si="3"/>
        <v>-5.6843418860808015E-14</v>
      </c>
      <c r="M80" s="268">
        <f t="shared" si="4"/>
        <v>-5.6843418860808015E-14</v>
      </c>
      <c r="N80" s="285"/>
      <c r="O80" s="285"/>
      <c r="P80" s="285"/>
    </row>
    <row r="81" spans="1:16" s="50" customFormat="1" ht="13.5" x14ac:dyDescent="0.25">
      <c r="A81" s="266">
        <v>68</v>
      </c>
      <c r="B81" s="267" t="s">
        <v>581</v>
      </c>
      <c r="C81" s="268">
        <v>1827.260301736713</v>
      </c>
      <c r="D81" s="268">
        <v>1207.9760874130241</v>
      </c>
      <c r="E81" s="268">
        <v>191.81676504747867</v>
      </c>
      <c r="F81" s="268">
        <f t="shared" si="5"/>
        <v>1399.7928524605027</v>
      </c>
      <c r="G81" s="268">
        <f>'[10]COMP MILLDDLLS'!H75*'Comp Inv dir Oper'!$N$9</f>
        <v>0</v>
      </c>
      <c r="H81" s="268">
        <v>0</v>
      </c>
      <c r="I81" s="268">
        <v>175.05027035112218</v>
      </c>
      <c r="J81" s="268">
        <f t="shared" si="2"/>
        <v>175.05027035112218</v>
      </c>
      <c r="K81" s="268"/>
      <c r="L81" s="268">
        <f t="shared" si="3"/>
        <v>252.41717892508817</v>
      </c>
      <c r="M81" s="268">
        <f t="shared" si="4"/>
        <v>427.46744927621035</v>
      </c>
      <c r="N81" s="285"/>
      <c r="O81" s="285"/>
      <c r="P81" s="285"/>
    </row>
    <row r="82" spans="1:16" s="50" customFormat="1" ht="13.5" x14ac:dyDescent="0.25">
      <c r="A82" s="266">
        <v>69</v>
      </c>
      <c r="B82" s="267" t="s">
        <v>582</v>
      </c>
      <c r="C82" s="268">
        <v>653.67979741222609</v>
      </c>
      <c r="D82" s="268">
        <v>653.67979741222609</v>
      </c>
      <c r="E82" s="268">
        <v>0</v>
      </c>
      <c r="F82" s="268">
        <f t="shared" si="5"/>
        <v>653.67979741222609</v>
      </c>
      <c r="G82" s="268">
        <f>'[10]COMP MILLDDLLS'!H76*'Comp Inv dir Oper'!$N$9</f>
        <v>0</v>
      </c>
      <c r="H82" s="268">
        <v>0</v>
      </c>
      <c r="I82" s="268">
        <v>0</v>
      </c>
      <c r="J82" s="268">
        <f t="shared" si="2"/>
        <v>0</v>
      </c>
      <c r="K82" s="268"/>
      <c r="L82" s="268">
        <f t="shared" si="3"/>
        <v>0</v>
      </c>
      <c r="M82" s="268">
        <f t="shared" si="4"/>
        <v>0</v>
      </c>
      <c r="N82" s="285"/>
      <c r="O82" s="285"/>
      <c r="P82" s="285"/>
    </row>
    <row r="83" spans="1:16" s="50" customFormat="1" ht="13.5" x14ac:dyDescent="0.25">
      <c r="A83" s="266">
        <v>70</v>
      </c>
      <c r="B83" s="267" t="s">
        <v>583</v>
      </c>
      <c r="C83" s="268">
        <v>730.47242861926429</v>
      </c>
      <c r="D83" s="268">
        <v>693.94880719003152</v>
      </c>
      <c r="E83" s="268">
        <v>36.523621429232811</v>
      </c>
      <c r="F83" s="268">
        <f t="shared" si="5"/>
        <v>730.47242861926429</v>
      </c>
      <c r="G83" s="268">
        <f>'[10]COMP MILLDDLLS'!H77*'Comp Inv dir Oper'!$N$9</f>
        <v>427.46744927621012</v>
      </c>
      <c r="H83" s="268">
        <v>0</v>
      </c>
      <c r="I83" s="268">
        <v>0</v>
      </c>
      <c r="J83" s="268">
        <f t="shared" ref="J83:J146" si="6">+H83+I83</f>
        <v>0</v>
      </c>
      <c r="K83" s="268"/>
      <c r="L83" s="268">
        <f t="shared" ref="L83:L146" si="7">SUM(C83-F83-J83)</f>
        <v>0</v>
      </c>
      <c r="M83" s="268">
        <f t="shared" ref="M83:M146" si="8">J83+L83</f>
        <v>0</v>
      </c>
      <c r="N83" s="285"/>
      <c r="O83" s="285"/>
      <c r="P83" s="285"/>
    </row>
    <row r="84" spans="1:16" s="50" customFormat="1" ht="13.5" x14ac:dyDescent="0.25">
      <c r="A84" s="266">
        <v>71</v>
      </c>
      <c r="B84" s="267" t="s">
        <v>584</v>
      </c>
      <c r="C84" s="268">
        <v>267.20132944843039</v>
      </c>
      <c r="D84" s="268">
        <v>267.20132944843044</v>
      </c>
      <c r="E84" s="268">
        <v>0</v>
      </c>
      <c r="F84" s="268">
        <f t="shared" si="5"/>
        <v>267.20132944843044</v>
      </c>
      <c r="G84" s="268">
        <f>'[10]COMP MILLDDLLS'!H78*'Comp Inv dir Oper'!$N$9</f>
        <v>0</v>
      </c>
      <c r="H84" s="268">
        <v>0</v>
      </c>
      <c r="I84" s="268">
        <v>0</v>
      </c>
      <c r="J84" s="268">
        <f t="shared" si="6"/>
        <v>0</v>
      </c>
      <c r="K84" s="268"/>
      <c r="L84" s="268">
        <f t="shared" si="7"/>
        <v>-5.6843418860808015E-14</v>
      </c>
      <c r="M84" s="268">
        <f t="shared" si="8"/>
        <v>-5.6843418860808015E-14</v>
      </c>
      <c r="N84" s="285"/>
      <c r="O84" s="285"/>
      <c r="P84" s="285"/>
    </row>
    <row r="85" spans="1:16" s="50" customFormat="1" ht="13.5" x14ac:dyDescent="0.25">
      <c r="A85" s="266">
        <v>72</v>
      </c>
      <c r="B85" s="267" t="s">
        <v>585</v>
      </c>
      <c r="C85" s="268">
        <v>608.36386401797483</v>
      </c>
      <c r="D85" s="268">
        <v>608.36386401797483</v>
      </c>
      <c r="E85" s="268">
        <v>0</v>
      </c>
      <c r="F85" s="268">
        <f t="shared" si="5"/>
        <v>608.36386401797483</v>
      </c>
      <c r="G85" s="268">
        <f>'[10]COMP MILLDDLLS'!H79*'Comp Inv dir Oper'!$N$9</f>
        <v>0</v>
      </c>
      <c r="H85" s="268">
        <v>0</v>
      </c>
      <c r="I85" s="268">
        <v>0</v>
      </c>
      <c r="J85" s="268">
        <f t="shared" si="6"/>
        <v>0</v>
      </c>
      <c r="K85" s="268"/>
      <c r="L85" s="268">
        <f t="shared" si="7"/>
        <v>0</v>
      </c>
      <c r="M85" s="268">
        <f t="shared" si="8"/>
        <v>0</v>
      </c>
      <c r="N85" s="285"/>
      <c r="O85" s="285"/>
      <c r="P85" s="285"/>
    </row>
    <row r="86" spans="1:16" s="50" customFormat="1" ht="13.5" x14ac:dyDescent="0.25">
      <c r="A86" s="266">
        <v>73</v>
      </c>
      <c r="B86" s="267" t="s">
        <v>586</v>
      </c>
      <c r="C86" s="268">
        <v>833.41624518629999</v>
      </c>
      <c r="D86" s="268">
        <v>666.73299803124928</v>
      </c>
      <c r="E86" s="268">
        <v>83.341624753906174</v>
      </c>
      <c r="F86" s="268">
        <f t="shared" si="5"/>
        <v>750.0746227851555</v>
      </c>
      <c r="G86" s="268">
        <f>'[10]COMP MILLDDLLS'!H80*'Comp Inv dir Oper'!$N$9</f>
        <v>0</v>
      </c>
      <c r="H86" s="268">
        <v>0</v>
      </c>
      <c r="I86" s="268">
        <v>83.341622401144477</v>
      </c>
      <c r="J86" s="268">
        <f t="shared" si="6"/>
        <v>83.341622401144477</v>
      </c>
      <c r="K86" s="268"/>
      <c r="L86" s="268">
        <f t="shared" si="7"/>
        <v>1.4210854715202004E-14</v>
      </c>
      <c r="M86" s="268">
        <f t="shared" si="8"/>
        <v>83.341622401144491</v>
      </c>
      <c r="N86" s="285"/>
      <c r="O86" s="285"/>
      <c r="P86" s="285"/>
    </row>
    <row r="87" spans="1:16" s="50" customFormat="1" ht="13.5" x14ac:dyDescent="0.25">
      <c r="A87" s="266">
        <v>74</v>
      </c>
      <c r="B87" s="267" t="s">
        <v>587</v>
      </c>
      <c r="C87" s="268">
        <v>124.94771861099649</v>
      </c>
      <c r="D87" s="268">
        <v>112.452946773569</v>
      </c>
      <c r="E87" s="268">
        <v>12.494771837427471</v>
      </c>
      <c r="F87" s="268">
        <f t="shared" si="5"/>
        <v>124.94771861099647</v>
      </c>
      <c r="G87" s="268">
        <f>'[10]COMP MILLDDLLS'!H81*'Comp Inv dir Oper'!$N$9</f>
        <v>0</v>
      </c>
      <c r="H87" s="268">
        <v>0</v>
      </c>
      <c r="I87" s="268">
        <v>0</v>
      </c>
      <c r="J87" s="268">
        <f t="shared" si="6"/>
        <v>0</v>
      </c>
      <c r="K87" s="268"/>
      <c r="L87" s="268">
        <f t="shared" si="7"/>
        <v>1.4210854715202004E-14</v>
      </c>
      <c r="M87" s="268">
        <f t="shared" si="8"/>
        <v>1.4210854715202004E-14</v>
      </c>
      <c r="N87" s="285"/>
      <c r="O87" s="285"/>
      <c r="P87" s="285"/>
    </row>
    <row r="88" spans="1:16" s="50" customFormat="1" ht="13.5" x14ac:dyDescent="0.25">
      <c r="A88" s="266">
        <v>75</v>
      </c>
      <c r="B88" s="267" t="s">
        <v>588</v>
      </c>
      <c r="C88" s="268">
        <v>227.43737273728527</v>
      </c>
      <c r="D88" s="268">
        <v>208.4059035503478</v>
      </c>
      <c r="E88" s="268">
        <v>19.031469186937453</v>
      </c>
      <c r="F88" s="268">
        <f t="shared" si="5"/>
        <v>227.43737273728524</v>
      </c>
      <c r="G88" s="268">
        <f>'[10]COMP MILLDDLLS'!H82*'Comp Inv dir Oper'!$N$9</f>
        <v>83.341622401144505</v>
      </c>
      <c r="H88" s="268">
        <v>0</v>
      </c>
      <c r="I88" s="268">
        <v>0</v>
      </c>
      <c r="J88" s="268">
        <f t="shared" si="6"/>
        <v>0</v>
      </c>
      <c r="K88" s="268"/>
      <c r="L88" s="268">
        <f t="shared" si="7"/>
        <v>2.8421709430404007E-14</v>
      </c>
      <c r="M88" s="268">
        <f t="shared" si="8"/>
        <v>2.8421709430404007E-14</v>
      </c>
      <c r="N88" s="285"/>
      <c r="O88" s="285"/>
      <c r="P88" s="285"/>
    </row>
    <row r="89" spans="1:16" s="50" customFormat="1" ht="13.5" x14ac:dyDescent="0.25">
      <c r="A89" s="266">
        <v>76</v>
      </c>
      <c r="B89" s="267" t="s">
        <v>589</v>
      </c>
      <c r="C89" s="268">
        <v>369.36930139671341</v>
      </c>
      <c r="D89" s="268">
        <v>369.36930139671341</v>
      </c>
      <c r="E89" s="268">
        <v>0</v>
      </c>
      <c r="F89" s="268">
        <f t="shared" si="5"/>
        <v>369.36930139671341</v>
      </c>
      <c r="G89" s="268">
        <f>'[10]COMP MILLDDLLS'!H83*'Comp Inv dir Oper'!$N$9</f>
        <v>0</v>
      </c>
      <c r="H89" s="268">
        <v>0</v>
      </c>
      <c r="I89" s="268">
        <v>0</v>
      </c>
      <c r="J89" s="268">
        <f t="shared" si="6"/>
        <v>0</v>
      </c>
      <c r="K89" s="268"/>
      <c r="L89" s="268">
        <f t="shared" si="7"/>
        <v>0</v>
      </c>
      <c r="M89" s="268">
        <f t="shared" si="8"/>
        <v>0</v>
      </c>
      <c r="N89" s="285"/>
      <c r="O89" s="285"/>
      <c r="P89" s="285"/>
    </row>
    <row r="90" spans="1:16" s="50" customFormat="1" ht="13.5" x14ac:dyDescent="0.25">
      <c r="A90" s="266">
        <v>77</v>
      </c>
      <c r="B90" s="267" t="s">
        <v>590</v>
      </c>
      <c r="C90" s="268">
        <v>283.50509082984775</v>
      </c>
      <c r="D90" s="268">
        <v>255.15458174663999</v>
      </c>
      <c r="E90" s="268">
        <v>28.350509083207736</v>
      </c>
      <c r="F90" s="268">
        <f t="shared" si="5"/>
        <v>283.50509082984775</v>
      </c>
      <c r="G90" s="268">
        <f>'[10]COMP MILLDDLLS'!H84*'Comp Inv dir Oper'!$N$9</f>
        <v>0</v>
      </c>
      <c r="H90" s="268">
        <v>0</v>
      </c>
      <c r="I90" s="268">
        <v>0</v>
      </c>
      <c r="J90" s="268">
        <f t="shared" si="6"/>
        <v>0</v>
      </c>
      <c r="K90" s="268"/>
      <c r="L90" s="268">
        <f t="shared" si="7"/>
        <v>0</v>
      </c>
      <c r="M90" s="268">
        <f t="shared" si="8"/>
        <v>0</v>
      </c>
      <c r="N90" s="285"/>
      <c r="O90" s="285"/>
      <c r="P90" s="285"/>
    </row>
    <row r="91" spans="1:16" s="50" customFormat="1" ht="13.5" x14ac:dyDescent="0.25">
      <c r="A91" s="266">
        <v>78</v>
      </c>
      <c r="B91" s="267" t="s">
        <v>591</v>
      </c>
      <c r="C91" s="268">
        <v>4.8546691931544039</v>
      </c>
      <c r="D91" s="268">
        <v>4.8546691931544039</v>
      </c>
      <c r="E91" s="268">
        <v>0</v>
      </c>
      <c r="F91" s="268">
        <f t="shared" si="5"/>
        <v>4.8546691931544039</v>
      </c>
      <c r="G91" s="268">
        <f>'[10]COMP MILLDDLLS'!H85*'Comp Inv dir Oper'!$N$9</f>
        <v>0</v>
      </c>
      <c r="H91" s="268">
        <v>0</v>
      </c>
      <c r="I91" s="268">
        <v>0</v>
      </c>
      <c r="J91" s="268">
        <f t="shared" si="6"/>
        <v>0</v>
      </c>
      <c r="K91" s="268"/>
      <c r="L91" s="268">
        <f t="shared" si="7"/>
        <v>0</v>
      </c>
      <c r="M91" s="268">
        <f t="shared" si="8"/>
        <v>0</v>
      </c>
      <c r="N91" s="285"/>
      <c r="O91" s="285"/>
      <c r="P91" s="285"/>
    </row>
    <row r="92" spans="1:16" s="50" customFormat="1" ht="13.5" x14ac:dyDescent="0.25">
      <c r="A92" s="266">
        <v>79</v>
      </c>
      <c r="B92" s="267" t="s">
        <v>592</v>
      </c>
      <c r="C92" s="268">
        <v>2507.357332847062</v>
      </c>
      <c r="D92" s="268">
        <v>2381.9894662816314</v>
      </c>
      <c r="E92" s="268">
        <v>125.36786656543038</v>
      </c>
      <c r="F92" s="268">
        <f t="shared" si="5"/>
        <v>2507.3573328470616</v>
      </c>
      <c r="G92" s="268">
        <f>'[10]COMP MILLDDLLS'!H86*'Comp Inv dir Oper'!$N$9</f>
        <v>0</v>
      </c>
      <c r="H92" s="268">
        <v>0</v>
      </c>
      <c r="I92" s="268">
        <v>0</v>
      </c>
      <c r="J92" s="268">
        <f t="shared" si="6"/>
        <v>0</v>
      </c>
      <c r="K92" s="268"/>
      <c r="L92" s="268">
        <f t="shared" si="7"/>
        <v>4.5474735088646412E-13</v>
      </c>
      <c r="M92" s="268">
        <f t="shared" si="8"/>
        <v>4.5474735088646412E-13</v>
      </c>
      <c r="N92" s="285"/>
      <c r="O92" s="285"/>
      <c r="P92" s="285"/>
    </row>
    <row r="93" spans="1:16" s="50" customFormat="1" ht="13.5" x14ac:dyDescent="0.25">
      <c r="A93" s="266">
        <v>80</v>
      </c>
      <c r="B93" s="267" t="s">
        <v>593</v>
      </c>
      <c r="C93" s="268">
        <v>580.44872099553686</v>
      </c>
      <c r="D93" s="268">
        <v>580.44872099553686</v>
      </c>
      <c r="E93" s="268">
        <v>0</v>
      </c>
      <c r="F93" s="268">
        <f t="shared" si="5"/>
        <v>580.44872099553686</v>
      </c>
      <c r="G93" s="268">
        <f>'[10]COMP MILLDDLLS'!H87*'Comp Inv dir Oper'!$N$9</f>
        <v>0</v>
      </c>
      <c r="H93" s="268">
        <v>0</v>
      </c>
      <c r="I93" s="268">
        <v>0</v>
      </c>
      <c r="J93" s="268">
        <f t="shared" si="6"/>
        <v>0</v>
      </c>
      <c r="K93" s="268"/>
      <c r="L93" s="268">
        <f t="shared" si="7"/>
        <v>0</v>
      </c>
      <c r="M93" s="268">
        <f t="shared" si="8"/>
        <v>0</v>
      </c>
      <c r="N93" s="285"/>
      <c r="O93" s="285"/>
      <c r="P93" s="285"/>
    </row>
    <row r="94" spans="1:16" s="50" customFormat="1" ht="13.5" x14ac:dyDescent="0.25">
      <c r="A94" s="266">
        <v>82</v>
      </c>
      <c r="B94" s="267" t="s">
        <v>594</v>
      </c>
      <c r="C94" s="268">
        <v>11.809700615723893</v>
      </c>
      <c r="D94" s="268">
        <v>11.809700615723889</v>
      </c>
      <c r="E94" s="268">
        <v>0</v>
      </c>
      <c r="F94" s="268">
        <f t="shared" si="5"/>
        <v>11.809700615723889</v>
      </c>
      <c r="G94" s="268">
        <f>'[10]COMP MILLDDLLS'!H88*'Comp Inv dir Oper'!$N$9</f>
        <v>0</v>
      </c>
      <c r="H94" s="268">
        <v>0</v>
      </c>
      <c r="I94" s="268">
        <v>0</v>
      </c>
      <c r="J94" s="268">
        <f t="shared" si="6"/>
        <v>0</v>
      </c>
      <c r="K94" s="268"/>
      <c r="L94" s="268">
        <f t="shared" si="7"/>
        <v>3.5527136788005009E-15</v>
      </c>
      <c r="M94" s="268">
        <f t="shared" si="8"/>
        <v>3.5527136788005009E-15</v>
      </c>
      <c r="N94" s="285"/>
      <c r="O94" s="285"/>
      <c r="P94" s="285"/>
    </row>
    <row r="95" spans="1:16" s="50" customFormat="1" ht="13.5" x14ac:dyDescent="0.25">
      <c r="A95" s="266">
        <v>83</v>
      </c>
      <c r="B95" s="267" t="s">
        <v>595</v>
      </c>
      <c r="C95" s="268">
        <v>18.015639485975932</v>
      </c>
      <c r="D95" s="268">
        <v>16.214075458024002</v>
      </c>
      <c r="E95" s="268">
        <v>1.8015640279519278</v>
      </c>
      <c r="F95" s="268">
        <f t="shared" si="5"/>
        <v>18.015639485975932</v>
      </c>
      <c r="G95" s="268">
        <f>'[10]COMP MILLDDLLS'!H89*'Comp Inv dir Oper'!$N$9</f>
        <v>0</v>
      </c>
      <c r="H95" s="268">
        <v>0</v>
      </c>
      <c r="I95" s="268">
        <v>0</v>
      </c>
      <c r="J95" s="268">
        <f t="shared" si="6"/>
        <v>0</v>
      </c>
      <c r="K95" s="268"/>
      <c r="L95" s="268">
        <f t="shared" si="7"/>
        <v>0</v>
      </c>
      <c r="M95" s="268">
        <f t="shared" si="8"/>
        <v>0</v>
      </c>
      <c r="N95" s="285"/>
      <c r="O95" s="285"/>
      <c r="P95" s="285"/>
    </row>
    <row r="96" spans="1:16" s="50" customFormat="1" ht="13.5" x14ac:dyDescent="0.25">
      <c r="A96" s="266">
        <v>84</v>
      </c>
      <c r="B96" s="267" t="s">
        <v>596</v>
      </c>
      <c r="C96" s="268">
        <v>265.89629610000003</v>
      </c>
      <c r="D96" s="268">
        <v>265.89629610000003</v>
      </c>
      <c r="E96" s="268">
        <v>0</v>
      </c>
      <c r="F96" s="268">
        <f t="shared" si="5"/>
        <v>265.89629610000003</v>
      </c>
      <c r="G96" s="268">
        <f>'[10]COMP MILLDDLLS'!H90*'Comp Inv dir Oper'!$N$9</f>
        <v>0</v>
      </c>
      <c r="H96" s="268">
        <v>0</v>
      </c>
      <c r="I96" s="268">
        <v>0</v>
      </c>
      <c r="J96" s="268">
        <f t="shared" si="6"/>
        <v>0</v>
      </c>
      <c r="K96" s="268"/>
      <c r="L96" s="268">
        <f t="shared" si="7"/>
        <v>0</v>
      </c>
      <c r="M96" s="268">
        <f t="shared" si="8"/>
        <v>0</v>
      </c>
      <c r="N96" s="285"/>
      <c r="O96" s="285"/>
      <c r="P96" s="285"/>
    </row>
    <row r="97" spans="1:19" s="50" customFormat="1" ht="13.5" x14ac:dyDescent="0.25">
      <c r="A97" s="266">
        <v>87</v>
      </c>
      <c r="B97" s="267" t="s">
        <v>597</v>
      </c>
      <c r="C97" s="268">
        <v>968.39927898649</v>
      </c>
      <c r="D97" s="268">
        <v>968.39927898649023</v>
      </c>
      <c r="E97" s="268">
        <v>0</v>
      </c>
      <c r="F97" s="268">
        <f t="shared" si="5"/>
        <v>968.39927898649023</v>
      </c>
      <c r="G97" s="268">
        <f>'[10]COMP MILLDDLLS'!H91*'Comp Inv dir Oper'!$N$9</f>
        <v>0</v>
      </c>
      <c r="H97" s="268">
        <v>0</v>
      </c>
      <c r="I97" s="268">
        <v>0</v>
      </c>
      <c r="J97" s="268">
        <f t="shared" si="6"/>
        <v>0</v>
      </c>
      <c r="K97" s="268"/>
      <c r="L97" s="268">
        <f t="shared" si="7"/>
        <v>-2.2737367544323206E-13</v>
      </c>
      <c r="M97" s="268">
        <f t="shared" si="8"/>
        <v>-2.2737367544323206E-13</v>
      </c>
      <c r="N97" s="285"/>
      <c r="O97" s="285"/>
      <c r="P97" s="285"/>
    </row>
    <row r="98" spans="1:19" s="50" customFormat="1" ht="13.5" x14ac:dyDescent="0.25">
      <c r="A98" s="266">
        <v>90</v>
      </c>
      <c r="B98" s="267" t="s">
        <v>598</v>
      </c>
      <c r="C98" s="268">
        <v>264.53817599999991</v>
      </c>
      <c r="D98" s="268">
        <v>264.53817599999996</v>
      </c>
      <c r="E98" s="268">
        <v>0</v>
      </c>
      <c r="F98" s="268">
        <f t="shared" si="5"/>
        <v>264.53817599999996</v>
      </c>
      <c r="G98" s="268">
        <f>'[10]COMP MILLDDLLS'!H92*'Comp Inv dir Oper'!$N$9</f>
        <v>0</v>
      </c>
      <c r="H98" s="268">
        <v>0</v>
      </c>
      <c r="I98" s="268">
        <v>0</v>
      </c>
      <c r="J98" s="268">
        <f t="shared" si="6"/>
        <v>0</v>
      </c>
      <c r="K98" s="268"/>
      <c r="L98" s="268">
        <f t="shared" si="7"/>
        <v>-5.6843418860808015E-14</v>
      </c>
      <c r="M98" s="268">
        <f t="shared" si="8"/>
        <v>-5.6843418860808015E-14</v>
      </c>
      <c r="N98" s="285"/>
      <c r="O98" s="285"/>
      <c r="P98" s="285"/>
    </row>
    <row r="99" spans="1:19" s="50" customFormat="1" ht="13.5" x14ac:dyDescent="0.25">
      <c r="A99" s="266">
        <v>91</v>
      </c>
      <c r="B99" s="267" t="s">
        <v>599</v>
      </c>
      <c r="C99" s="268">
        <v>226.65920258482188</v>
      </c>
      <c r="D99" s="268">
        <v>215.32624243061346</v>
      </c>
      <c r="E99" s="268">
        <v>11.332960154208468</v>
      </c>
      <c r="F99" s="268">
        <f t="shared" si="5"/>
        <v>226.65920258482194</v>
      </c>
      <c r="G99" s="268">
        <f>'[10]COMP MILLDDLLS'!H93*'Comp Inv dir Oper'!$N$9</f>
        <v>0</v>
      </c>
      <c r="H99" s="268">
        <v>0</v>
      </c>
      <c r="I99" s="268">
        <v>0</v>
      </c>
      <c r="J99" s="268">
        <f t="shared" si="6"/>
        <v>0</v>
      </c>
      <c r="K99" s="268"/>
      <c r="L99" s="268">
        <f t="shared" si="7"/>
        <v>-5.6843418860808015E-14</v>
      </c>
      <c r="M99" s="268">
        <f t="shared" si="8"/>
        <v>-5.6843418860808015E-14</v>
      </c>
      <c r="N99" s="285"/>
      <c r="O99" s="285"/>
      <c r="P99" s="285"/>
    </row>
    <row r="100" spans="1:19" s="50" customFormat="1" ht="13.5" x14ac:dyDescent="0.25">
      <c r="A100" s="266">
        <v>92</v>
      </c>
      <c r="B100" s="267" t="s">
        <v>600</v>
      </c>
      <c r="C100" s="268">
        <v>636.75149092565732</v>
      </c>
      <c r="D100" s="268">
        <v>636.75149092565721</v>
      </c>
      <c r="E100" s="268">
        <v>0</v>
      </c>
      <c r="F100" s="268">
        <f t="shared" si="5"/>
        <v>636.75149092565721</v>
      </c>
      <c r="G100" s="268">
        <f>'[10]COMP MILLDDLLS'!H94*'Comp Inv dir Oper'!$N$9</f>
        <v>0</v>
      </c>
      <c r="H100" s="268">
        <v>0</v>
      </c>
      <c r="I100" s="268">
        <v>0</v>
      </c>
      <c r="J100" s="268">
        <f t="shared" si="6"/>
        <v>0</v>
      </c>
      <c r="K100" s="268"/>
      <c r="L100" s="268">
        <f t="shared" si="7"/>
        <v>1.1368683772161603E-13</v>
      </c>
      <c r="M100" s="268">
        <f t="shared" si="8"/>
        <v>1.1368683772161603E-13</v>
      </c>
      <c r="N100" s="285"/>
      <c r="O100" s="285"/>
      <c r="P100" s="285"/>
    </row>
    <row r="101" spans="1:19" s="50" customFormat="1" ht="13.5" x14ac:dyDescent="0.25">
      <c r="A101" s="266">
        <v>93</v>
      </c>
      <c r="B101" s="267" t="s">
        <v>601</v>
      </c>
      <c r="C101" s="268">
        <v>341.86986239809443</v>
      </c>
      <c r="D101" s="268">
        <v>322.07320625619502</v>
      </c>
      <c r="E101" s="268">
        <v>19.796656141899419</v>
      </c>
      <c r="F101" s="268">
        <f t="shared" si="5"/>
        <v>341.86986239809443</v>
      </c>
      <c r="G101" s="268">
        <f>'[10]COMP MILLDDLLS'!H95*'Comp Inv dir Oper'!$N$9</f>
        <v>0</v>
      </c>
      <c r="H101" s="268">
        <v>0</v>
      </c>
      <c r="I101" s="268">
        <v>0</v>
      </c>
      <c r="J101" s="268">
        <f t="shared" si="6"/>
        <v>0</v>
      </c>
      <c r="K101" s="268"/>
      <c r="L101" s="268">
        <f t="shared" si="7"/>
        <v>0</v>
      </c>
      <c r="M101" s="268">
        <f t="shared" si="8"/>
        <v>0</v>
      </c>
      <c r="N101" s="285"/>
      <c r="O101" s="285"/>
      <c r="P101" s="285"/>
    </row>
    <row r="102" spans="1:19" s="50" customFormat="1" ht="13.5" x14ac:dyDescent="0.25">
      <c r="A102" s="266">
        <v>94</v>
      </c>
      <c r="B102" s="267" t="s">
        <v>602</v>
      </c>
      <c r="C102" s="268">
        <v>113.96399100000001</v>
      </c>
      <c r="D102" s="268">
        <v>113.96399100000001</v>
      </c>
      <c r="E102" s="268">
        <v>0</v>
      </c>
      <c r="F102" s="268">
        <f t="shared" si="5"/>
        <v>113.96399100000001</v>
      </c>
      <c r="G102" s="268">
        <f>'[10]COMP MILLDDLLS'!H96*'Comp Inv dir Oper'!$N$9</f>
        <v>0</v>
      </c>
      <c r="H102" s="268">
        <v>0</v>
      </c>
      <c r="I102" s="268">
        <v>0</v>
      </c>
      <c r="J102" s="268">
        <f t="shared" si="6"/>
        <v>0</v>
      </c>
      <c r="K102" s="268"/>
      <c r="L102" s="268">
        <f t="shared" si="7"/>
        <v>0</v>
      </c>
      <c r="M102" s="268">
        <f t="shared" si="8"/>
        <v>0</v>
      </c>
      <c r="N102" s="285"/>
      <c r="O102" s="285"/>
      <c r="P102" s="285"/>
    </row>
    <row r="103" spans="1:19" s="50" customFormat="1" ht="13.5" x14ac:dyDescent="0.25">
      <c r="A103" s="266">
        <v>95</v>
      </c>
      <c r="B103" s="267" t="s">
        <v>603</v>
      </c>
      <c r="C103" s="268">
        <v>151.63489451451093</v>
      </c>
      <c r="D103" s="268">
        <v>151.6348945145109</v>
      </c>
      <c r="E103" s="268">
        <v>0</v>
      </c>
      <c r="F103" s="268">
        <f t="shared" si="5"/>
        <v>151.6348945145109</v>
      </c>
      <c r="G103" s="268">
        <f>'[10]COMP MILLDDLLS'!H97*'Comp Inv dir Oper'!$N$9</f>
        <v>0</v>
      </c>
      <c r="H103" s="268">
        <v>0</v>
      </c>
      <c r="I103" s="268">
        <v>0</v>
      </c>
      <c r="J103" s="268">
        <f t="shared" si="6"/>
        <v>0</v>
      </c>
      <c r="K103" s="268"/>
      <c r="L103" s="268">
        <f t="shared" si="7"/>
        <v>2.8421709430404007E-14</v>
      </c>
      <c r="M103" s="268">
        <f t="shared" si="8"/>
        <v>2.8421709430404007E-14</v>
      </c>
      <c r="N103" s="285"/>
      <c r="O103" s="285"/>
      <c r="P103" s="285"/>
    </row>
    <row r="104" spans="1:19" s="52" customFormat="1" ht="13.5" x14ac:dyDescent="0.25">
      <c r="A104" s="266">
        <v>98</v>
      </c>
      <c r="B104" s="267" t="s">
        <v>604</v>
      </c>
      <c r="C104" s="268">
        <v>68.48437007828359</v>
      </c>
      <c r="D104" s="268">
        <v>68.48437007828359</v>
      </c>
      <c r="E104" s="268">
        <v>0</v>
      </c>
      <c r="F104" s="268">
        <f t="shared" si="5"/>
        <v>68.48437007828359</v>
      </c>
      <c r="G104" s="268">
        <f>'[10]COMP MILLDDLLS'!H98*'Comp Inv dir Oper'!$N$9</f>
        <v>0</v>
      </c>
      <c r="H104" s="268">
        <v>0</v>
      </c>
      <c r="I104" s="268">
        <v>0</v>
      </c>
      <c r="J104" s="268">
        <f t="shared" si="6"/>
        <v>0</v>
      </c>
      <c r="K104" s="268"/>
      <c r="L104" s="268">
        <f t="shared" si="7"/>
        <v>0</v>
      </c>
      <c r="M104" s="268">
        <f t="shared" si="8"/>
        <v>0</v>
      </c>
      <c r="N104" s="285"/>
      <c r="O104" s="285"/>
      <c r="P104" s="285"/>
      <c r="Q104" s="50"/>
      <c r="R104" s="50"/>
      <c r="S104" s="50"/>
    </row>
    <row r="105" spans="1:19" s="50" customFormat="1" ht="13.5" x14ac:dyDescent="0.25">
      <c r="A105" s="266">
        <v>99</v>
      </c>
      <c r="B105" s="267" t="s">
        <v>605</v>
      </c>
      <c r="C105" s="268">
        <v>882.08883027884372</v>
      </c>
      <c r="D105" s="268">
        <v>837.98438876103944</v>
      </c>
      <c r="E105" s="268">
        <v>44.104441517804339</v>
      </c>
      <c r="F105" s="268">
        <f t="shared" si="5"/>
        <v>882.08883027884383</v>
      </c>
      <c r="G105" s="268">
        <f>'[10]COMP MILLDDLLS'!H99*'Comp Inv dir Oper'!$N$9</f>
        <v>0</v>
      </c>
      <c r="H105" s="268">
        <v>0</v>
      </c>
      <c r="I105" s="268">
        <v>0</v>
      </c>
      <c r="J105" s="268">
        <f t="shared" si="6"/>
        <v>0</v>
      </c>
      <c r="K105" s="268"/>
      <c r="L105" s="268">
        <f t="shared" si="7"/>
        <v>-1.1368683772161603E-13</v>
      </c>
      <c r="M105" s="268">
        <f t="shared" si="8"/>
        <v>-1.1368683772161603E-13</v>
      </c>
      <c r="N105" s="285"/>
      <c r="O105" s="285"/>
      <c r="P105" s="285"/>
    </row>
    <row r="106" spans="1:19" s="50" customFormat="1" ht="13.5" x14ac:dyDescent="0.25">
      <c r="A106" s="266">
        <v>100</v>
      </c>
      <c r="B106" s="267" t="s">
        <v>606</v>
      </c>
      <c r="C106" s="268">
        <v>1567.1346788834501</v>
      </c>
      <c r="D106" s="268">
        <v>1462.0150981765009</v>
      </c>
      <c r="E106" s="268">
        <v>105.11958070694919</v>
      </c>
      <c r="F106" s="268">
        <f t="shared" si="5"/>
        <v>1567.1346788834501</v>
      </c>
      <c r="G106" s="268">
        <f>'[10]COMP MILLDDLLS'!H100*'Comp Inv dir Oper'!$N$9</f>
        <v>0</v>
      </c>
      <c r="H106" s="268">
        <v>0</v>
      </c>
      <c r="I106" s="268">
        <v>0</v>
      </c>
      <c r="J106" s="268">
        <f t="shared" si="6"/>
        <v>0</v>
      </c>
      <c r="K106" s="268"/>
      <c r="L106" s="268">
        <f t="shared" si="7"/>
        <v>0</v>
      </c>
      <c r="M106" s="268">
        <f t="shared" si="8"/>
        <v>0</v>
      </c>
      <c r="N106" s="285"/>
      <c r="O106" s="285"/>
      <c r="P106" s="285"/>
    </row>
    <row r="107" spans="1:19" s="50" customFormat="1" ht="13.5" x14ac:dyDescent="0.25">
      <c r="A107" s="266">
        <v>101</v>
      </c>
      <c r="B107" s="267" t="s">
        <v>607</v>
      </c>
      <c r="C107" s="268">
        <v>548.83139321470071</v>
      </c>
      <c r="D107" s="268">
        <v>527.11798953456412</v>
      </c>
      <c r="E107" s="268">
        <v>14.475602561795863</v>
      </c>
      <c r="F107" s="268">
        <f t="shared" si="5"/>
        <v>541.59359209636</v>
      </c>
      <c r="G107" s="268">
        <f>'[10]COMP MILLDDLLS'!H101*'Comp Inv dir Oper'!$N$9</f>
        <v>0</v>
      </c>
      <c r="H107" s="268">
        <v>0</v>
      </c>
      <c r="I107" s="268">
        <v>7.2378011183409265</v>
      </c>
      <c r="J107" s="268">
        <f t="shared" si="6"/>
        <v>7.2378011183409265</v>
      </c>
      <c r="K107" s="268"/>
      <c r="L107" s="268">
        <f t="shared" si="7"/>
        <v>-2.1405099914773018E-13</v>
      </c>
      <c r="M107" s="268">
        <f t="shared" si="8"/>
        <v>7.2378011183407125</v>
      </c>
      <c r="N107" s="285"/>
      <c r="O107" s="285"/>
      <c r="P107" s="285"/>
    </row>
    <row r="108" spans="1:19" s="50" customFormat="1" ht="13.5" x14ac:dyDescent="0.25">
      <c r="A108" s="266">
        <v>102</v>
      </c>
      <c r="B108" s="267" t="s">
        <v>608</v>
      </c>
      <c r="C108" s="268">
        <v>379.67274896014465</v>
      </c>
      <c r="D108" s="268">
        <v>379.67274896014465</v>
      </c>
      <c r="E108" s="268">
        <v>0</v>
      </c>
      <c r="F108" s="268">
        <f t="shared" si="5"/>
        <v>379.67274896014465</v>
      </c>
      <c r="G108" s="268">
        <f>'[10]COMP MILLDDLLS'!H102*'Comp Inv dir Oper'!$N$9</f>
        <v>0</v>
      </c>
      <c r="H108" s="268">
        <v>0</v>
      </c>
      <c r="I108" s="268">
        <v>0</v>
      </c>
      <c r="J108" s="268">
        <f t="shared" si="6"/>
        <v>0</v>
      </c>
      <c r="K108" s="268"/>
      <c r="L108" s="268">
        <f t="shared" si="7"/>
        <v>0</v>
      </c>
      <c r="M108" s="268">
        <f t="shared" si="8"/>
        <v>0</v>
      </c>
      <c r="N108" s="285"/>
      <c r="O108" s="285"/>
      <c r="P108" s="285"/>
    </row>
    <row r="109" spans="1:19" s="50" customFormat="1" ht="13.5" x14ac:dyDescent="0.25">
      <c r="A109" s="266">
        <v>103</v>
      </c>
      <c r="B109" s="267" t="s">
        <v>609</v>
      </c>
      <c r="C109" s="268">
        <v>131.70127510734574</v>
      </c>
      <c r="D109" s="268">
        <v>131.70127510734571</v>
      </c>
      <c r="E109" s="268">
        <v>0</v>
      </c>
      <c r="F109" s="268">
        <f t="shared" si="5"/>
        <v>131.70127510734571</v>
      </c>
      <c r="G109" s="268">
        <f>'[10]COMP MILLDDLLS'!H103*'Comp Inv dir Oper'!$N$9</f>
        <v>7.2378011183406752</v>
      </c>
      <c r="H109" s="268">
        <v>0</v>
      </c>
      <c r="I109" s="268">
        <v>0</v>
      </c>
      <c r="J109" s="268">
        <f t="shared" si="6"/>
        <v>0</v>
      </c>
      <c r="K109" s="268"/>
      <c r="L109" s="268">
        <f t="shared" si="7"/>
        <v>2.8421709430404007E-14</v>
      </c>
      <c r="M109" s="268">
        <f t="shared" si="8"/>
        <v>2.8421709430404007E-14</v>
      </c>
      <c r="N109" s="285"/>
      <c r="O109" s="285"/>
      <c r="P109" s="285"/>
    </row>
    <row r="110" spans="1:19" s="50" customFormat="1" ht="13.5" x14ac:dyDescent="0.25">
      <c r="A110" s="266">
        <v>104</v>
      </c>
      <c r="B110" s="267" t="s">
        <v>610</v>
      </c>
      <c r="C110" s="268">
        <v>3666.6035572121373</v>
      </c>
      <c r="D110" s="268">
        <v>3224.2000581435732</v>
      </c>
      <c r="E110" s="268">
        <v>224.60113617804711</v>
      </c>
      <c r="F110" s="268">
        <f t="shared" si="5"/>
        <v>3448.8011943216202</v>
      </c>
      <c r="G110" s="268">
        <f>'[10]COMP MILLDDLLS'!H104*'Comp Inv dir Oper'!$N$9</f>
        <v>0</v>
      </c>
      <c r="H110" s="268">
        <v>0</v>
      </c>
      <c r="I110" s="268">
        <v>11.00220563514249</v>
      </c>
      <c r="J110" s="268">
        <f t="shared" si="6"/>
        <v>11.00220563514249</v>
      </c>
      <c r="K110" s="268"/>
      <c r="L110" s="268">
        <f t="shared" si="7"/>
        <v>206.80015725537459</v>
      </c>
      <c r="M110" s="268">
        <f t="shared" si="8"/>
        <v>217.80236289051709</v>
      </c>
      <c r="N110" s="285"/>
      <c r="O110" s="285"/>
      <c r="P110" s="285"/>
    </row>
    <row r="111" spans="1:19" s="50" customFormat="1" ht="13.5" x14ac:dyDescent="0.25">
      <c r="A111" s="266">
        <v>105</v>
      </c>
      <c r="B111" s="267" t="s">
        <v>611</v>
      </c>
      <c r="C111" s="268">
        <v>1997.0190324468967</v>
      </c>
      <c r="D111" s="268">
        <v>1891.9127675774646</v>
      </c>
      <c r="E111" s="268">
        <v>105.10626486943204</v>
      </c>
      <c r="F111" s="268">
        <f t="shared" si="5"/>
        <v>1997.0190324468967</v>
      </c>
      <c r="G111" s="268">
        <f>'[10]COMP MILLDDLLS'!H105*'Comp Inv dir Oper'!$N$9</f>
        <v>0</v>
      </c>
      <c r="H111" s="268">
        <v>0</v>
      </c>
      <c r="I111" s="268">
        <v>0</v>
      </c>
      <c r="J111" s="268">
        <f t="shared" si="6"/>
        <v>0</v>
      </c>
      <c r="K111" s="268"/>
      <c r="L111" s="268">
        <f t="shared" si="7"/>
        <v>0</v>
      </c>
      <c r="M111" s="268">
        <f t="shared" si="8"/>
        <v>0</v>
      </c>
      <c r="N111" s="285"/>
      <c r="O111" s="285"/>
      <c r="P111" s="285"/>
    </row>
    <row r="112" spans="1:19" s="50" customFormat="1" ht="13.5" x14ac:dyDescent="0.25">
      <c r="A112" s="266">
        <v>106</v>
      </c>
      <c r="B112" s="267" t="s">
        <v>612</v>
      </c>
      <c r="C112" s="268">
        <v>1466.3024311740483</v>
      </c>
      <c r="D112" s="268">
        <v>1392.9873094542038</v>
      </c>
      <c r="E112" s="268">
        <v>73.315121719844726</v>
      </c>
      <c r="F112" s="268">
        <f t="shared" si="5"/>
        <v>1466.3024311740485</v>
      </c>
      <c r="G112" s="268">
        <f>'[10]COMP MILLDDLLS'!H106*'Comp Inv dir Oper'!$N$9</f>
        <v>217.80236289051678</v>
      </c>
      <c r="H112" s="268">
        <v>0</v>
      </c>
      <c r="I112" s="268">
        <v>0</v>
      </c>
      <c r="J112" s="268">
        <f t="shared" si="6"/>
        <v>0</v>
      </c>
      <c r="K112" s="268"/>
      <c r="L112" s="268">
        <f t="shared" si="7"/>
        <v>-2.2737367544323206E-13</v>
      </c>
      <c r="M112" s="268">
        <f t="shared" si="8"/>
        <v>-2.2737367544323206E-13</v>
      </c>
      <c r="N112" s="285"/>
      <c r="O112" s="285"/>
      <c r="P112" s="285"/>
    </row>
    <row r="113" spans="1:16" s="50" customFormat="1" ht="13.5" x14ac:dyDescent="0.25">
      <c r="A113" s="266">
        <v>107</v>
      </c>
      <c r="B113" s="267" t="s">
        <v>613</v>
      </c>
      <c r="C113" s="268">
        <v>1190.6329304682999</v>
      </c>
      <c r="D113" s="268">
        <v>1124.4866565543985</v>
      </c>
      <c r="E113" s="268">
        <v>66.146273913901467</v>
      </c>
      <c r="F113" s="268">
        <f t="shared" si="5"/>
        <v>1190.6329304682999</v>
      </c>
      <c r="G113" s="268">
        <f>'[10]COMP MILLDDLLS'!H107*'Comp Inv dir Oper'!$N$9</f>
        <v>0</v>
      </c>
      <c r="H113" s="268">
        <v>0</v>
      </c>
      <c r="I113" s="268">
        <v>0</v>
      </c>
      <c r="J113" s="268">
        <f t="shared" si="6"/>
        <v>0</v>
      </c>
      <c r="K113" s="268"/>
      <c r="L113" s="268">
        <f t="shared" si="7"/>
        <v>0</v>
      </c>
      <c r="M113" s="268">
        <f t="shared" si="8"/>
        <v>0</v>
      </c>
      <c r="N113" s="285"/>
      <c r="O113" s="285"/>
      <c r="P113" s="285"/>
    </row>
    <row r="114" spans="1:16" s="50" customFormat="1" ht="13.5" x14ac:dyDescent="0.25">
      <c r="A114" s="266">
        <v>108</v>
      </c>
      <c r="B114" s="267" t="s">
        <v>614</v>
      </c>
      <c r="C114" s="268">
        <v>674.36680603826358</v>
      </c>
      <c r="D114" s="268">
        <v>674.36680603826358</v>
      </c>
      <c r="E114" s="268">
        <v>0</v>
      </c>
      <c r="F114" s="268">
        <f t="shared" si="5"/>
        <v>674.36680603826358</v>
      </c>
      <c r="G114" s="268">
        <f>'[10]COMP MILLDDLLS'!H108*'Comp Inv dir Oper'!$N$9</f>
        <v>0</v>
      </c>
      <c r="H114" s="268">
        <v>0</v>
      </c>
      <c r="I114" s="268">
        <v>0</v>
      </c>
      <c r="J114" s="268">
        <f t="shared" si="6"/>
        <v>0</v>
      </c>
      <c r="K114" s="268"/>
      <c r="L114" s="268">
        <f t="shared" si="7"/>
        <v>0</v>
      </c>
      <c r="M114" s="268">
        <f t="shared" si="8"/>
        <v>0</v>
      </c>
      <c r="N114" s="285"/>
      <c r="O114" s="285"/>
      <c r="P114" s="285"/>
    </row>
    <row r="115" spans="1:16" s="50" customFormat="1" ht="13.5" x14ac:dyDescent="0.25">
      <c r="A115" s="266">
        <v>110</v>
      </c>
      <c r="B115" s="267" t="s">
        <v>615</v>
      </c>
      <c r="C115" s="268">
        <v>103.35731648004874</v>
      </c>
      <c r="D115" s="268">
        <v>103.35731648004871</v>
      </c>
      <c r="E115" s="268">
        <v>0</v>
      </c>
      <c r="F115" s="268">
        <f t="shared" si="5"/>
        <v>103.35731648004871</v>
      </c>
      <c r="G115" s="268">
        <f>'[10]COMP MILLDDLLS'!H109*'Comp Inv dir Oper'!$N$9</f>
        <v>0</v>
      </c>
      <c r="H115" s="268">
        <v>0</v>
      </c>
      <c r="I115" s="268">
        <v>0</v>
      </c>
      <c r="J115" s="268">
        <f t="shared" si="6"/>
        <v>0</v>
      </c>
      <c r="K115" s="268"/>
      <c r="L115" s="268">
        <f t="shared" si="7"/>
        <v>2.8421709430404007E-14</v>
      </c>
      <c r="M115" s="268">
        <f t="shared" si="8"/>
        <v>2.8421709430404007E-14</v>
      </c>
      <c r="N115" s="285"/>
      <c r="O115" s="285"/>
      <c r="P115" s="285"/>
    </row>
    <row r="116" spans="1:16" s="50" customFormat="1" ht="13.5" x14ac:dyDescent="0.25">
      <c r="A116" s="266">
        <v>111</v>
      </c>
      <c r="B116" s="267" t="s">
        <v>616</v>
      </c>
      <c r="C116" s="268">
        <v>619.49146556229994</v>
      </c>
      <c r="D116" s="268">
        <v>464.61859897022367</v>
      </c>
      <c r="E116" s="268">
        <v>92.923719794044729</v>
      </c>
      <c r="F116" s="268">
        <f t="shared" si="5"/>
        <v>557.54231876426843</v>
      </c>
      <c r="G116" s="268">
        <f>'[10]COMP MILLDDLLS'!H110*'Comp Inv dir Oper'!$N$9</f>
        <v>0</v>
      </c>
      <c r="H116" s="268">
        <v>0</v>
      </c>
      <c r="I116" s="268">
        <v>61.949146798031656</v>
      </c>
      <c r="J116" s="268">
        <f t="shared" si="6"/>
        <v>61.949146798031656</v>
      </c>
      <c r="K116" s="268"/>
      <c r="L116" s="268">
        <f t="shared" si="7"/>
        <v>-1.4921397450962104E-13</v>
      </c>
      <c r="M116" s="268">
        <f t="shared" si="8"/>
        <v>61.949146798031506</v>
      </c>
      <c r="N116" s="285"/>
      <c r="O116" s="285"/>
      <c r="P116" s="285"/>
    </row>
    <row r="117" spans="1:16" s="50" customFormat="1" ht="13.5" x14ac:dyDescent="0.25">
      <c r="A117" s="266">
        <v>112</v>
      </c>
      <c r="B117" s="267" t="s">
        <v>617</v>
      </c>
      <c r="C117" s="268">
        <v>269.4542743207009</v>
      </c>
      <c r="D117" s="268">
        <v>251.08458270362496</v>
      </c>
      <c r="E117" s="268">
        <v>18.369691617075958</v>
      </c>
      <c r="F117" s="268">
        <f t="shared" si="5"/>
        <v>269.4542743207009</v>
      </c>
      <c r="G117" s="268">
        <f>'[10]COMP MILLDDLLS'!H111*'Comp Inv dir Oper'!$N$9</f>
        <v>0</v>
      </c>
      <c r="H117" s="268">
        <v>0</v>
      </c>
      <c r="I117" s="268">
        <v>0</v>
      </c>
      <c r="J117" s="268">
        <f t="shared" si="6"/>
        <v>0</v>
      </c>
      <c r="K117" s="268"/>
      <c r="L117" s="268">
        <f t="shared" si="7"/>
        <v>0</v>
      </c>
      <c r="M117" s="268">
        <f t="shared" si="8"/>
        <v>0</v>
      </c>
      <c r="N117" s="285"/>
      <c r="O117" s="285"/>
      <c r="P117" s="285"/>
    </row>
    <row r="118" spans="1:16" s="50" customFormat="1" ht="13.5" x14ac:dyDescent="0.25">
      <c r="A118" s="266">
        <v>113</v>
      </c>
      <c r="B118" s="267" t="s">
        <v>618</v>
      </c>
      <c r="C118" s="268">
        <v>705.60870473347143</v>
      </c>
      <c r="D118" s="268">
        <v>705.60870473347143</v>
      </c>
      <c r="E118" s="268">
        <v>0</v>
      </c>
      <c r="F118" s="268">
        <f t="shared" si="5"/>
        <v>705.60870473347143</v>
      </c>
      <c r="G118" s="268">
        <f>'[10]COMP MILLDDLLS'!H112*'Comp Inv dir Oper'!$N$9</f>
        <v>61.949146798031443</v>
      </c>
      <c r="H118" s="268">
        <v>0</v>
      </c>
      <c r="I118" s="268">
        <v>0</v>
      </c>
      <c r="J118" s="268">
        <f t="shared" si="6"/>
        <v>0</v>
      </c>
      <c r="K118" s="268"/>
      <c r="L118" s="268">
        <f t="shared" si="7"/>
        <v>0</v>
      </c>
      <c r="M118" s="268">
        <f t="shared" si="8"/>
        <v>0</v>
      </c>
      <c r="N118" s="285"/>
      <c r="O118" s="285"/>
      <c r="P118" s="285"/>
    </row>
    <row r="119" spans="1:16" s="50" customFormat="1" ht="13.5" x14ac:dyDescent="0.25">
      <c r="A119" s="266">
        <v>114</v>
      </c>
      <c r="B119" s="267" t="s">
        <v>619</v>
      </c>
      <c r="C119" s="268">
        <v>601.31260075982186</v>
      </c>
      <c r="D119" s="268">
        <v>571.24697099358502</v>
      </c>
      <c r="E119" s="268">
        <v>30.065629766236942</v>
      </c>
      <c r="F119" s="268">
        <f t="shared" si="5"/>
        <v>601.31260075982198</v>
      </c>
      <c r="G119" s="268">
        <f>'[10]COMP MILLDDLLS'!H113*'Comp Inv dir Oper'!$N$9</f>
        <v>0</v>
      </c>
      <c r="H119" s="268">
        <v>0</v>
      </c>
      <c r="I119" s="268">
        <v>0</v>
      </c>
      <c r="J119" s="268">
        <f t="shared" si="6"/>
        <v>0</v>
      </c>
      <c r="K119" s="268"/>
      <c r="L119" s="268">
        <f t="shared" si="7"/>
        <v>-1.1368683772161603E-13</v>
      </c>
      <c r="M119" s="268">
        <f t="shared" si="8"/>
        <v>-1.1368683772161603E-13</v>
      </c>
      <c r="N119" s="285"/>
      <c r="O119" s="285"/>
      <c r="P119" s="285"/>
    </row>
    <row r="120" spans="1:16" s="50" customFormat="1" ht="13.5" x14ac:dyDescent="0.25">
      <c r="A120" s="266">
        <v>117</v>
      </c>
      <c r="B120" s="267" t="s">
        <v>620</v>
      </c>
      <c r="C120" s="268">
        <v>869.98418000000004</v>
      </c>
      <c r="D120" s="268">
        <v>869.98417999999992</v>
      </c>
      <c r="E120" s="268">
        <v>0</v>
      </c>
      <c r="F120" s="268">
        <f t="shared" si="5"/>
        <v>869.98417999999992</v>
      </c>
      <c r="G120" s="268">
        <f>'[10]COMP MILLDDLLS'!H114*'Comp Inv dir Oper'!$N$9</f>
        <v>0</v>
      </c>
      <c r="H120" s="268">
        <v>0</v>
      </c>
      <c r="I120" s="268">
        <v>0</v>
      </c>
      <c r="J120" s="268">
        <f t="shared" si="6"/>
        <v>0</v>
      </c>
      <c r="K120" s="268"/>
      <c r="L120" s="268">
        <f t="shared" si="7"/>
        <v>1.1368683772161603E-13</v>
      </c>
      <c r="M120" s="268">
        <f t="shared" si="8"/>
        <v>1.1368683772161603E-13</v>
      </c>
      <c r="N120" s="285"/>
      <c r="O120" s="285"/>
      <c r="P120" s="285"/>
    </row>
    <row r="121" spans="1:16" s="50" customFormat="1" ht="13.5" x14ac:dyDescent="0.25">
      <c r="A121" s="266">
        <v>118</v>
      </c>
      <c r="B121" s="267" t="s">
        <v>621</v>
      </c>
      <c r="C121" s="268">
        <v>405.93884037733989</v>
      </c>
      <c r="D121" s="268">
        <v>405.93884037734</v>
      </c>
      <c r="E121" s="268">
        <v>0</v>
      </c>
      <c r="F121" s="268">
        <f t="shared" si="5"/>
        <v>405.93884037734</v>
      </c>
      <c r="G121" s="268">
        <f>'[10]COMP MILLDDLLS'!H115*'Comp Inv dir Oper'!$N$9</f>
        <v>0</v>
      </c>
      <c r="H121" s="268">
        <v>0</v>
      </c>
      <c r="I121" s="268">
        <v>0</v>
      </c>
      <c r="J121" s="268">
        <f t="shared" si="6"/>
        <v>0</v>
      </c>
      <c r="K121" s="268"/>
      <c r="L121" s="268">
        <f t="shared" si="7"/>
        <v>-1.1368683772161603E-13</v>
      </c>
      <c r="M121" s="268">
        <f t="shared" si="8"/>
        <v>-1.1368683772161603E-13</v>
      </c>
      <c r="N121" s="285"/>
      <c r="O121" s="285"/>
      <c r="P121" s="285"/>
    </row>
    <row r="122" spans="1:16" s="50" customFormat="1" ht="13.5" x14ac:dyDescent="0.25">
      <c r="A122" s="266">
        <v>122</v>
      </c>
      <c r="B122" s="267" t="s">
        <v>622</v>
      </c>
      <c r="C122" s="268">
        <v>212.66724954577248</v>
      </c>
      <c r="D122" s="268">
        <v>212.66724954577256</v>
      </c>
      <c r="E122" s="268">
        <v>0</v>
      </c>
      <c r="F122" s="268">
        <f t="shared" si="5"/>
        <v>212.66724954577256</v>
      </c>
      <c r="G122" s="268">
        <f>'[10]COMP MILLDDLLS'!H116*'Comp Inv dir Oper'!$N$9</f>
        <v>0</v>
      </c>
      <c r="H122" s="268">
        <v>0</v>
      </c>
      <c r="I122" s="268">
        <v>0</v>
      </c>
      <c r="J122" s="268">
        <f t="shared" si="6"/>
        <v>0</v>
      </c>
      <c r="K122" s="268"/>
      <c r="L122" s="268">
        <f t="shared" si="7"/>
        <v>-8.5265128291212022E-14</v>
      </c>
      <c r="M122" s="268">
        <f t="shared" si="8"/>
        <v>-8.5265128291212022E-14</v>
      </c>
      <c r="N122" s="285"/>
      <c r="O122" s="285"/>
      <c r="P122" s="285"/>
    </row>
    <row r="123" spans="1:16" s="50" customFormat="1" ht="13.5" x14ac:dyDescent="0.25">
      <c r="A123" s="266">
        <v>123</v>
      </c>
      <c r="B123" s="267" t="s">
        <v>623</v>
      </c>
      <c r="C123" s="268">
        <v>104.28351435652348</v>
      </c>
      <c r="D123" s="268">
        <v>104.2835143565235</v>
      </c>
      <c r="E123" s="268">
        <v>0</v>
      </c>
      <c r="F123" s="268">
        <f t="shared" si="5"/>
        <v>104.2835143565235</v>
      </c>
      <c r="G123" s="268">
        <f>'[10]COMP MILLDDLLS'!H117*'Comp Inv dir Oper'!$N$9</f>
        <v>0</v>
      </c>
      <c r="H123" s="268">
        <v>0</v>
      </c>
      <c r="I123" s="268">
        <v>0</v>
      </c>
      <c r="J123" s="268">
        <f t="shared" si="6"/>
        <v>0</v>
      </c>
      <c r="K123" s="268"/>
      <c r="L123" s="268">
        <f t="shared" si="7"/>
        <v>-1.4210854715202004E-14</v>
      </c>
      <c r="M123" s="268">
        <f t="shared" si="8"/>
        <v>-1.4210854715202004E-14</v>
      </c>
      <c r="N123" s="285"/>
      <c r="O123" s="285"/>
      <c r="P123" s="285"/>
    </row>
    <row r="124" spans="1:16" s="50" customFormat="1" ht="13.5" x14ac:dyDescent="0.25">
      <c r="A124" s="266">
        <v>124</v>
      </c>
      <c r="B124" s="267" t="s">
        <v>624</v>
      </c>
      <c r="C124" s="268">
        <v>1058.992288478114</v>
      </c>
      <c r="D124" s="268">
        <v>1033.0761317527031</v>
      </c>
      <c r="E124" s="268">
        <v>25.916156725411273</v>
      </c>
      <c r="F124" s="268">
        <f t="shared" si="5"/>
        <v>1058.9922884781145</v>
      </c>
      <c r="G124" s="268">
        <f>'[10]COMP MILLDDLLS'!H118*'Comp Inv dir Oper'!$N$9</f>
        <v>0</v>
      </c>
      <c r="H124" s="268">
        <v>0</v>
      </c>
      <c r="I124" s="268">
        <v>0</v>
      </c>
      <c r="J124" s="268">
        <f t="shared" si="6"/>
        <v>0</v>
      </c>
      <c r="K124" s="268"/>
      <c r="L124" s="268">
        <f t="shared" si="7"/>
        <v>-4.5474735088646412E-13</v>
      </c>
      <c r="M124" s="268">
        <f t="shared" si="8"/>
        <v>-4.5474735088646412E-13</v>
      </c>
      <c r="N124" s="285"/>
      <c r="O124" s="285"/>
      <c r="P124" s="285"/>
    </row>
    <row r="125" spans="1:16" s="50" customFormat="1" ht="13.5" x14ac:dyDescent="0.25">
      <c r="A125" s="266">
        <v>126</v>
      </c>
      <c r="B125" s="267" t="s">
        <v>625</v>
      </c>
      <c r="C125" s="268">
        <v>1662.9029498750756</v>
      </c>
      <c r="D125" s="268">
        <v>1577.4927450769237</v>
      </c>
      <c r="E125" s="268">
        <v>85.410204798152463</v>
      </c>
      <c r="F125" s="268">
        <f t="shared" si="5"/>
        <v>1662.9029498750763</v>
      </c>
      <c r="G125" s="268">
        <f>'[10]COMP MILLDDLLS'!H119*'Comp Inv dir Oper'!$N$9</f>
        <v>0</v>
      </c>
      <c r="H125" s="268">
        <v>0</v>
      </c>
      <c r="I125" s="268">
        <v>0</v>
      </c>
      <c r="J125" s="268">
        <f t="shared" si="6"/>
        <v>0</v>
      </c>
      <c r="K125" s="268"/>
      <c r="L125" s="268">
        <f t="shared" si="7"/>
        <v>-6.8212102632969618E-13</v>
      </c>
      <c r="M125" s="268">
        <f t="shared" si="8"/>
        <v>-6.8212102632969618E-13</v>
      </c>
      <c r="N125" s="285"/>
      <c r="O125" s="285"/>
      <c r="P125" s="285"/>
    </row>
    <row r="126" spans="1:16" s="50" customFormat="1" ht="13.5" x14ac:dyDescent="0.25">
      <c r="A126" s="266">
        <v>127</v>
      </c>
      <c r="B126" s="267" t="s">
        <v>626</v>
      </c>
      <c r="C126" s="268">
        <v>1402.5261566144934</v>
      </c>
      <c r="D126" s="268">
        <v>1332.3998485074458</v>
      </c>
      <c r="E126" s="268">
        <v>70.126308107048146</v>
      </c>
      <c r="F126" s="268">
        <f t="shared" si="5"/>
        <v>1402.5261566144939</v>
      </c>
      <c r="G126" s="268">
        <f>'[10]COMP MILLDDLLS'!H120*'Comp Inv dir Oper'!$N$9</f>
        <v>0</v>
      </c>
      <c r="H126" s="268">
        <v>0</v>
      </c>
      <c r="I126" s="268">
        <v>0</v>
      </c>
      <c r="J126" s="268">
        <f t="shared" si="6"/>
        <v>0</v>
      </c>
      <c r="K126" s="268"/>
      <c r="L126" s="268">
        <f t="shared" si="7"/>
        <v>-4.5474735088646412E-13</v>
      </c>
      <c r="M126" s="268">
        <f t="shared" si="8"/>
        <v>-4.5474735088646412E-13</v>
      </c>
      <c r="N126" s="285"/>
      <c r="O126" s="285"/>
      <c r="P126" s="285"/>
    </row>
    <row r="127" spans="1:16" s="50" customFormat="1" ht="13.5" x14ac:dyDescent="0.25">
      <c r="A127" s="266">
        <v>128</v>
      </c>
      <c r="B127" s="267" t="s">
        <v>627</v>
      </c>
      <c r="C127" s="268">
        <v>1307.9522486968067</v>
      </c>
      <c r="D127" s="268">
        <v>1307.9522486968069</v>
      </c>
      <c r="E127" s="268">
        <v>0</v>
      </c>
      <c r="F127" s="268">
        <f t="shared" si="5"/>
        <v>1307.9522486968069</v>
      </c>
      <c r="G127" s="268">
        <f>'[10]COMP MILLDDLLS'!H121*'Comp Inv dir Oper'!$N$9</f>
        <v>0</v>
      </c>
      <c r="H127" s="268">
        <v>0</v>
      </c>
      <c r="I127" s="268">
        <v>0</v>
      </c>
      <c r="J127" s="268">
        <f t="shared" si="6"/>
        <v>0</v>
      </c>
      <c r="K127" s="268"/>
      <c r="L127" s="268">
        <f t="shared" si="7"/>
        <v>-2.2737367544323206E-13</v>
      </c>
      <c r="M127" s="268">
        <f t="shared" si="8"/>
        <v>-2.2737367544323206E-13</v>
      </c>
      <c r="N127" s="285"/>
      <c r="O127" s="285"/>
      <c r="P127" s="285"/>
    </row>
    <row r="128" spans="1:16" s="50" customFormat="1" ht="13.5" x14ac:dyDescent="0.25">
      <c r="A128" s="266">
        <v>130</v>
      </c>
      <c r="B128" s="267" t="s">
        <v>628</v>
      </c>
      <c r="C128" s="268">
        <v>1805.7903319175696</v>
      </c>
      <c r="D128" s="268">
        <v>1525.9874418035679</v>
      </c>
      <c r="E128" s="268">
        <v>198.58287313850713</v>
      </c>
      <c r="F128" s="268">
        <f t="shared" si="5"/>
        <v>1724.5703149420751</v>
      </c>
      <c r="G128" s="268">
        <f>'[10]COMP MILLDDLLS'!H122*'Comp Inv dir Oper'!$N$9</f>
        <v>0</v>
      </c>
      <c r="H128" s="268">
        <v>0</v>
      </c>
      <c r="I128" s="268">
        <v>54.146678257459442</v>
      </c>
      <c r="J128" s="268">
        <f t="shared" si="6"/>
        <v>54.146678257459442</v>
      </c>
      <c r="K128" s="268"/>
      <c r="L128" s="268">
        <f t="shared" si="7"/>
        <v>27.073338718035004</v>
      </c>
      <c r="M128" s="268">
        <f t="shared" si="8"/>
        <v>81.220016975494445</v>
      </c>
      <c r="N128" s="285"/>
      <c r="O128" s="285"/>
      <c r="P128" s="285"/>
    </row>
    <row r="129" spans="1:16" s="50" customFormat="1" ht="13.5" x14ac:dyDescent="0.25">
      <c r="A129" s="266">
        <v>132</v>
      </c>
      <c r="B129" s="267" t="s">
        <v>629</v>
      </c>
      <c r="C129" s="268">
        <v>2148.7428272000002</v>
      </c>
      <c r="D129" s="268">
        <v>1432.4952182549155</v>
      </c>
      <c r="E129" s="268">
        <v>214.87428273823735</v>
      </c>
      <c r="F129" s="268">
        <f t="shared" si="5"/>
        <v>1647.3695009931528</v>
      </c>
      <c r="G129" s="268">
        <f>'[10]COMP MILLDDLLS'!H123*'Comp Inv dir Oper'!$N$9</f>
        <v>0</v>
      </c>
      <c r="H129" s="268">
        <v>0</v>
      </c>
      <c r="I129" s="268">
        <v>143.24952182549157</v>
      </c>
      <c r="J129" s="268">
        <f t="shared" si="6"/>
        <v>143.24952182549157</v>
      </c>
      <c r="K129" s="268"/>
      <c r="L129" s="268">
        <f t="shared" si="7"/>
        <v>358.12380438135585</v>
      </c>
      <c r="M129" s="268">
        <f t="shared" si="8"/>
        <v>501.37332620684742</v>
      </c>
      <c r="N129" s="285"/>
      <c r="O129" s="285"/>
      <c r="P129" s="285"/>
    </row>
    <row r="130" spans="1:16" s="50" customFormat="1" ht="13.5" x14ac:dyDescent="0.25">
      <c r="A130" s="266">
        <v>136</v>
      </c>
      <c r="B130" s="267" t="s">
        <v>630</v>
      </c>
      <c r="C130" s="268">
        <v>133.87742468541347</v>
      </c>
      <c r="D130" s="268">
        <v>133.87742468541353</v>
      </c>
      <c r="E130" s="268">
        <v>0</v>
      </c>
      <c r="F130" s="268">
        <f t="shared" si="5"/>
        <v>133.87742468541353</v>
      </c>
      <c r="G130" s="268">
        <f>'[10]COMP MILLDDLLS'!H124*'Comp Inv dir Oper'!$N$9</f>
        <v>81.220016975494659</v>
      </c>
      <c r="H130" s="268">
        <v>0</v>
      </c>
      <c r="I130" s="268">
        <v>0</v>
      </c>
      <c r="J130" s="268">
        <f t="shared" si="6"/>
        <v>0</v>
      </c>
      <c r="K130" s="268"/>
      <c r="L130" s="268">
        <f t="shared" si="7"/>
        <v>-5.6843418860808015E-14</v>
      </c>
      <c r="M130" s="268">
        <f t="shared" si="8"/>
        <v>-5.6843418860808015E-14</v>
      </c>
      <c r="N130" s="285"/>
      <c r="O130" s="285"/>
      <c r="P130" s="285"/>
    </row>
    <row r="131" spans="1:16" s="50" customFormat="1" ht="13.5" x14ac:dyDescent="0.25">
      <c r="A131" s="266">
        <v>138</v>
      </c>
      <c r="B131" s="267" t="s">
        <v>631</v>
      </c>
      <c r="C131" s="268">
        <v>176.31252627213516</v>
      </c>
      <c r="D131" s="268">
        <v>176.31252627213522</v>
      </c>
      <c r="E131" s="268">
        <v>0</v>
      </c>
      <c r="F131" s="268">
        <f t="shared" si="5"/>
        <v>176.31252627213522</v>
      </c>
      <c r="G131" s="268">
        <f>'[10]COMP MILLDDLLS'!H125*'Comp Inv dir Oper'!$N$9</f>
        <v>501.37332620684731</v>
      </c>
      <c r="H131" s="268">
        <v>0</v>
      </c>
      <c r="I131" s="268">
        <v>0</v>
      </c>
      <c r="J131" s="268">
        <f t="shared" si="6"/>
        <v>0</v>
      </c>
      <c r="K131" s="268"/>
      <c r="L131" s="268">
        <f t="shared" si="7"/>
        <v>-5.6843418860808015E-14</v>
      </c>
      <c r="M131" s="268">
        <f t="shared" si="8"/>
        <v>-5.6843418860808015E-14</v>
      </c>
      <c r="N131" s="285"/>
      <c r="O131" s="285"/>
      <c r="P131" s="285"/>
    </row>
    <row r="132" spans="1:16" s="50" customFormat="1" ht="13.5" x14ac:dyDescent="0.25">
      <c r="A132" s="266">
        <v>139</v>
      </c>
      <c r="B132" s="267" t="s">
        <v>632</v>
      </c>
      <c r="C132" s="268">
        <v>235.62851142333264</v>
      </c>
      <c r="D132" s="268">
        <v>210.60577794541581</v>
      </c>
      <c r="E132" s="268">
        <v>18.705654864845684</v>
      </c>
      <c r="F132" s="268">
        <f t="shared" si="5"/>
        <v>229.31143281026149</v>
      </c>
      <c r="G132" s="268">
        <f>'[10]COMP MILLDDLLS'!H126*'Comp Inv dir Oper'!$N$9</f>
        <v>0</v>
      </c>
      <c r="H132" s="268">
        <v>0</v>
      </c>
      <c r="I132" s="268">
        <v>6.317078613071148</v>
      </c>
      <c r="J132" s="268">
        <f t="shared" si="6"/>
        <v>6.317078613071148</v>
      </c>
      <c r="K132" s="268"/>
      <c r="L132" s="268">
        <f t="shared" si="7"/>
        <v>-1.7763568394002505E-15</v>
      </c>
      <c r="M132" s="268">
        <f t="shared" si="8"/>
        <v>6.3170786130711463</v>
      </c>
      <c r="N132" s="285"/>
      <c r="O132" s="285"/>
      <c r="P132" s="285"/>
    </row>
    <row r="133" spans="1:16" s="50" customFormat="1" ht="13.5" x14ac:dyDescent="0.25">
      <c r="A133" s="266">
        <v>140</v>
      </c>
      <c r="B133" s="267" t="s">
        <v>633</v>
      </c>
      <c r="C133" s="268">
        <v>257.39503507810002</v>
      </c>
      <c r="D133" s="268">
        <v>143.67250131958372</v>
      </c>
      <c r="E133" s="268">
        <v>21.41986700927783</v>
      </c>
      <c r="F133" s="268">
        <f t="shared" si="5"/>
        <v>165.09236832886154</v>
      </c>
      <c r="G133" s="268">
        <f>'[10]COMP MILLDDLLS'!H127*'Comp Inv dir Oper'!$N$9</f>
        <v>0</v>
      </c>
      <c r="H133" s="268">
        <v>0</v>
      </c>
      <c r="I133" s="268">
        <v>19.156333509277825</v>
      </c>
      <c r="J133" s="268">
        <f t="shared" si="6"/>
        <v>19.156333509277825</v>
      </c>
      <c r="K133" s="268"/>
      <c r="L133" s="268">
        <f t="shared" si="7"/>
        <v>73.146333239960654</v>
      </c>
      <c r="M133" s="268">
        <f t="shared" si="8"/>
        <v>92.302666749238483</v>
      </c>
      <c r="N133" s="285"/>
      <c r="O133" s="285"/>
      <c r="P133" s="285"/>
    </row>
    <row r="134" spans="1:16" s="50" customFormat="1" ht="13.5" x14ac:dyDescent="0.25">
      <c r="A134" s="266">
        <v>141</v>
      </c>
      <c r="B134" s="267" t="s">
        <v>634</v>
      </c>
      <c r="C134" s="268">
        <v>228.80545473814649</v>
      </c>
      <c r="D134" s="268">
        <v>217.36518205480044</v>
      </c>
      <c r="E134" s="268">
        <v>11.440272683346047</v>
      </c>
      <c r="F134" s="268">
        <f t="shared" si="5"/>
        <v>228.80545473814649</v>
      </c>
      <c r="G134" s="268">
        <f>'[10]COMP MILLDDLLS'!H128*'Comp Inv dir Oper'!$N$9</f>
        <v>6.317078613071156</v>
      </c>
      <c r="H134" s="268">
        <v>0</v>
      </c>
      <c r="I134" s="268">
        <v>0</v>
      </c>
      <c r="J134" s="268">
        <f t="shared" si="6"/>
        <v>0</v>
      </c>
      <c r="K134" s="268"/>
      <c r="L134" s="268">
        <f t="shared" si="7"/>
        <v>0</v>
      </c>
      <c r="M134" s="268">
        <f t="shared" si="8"/>
        <v>0</v>
      </c>
      <c r="N134" s="285"/>
      <c r="O134" s="285"/>
      <c r="P134" s="285"/>
    </row>
    <row r="135" spans="1:16" s="50" customFormat="1" ht="13.5" x14ac:dyDescent="0.25">
      <c r="A135" s="266">
        <v>142</v>
      </c>
      <c r="B135" s="267" t="s">
        <v>635</v>
      </c>
      <c r="C135" s="268">
        <v>820.45682142107955</v>
      </c>
      <c r="D135" s="268">
        <v>742.91692294829181</v>
      </c>
      <c r="E135" s="268">
        <v>77.539898472788011</v>
      </c>
      <c r="F135" s="268">
        <f t="shared" si="5"/>
        <v>820.45682142107978</v>
      </c>
      <c r="G135" s="268">
        <f>'[10]COMP MILLDDLLS'!H129*'Comp Inv dir Oper'!$N$9</f>
        <v>92.302666749238469</v>
      </c>
      <c r="H135" s="268">
        <v>0</v>
      </c>
      <c r="I135" s="268">
        <v>0</v>
      </c>
      <c r="J135" s="268">
        <f t="shared" si="6"/>
        <v>0</v>
      </c>
      <c r="K135" s="268"/>
      <c r="L135" s="268">
        <f t="shared" si="7"/>
        <v>-2.2737367544323206E-13</v>
      </c>
      <c r="M135" s="268">
        <f t="shared" si="8"/>
        <v>-2.2737367544323206E-13</v>
      </c>
      <c r="N135" s="285"/>
      <c r="O135" s="285"/>
      <c r="P135" s="285"/>
    </row>
    <row r="136" spans="1:16" s="50" customFormat="1" ht="13.5" x14ac:dyDescent="0.25">
      <c r="A136" s="266">
        <v>143</v>
      </c>
      <c r="B136" s="267" t="s">
        <v>636</v>
      </c>
      <c r="C136" s="268">
        <v>1585.2316565331707</v>
      </c>
      <c r="D136" s="268">
        <v>1505.8530563581487</v>
      </c>
      <c r="E136" s="268">
        <v>79.378600175022541</v>
      </c>
      <c r="F136" s="268">
        <f t="shared" si="5"/>
        <v>1585.2316565331712</v>
      </c>
      <c r="G136" s="268">
        <f>'[10]COMP MILLDDLLS'!H130*'Comp Inv dir Oper'!$N$9</f>
        <v>0</v>
      </c>
      <c r="H136" s="268">
        <v>0</v>
      </c>
      <c r="I136" s="268">
        <v>0</v>
      </c>
      <c r="J136" s="268">
        <f t="shared" si="6"/>
        <v>0</v>
      </c>
      <c r="K136" s="268"/>
      <c r="L136" s="268">
        <f t="shared" si="7"/>
        <v>-4.5474735088646412E-13</v>
      </c>
      <c r="M136" s="268">
        <f t="shared" si="8"/>
        <v>-4.5474735088646412E-13</v>
      </c>
      <c r="N136" s="285"/>
      <c r="O136" s="285"/>
      <c r="P136" s="285"/>
    </row>
    <row r="137" spans="1:16" s="50" customFormat="1" ht="13.5" x14ac:dyDescent="0.25">
      <c r="A137" s="266">
        <v>144</v>
      </c>
      <c r="B137" s="267" t="s">
        <v>637</v>
      </c>
      <c r="C137" s="268">
        <v>1088.6195592099596</v>
      </c>
      <c r="D137" s="268">
        <v>1031.7246110715994</v>
      </c>
      <c r="E137" s="268">
        <v>56.894948138360256</v>
      </c>
      <c r="F137" s="268">
        <f t="shared" si="5"/>
        <v>1088.6195592099596</v>
      </c>
      <c r="G137" s="268">
        <f>'[10]COMP MILLDDLLS'!H131*'Comp Inv dir Oper'!$N$9</f>
        <v>0</v>
      </c>
      <c r="H137" s="268">
        <v>0</v>
      </c>
      <c r="I137" s="268">
        <v>0</v>
      </c>
      <c r="J137" s="268">
        <f t="shared" si="6"/>
        <v>0</v>
      </c>
      <c r="K137" s="268"/>
      <c r="L137" s="268">
        <f t="shared" si="7"/>
        <v>0</v>
      </c>
      <c r="M137" s="268">
        <f t="shared" si="8"/>
        <v>0</v>
      </c>
      <c r="N137" s="285"/>
      <c r="O137" s="285"/>
      <c r="P137" s="285"/>
    </row>
    <row r="138" spans="1:16" s="50" customFormat="1" ht="13.5" x14ac:dyDescent="0.25">
      <c r="A138" s="266">
        <v>146</v>
      </c>
      <c r="B138" s="267" t="s">
        <v>638</v>
      </c>
      <c r="C138" s="268">
        <v>24603.624953947496</v>
      </c>
      <c r="D138" s="268">
        <v>5025.0894577160707</v>
      </c>
      <c r="E138" s="268">
        <v>1153.209737541943</v>
      </c>
      <c r="F138" s="268">
        <f t="shared" si="5"/>
        <v>6178.2991952580142</v>
      </c>
      <c r="G138" s="268">
        <f>'[10]COMP MILLDDLLS'!H132*'Comp Inv dir Oper'!$N$9</f>
        <v>0</v>
      </c>
      <c r="H138" s="268">
        <v>0</v>
      </c>
      <c r="I138" s="268">
        <v>1112.5121203770852</v>
      </c>
      <c r="J138" s="268">
        <f t="shared" si="6"/>
        <v>1112.5121203770852</v>
      </c>
      <c r="K138" s="268"/>
      <c r="L138" s="268">
        <f t="shared" si="7"/>
        <v>17312.813638312397</v>
      </c>
      <c r="M138" s="268">
        <f t="shared" si="8"/>
        <v>18425.325758689483</v>
      </c>
      <c r="N138" s="285"/>
      <c r="O138" s="285"/>
      <c r="P138" s="285"/>
    </row>
    <row r="139" spans="1:16" s="50" customFormat="1" ht="13.5" x14ac:dyDescent="0.25">
      <c r="A139" s="266">
        <v>147</v>
      </c>
      <c r="B139" s="267" t="s">
        <v>639</v>
      </c>
      <c r="C139" s="268">
        <v>3430.729469832826</v>
      </c>
      <c r="D139" s="268">
        <v>2916.1200493120791</v>
      </c>
      <c r="E139" s="268">
        <v>343.07294696631351</v>
      </c>
      <c r="F139" s="268">
        <f t="shared" si="5"/>
        <v>3259.1929962783925</v>
      </c>
      <c r="G139" s="268">
        <f>'[10]COMP MILLDDLLS'!H133*'Comp Inv dir Oper'!$N$9</f>
        <v>0</v>
      </c>
      <c r="H139" s="268">
        <v>0</v>
      </c>
      <c r="I139" s="268">
        <v>171.53647355443229</v>
      </c>
      <c r="J139" s="268">
        <f t="shared" si="6"/>
        <v>171.53647355443229</v>
      </c>
      <c r="K139" s="268"/>
      <c r="L139" s="268">
        <f t="shared" si="7"/>
        <v>1.2505552149377763E-12</v>
      </c>
      <c r="M139" s="268">
        <f t="shared" si="8"/>
        <v>171.53647355443354</v>
      </c>
      <c r="N139" s="285"/>
      <c r="O139" s="285"/>
      <c r="P139" s="285"/>
    </row>
    <row r="140" spans="1:16" s="50" customFormat="1" ht="13.5" x14ac:dyDescent="0.25">
      <c r="A140" s="266">
        <v>148</v>
      </c>
      <c r="B140" s="267" t="s">
        <v>640</v>
      </c>
      <c r="C140" s="268">
        <v>543.70550330188382</v>
      </c>
      <c r="D140" s="268">
        <v>539.82514209404371</v>
      </c>
      <c r="E140" s="268">
        <v>1.9401806925152292</v>
      </c>
      <c r="F140" s="268">
        <f t="shared" si="5"/>
        <v>541.76532278655895</v>
      </c>
      <c r="G140" s="268">
        <f>'[10]COMP MILLDDLLS'!H134*'Comp Inv dir Oper'!$N$9</f>
        <v>18425.325758689483</v>
      </c>
      <c r="H140" s="268">
        <v>0</v>
      </c>
      <c r="I140" s="268">
        <v>1.9401805153248317</v>
      </c>
      <c r="J140" s="268">
        <f t="shared" si="6"/>
        <v>1.9401805153248317</v>
      </c>
      <c r="K140" s="268"/>
      <c r="L140" s="268">
        <f t="shared" si="7"/>
        <v>3.7081449022480228E-14</v>
      </c>
      <c r="M140" s="268">
        <f t="shared" si="8"/>
        <v>1.9401805153248688</v>
      </c>
      <c r="N140" s="285"/>
      <c r="O140" s="285"/>
      <c r="P140" s="285"/>
    </row>
    <row r="141" spans="1:16" s="50" customFormat="1" ht="13.5" x14ac:dyDescent="0.25">
      <c r="A141" s="266">
        <v>149</v>
      </c>
      <c r="B141" s="267" t="s">
        <v>641</v>
      </c>
      <c r="C141" s="268">
        <v>881.24807559450176</v>
      </c>
      <c r="D141" s="268">
        <v>834.86659792597527</v>
      </c>
      <c r="E141" s="268">
        <v>46.381477668526308</v>
      </c>
      <c r="F141" s="268">
        <f t="shared" si="5"/>
        <v>881.24807559450153</v>
      </c>
      <c r="G141" s="268">
        <f>'[10]COMP MILLDDLLS'!H135*'Comp Inv dir Oper'!$N$9</f>
        <v>171.53647355443348</v>
      </c>
      <c r="H141" s="268">
        <v>0</v>
      </c>
      <c r="I141" s="268">
        <v>0</v>
      </c>
      <c r="J141" s="268">
        <f t="shared" si="6"/>
        <v>0</v>
      </c>
      <c r="K141" s="268"/>
      <c r="L141" s="268">
        <f t="shared" si="7"/>
        <v>2.2737367544323206E-13</v>
      </c>
      <c r="M141" s="268">
        <f t="shared" si="8"/>
        <v>2.2737367544323206E-13</v>
      </c>
      <c r="N141" s="285"/>
      <c r="O141" s="285"/>
      <c r="P141" s="285"/>
    </row>
    <row r="142" spans="1:16" s="50" customFormat="1" ht="13.5" x14ac:dyDescent="0.25">
      <c r="A142" s="266">
        <v>150</v>
      </c>
      <c r="B142" s="267" t="s">
        <v>642</v>
      </c>
      <c r="C142" s="268">
        <v>933.11388859313297</v>
      </c>
      <c r="D142" s="268">
        <v>876.8568701359975</v>
      </c>
      <c r="E142" s="268">
        <v>49.856135727984757</v>
      </c>
      <c r="F142" s="268">
        <f t="shared" si="5"/>
        <v>926.71300586398229</v>
      </c>
      <c r="G142" s="268">
        <f>'[10]COMP MILLDDLLS'!H136*'Comp Inv dir Oper'!$N$9</f>
        <v>1.9401805153248797</v>
      </c>
      <c r="H142" s="268">
        <v>0</v>
      </c>
      <c r="I142" s="268">
        <v>3.2004413965969274</v>
      </c>
      <c r="J142" s="268">
        <f t="shared" si="6"/>
        <v>3.2004413965969274</v>
      </c>
      <c r="K142" s="268"/>
      <c r="L142" s="268">
        <f t="shared" si="7"/>
        <v>3.2004413325537531</v>
      </c>
      <c r="M142" s="268">
        <f t="shared" si="8"/>
        <v>6.4008827291506805</v>
      </c>
      <c r="N142" s="285"/>
      <c r="O142" s="285"/>
      <c r="P142" s="285"/>
    </row>
    <row r="143" spans="1:16" s="50" customFormat="1" ht="13.5" x14ac:dyDescent="0.25">
      <c r="A143" s="266">
        <v>151</v>
      </c>
      <c r="B143" s="267" t="s">
        <v>643</v>
      </c>
      <c r="C143" s="268">
        <v>305.1892853452344</v>
      </c>
      <c r="D143" s="268">
        <v>163.24917478967487</v>
      </c>
      <c r="E143" s="268">
        <v>41.865553067620255</v>
      </c>
      <c r="F143" s="268">
        <f t="shared" si="5"/>
        <v>205.11472785729512</v>
      </c>
      <c r="G143" s="268">
        <f>'[10]COMP MILLDDLLS'!H137*'Comp Inv dir Oper'!$N$9</f>
        <v>0</v>
      </c>
      <c r="H143" s="268">
        <v>0</v>
      </c>
      <c r="I143" s="268">
        <v>30.518928546451868</v>
      </c>
      <c r="J143" s="268">
        <f t="shared" si="6"/>
        <v>30.518928546451868</v>
      </c>
      <c r="K143" s="268"/>
      <c r="L143" s="268">
        <f t="shared" si="7"/>
        <v>69.555628941487413</v>
      </c>
      <c r="M143" s="268">
        <f t="shared" si="8"/>
        <v>100.07455748793927</v>
      </c>
      <c r="N143" s="285"/>
      <c r="O143" s="285"/>
      <c r="P143" s="285"/>
    </row>
    <row r="144" spans="1:16" s="50" customFormat="1" ht="13.5" x14ac:dyDescent="0.25">
      <c r="A144" s="266">
        <v>152</v>
      </c>
      <c r="B144" s="267" t="s">
        <v>644</v>
      </c>
      <c r="C144" s="268">
        <v>1194.5738968338439</v>
      </c>
      <c r="D144" s="268">
        <v>903.9418564072472</v>
      </c>
      <c r="E144" s="268">
        <v>133.44827204472259</v>
      </c>
      <c r="F144" s="268">
        <f t="shared" ref="F144:F207" si="9">+D144+E144</f>
        <v>1037.3901284519698</v>
      </c>
      <c r="G144" s="268">
        <f>'[10]COMP MILLDDLLS'!H138*'Comp Inv dir Oper'!$N$9</f>
        <v>6.4008827291506405</v>
      </c>
      <c r="H144" s="268">
        <v>0</v>
      </c>
      <c r="I144" s="268">
        <v>35.017148620999656</v>
      </c>
      <c r="J144" s="268">
        <f t="shared" si="6"/>
        <v>35.017148620999656</v>
      </c>
      <c r="K144" s="268"/>
      <c r="L144" s="268">
        <f t="shared" si="7"/>
        <v>122.16661976087454</v>
      </c>
      <c r="M144" s="268">
        <f t="shared" si="8"/>
        <v>157.18376838187419</v>
      </c>
      <c r="N144" s="285"/>
      <c r="O144" s="285"/>
      <c r="P144" s="285"/>
    </row>
    <row r="145" spans="1:16" s="50" customFormat="1" ht="13.5" x14ac:dyDescent="0.25">
      <c r="A145" s="266">
        <v>156</v>
      </c>
      <c r="B145" s="267" t="s">
        <v>645</v>
      </c>
      <c r="C145" s="268">
        <v>332.62185539366277</v>
      </c>
      <c r="D145" s="268">
        <v>271.60498762305895</v>
      </c>
      <c r="E145" s="268">
        <v>33.101386793172544</v>
      </c>
      <c r="F145" s="268">
        <f t="shared" si="9"/>
        <v>304.70637441623148</v>
      </c>
      <c r="G145" s="268">
        <f>'[10]COMP MILLDDLLS'!H139*'Comp Inv dir Oper'!$N$9</f>
        <v>100.07455748793924</v>
      </c>
      <c r="H145" s="268">
        <v>0</v>
      </c>
      <c r="I145" s="268">
        <v>23.927555254318005</v>
      </c>
      <c r="J145" s="268">
        <f t="shared" si="6"/>
        <v>23.927555254318005</v>
      </c>
      <c r="K145" s="268"/>
      <c r="L145" s="268">
        <f t="shared" si="7"/>
        <v>3.9879257231132819</v>
      </c>
      <c r="M145" s="268">
        <f t="shared" si="8"/>
        <v>27.915480977431287</v>
      </c>
      <c r="N145" s="285"/>
      <c r="O145" s="285"/>
      <c r="P145" s="285"/>
    </row>
    <row r="146" spans="1:16" s="50" customFormat="1" ht="13.5" x14ac:dyDescent="0.25">
      <c r="A146" s="266">
        <v>157</v>
      </c>
      <c r="B146" s="267" t="s">
        <v>646</v>
      </c>
      <c r="C146" s="268">
        <v>2995.0352763961805</v>
      </c>
      <c r="D146" s="268">
        <v>2150.9219317239858</v>
      </c>
      <c r="E146" s="268">
        <v>544.60981701581409</v>
      </c>
      <c r="F146" s="268">
        <f t="shared" si="9"/>
        <v>2695.5317487397997</v>
      </c>
      <c r="G146" s="268">
        <f>'[10]COMP MILLDDLLS'!H140*'Comp Inv dir Oper'!$N$9</f>
        <v>157.18376838187422</v>
      </c>
      <c r="H146" s="268">
        <v>0</v>
      </c>
      <c r="I146" s="268">
        <v>299.50352765638013</v>
      </c>
      <c r="J146" s="268">
        <f t="shared" si="6"/>
        <v>299.50352765638013</v>
      </c>
      <c r="K146" s="268"/>
      <c r="L146" s="268">
        <f t="shared" si="7"/>
        <v>6.8212102632969618E-13</v>
      </c>
      <c r="M146" s="268">
        <f t="shared" si="8"/>
        <v>299.50352765638081</v>
      </c>
      <c r="N146" s="285"/>
      <c r="O146" s="285"/>
      <c r="P146" s="285"/>
    </row>
    <row r="147" spans="1:16" s="50" customFormat="1" ht="13.5" x14ac:dyDescent="0.25">
      <c r="A147" s="266">
        <v>158</v>
      </c>
      <c r="B147" s="267" t="s">
        <v>647</v>
      </c>
      <c r="C147" s="268">
        <v>259.51903831828173</v>
      </c>
      <c r="D147" s="268">
        <v>259.51903831828167</v>
      </c>
      <c r="E147" s="268">
        <v>0</v>
      </c>
      <c r="F147" s="268">
        <f t="shared" si="9"/>
        <v>259.51903831828167</v>
      </c>
      <c r="G147" s="268">
        <f>'[10]COMP MILLDDLLS'!H141*'Comp Inv dir Oper'!$N$9</f>
        <v>27.915480977431308</v>
      </c>
      <c r="H147" s="268">
        <v>0</v>
      </c>
      <c r="I147" s="268">
        <v>0</v>
      </c>
      <c r="J147" s="268">
        <f t="shared" ref="J147:J210" si="10">+H147+I147</f>
        <v>0</v>
      </c>
      <c r="K147" s="268"/>
      <c r="L147" s="268">
        <f t="shared" ref="L147:L210" si="11">SUM(C147-F147-J147)</f>
        <v>5.6843418860808015E-14</v>
      </c>
      <c r="M147" s="268">
        <f t="shared" ref="M147:M210" si="12">J147+L147</f>
        <v>5.6843418860808015E-14</v>
      </c>
      <c r="N147" s="285"/>
      <c r="O147" s="285"/>
      <c r="P147" s="285"/>
    </row>
    <row r="148" spans="1:16" s="50" customFormat="1" ht="13.5" x14ac:dyDescent="0.25">
      <c r="A148" s="266">
        <v>159</v>
      </c>
      <c r="B148" s="267" t="s">
        <v>648</v>
      </c>
      <c r="C148" s="268">
        <v>88.499252313289503</v>
      </c>
      <c r="D148" s="268">
        <v>88.499252313289503</v>
      </c>
      <c r="E148" s="268">
        <v>0</v>
      </c>
      <c r="F148" s="268">
        <f t="shared" si="9"/>
        <v>88.499252313289503</v>
      </c>
      <c r="G148" s="268">
        <f>'[10]COMP MILLDDLLS'!H142*'Comp Inv dir Oper'!$N$9</f>
        <v>299.5035276563807</v>
      </c>
      <c r="H148" s="268">
        <v>0</v>
      </c>
      <c r="I148" s="268">
        <v>0</v>
      </c>
      <c r="J148" s="268">
        <f t="shared" si="10"/>
        <v>0</v>
      </c>
      <c r="K148" s="268"/>
      <c r="L148" s="268">
        <f t="shared" si="11"/>
        <v>0</v>
      </c>
      <c r="M148" s="268">
        <f t="shared" si="12"/>
        <v>0</v>
      </c>
      <c r="N148" s="285"/>
      <c r="O148" s="285"/>
      <c r="P148" s="285"/>
    </row>
    <row r="149" spans="1:16" s="50" customFormat="1" ht="13.5" x14ac:dyDescent="0.25">
      <c r="A149" s="266">
        <v>160</v>
      </c>
      <c r="B149" s="267" t="s">
        <v>649</v>
      </c>
      <c r="C149" s="268">
        <v>21.355946718698888</v>
      </c>
      <c r="D149" s="268">
        <v>21.355946718698888</v>
      </c>
      <c r="E149" s="268">
        <v>0</v>
      </c>
      <c r="F149" s="268">
        <f t="shared" si="9"/>
        <v>21.355946718698888</v>
      </c>
      <c r="G149" s="268">
        <f>'[10]COMP MILLDDLLS'!H143*'Comp Inv dir Oper'!$N$9</f>
        <v>0</v>
      </c>
      <c r="H149" s="268">
        <v>0</v>
      </c>
      <c r="I149" s="268">
        <v>0</v>
      </c>
      <c r="J149" s="268">
        <f t="shared" si="10"/>
        <v>0</v>
      </c>
      <c r="K149" s="268"/>
      <c r="L149" s="268">
        <f t="shared" si="11"/>
        <v>0</v>
      </c>
      <c r="M149" s="268">
        <f t="shared" si="12"/>
        <v>0</v>
      </c>
      <c r="N149" s="285"/>
      <c r="O149" s="285"/>
      <c r="P149" s="285"/>
    </row>
    <row r="150" spans="1:16" s="50" customFormat="1" ht="13.5" x14ac:dyDescent="0.25">
      <c r="A150" s="266">
        <v>161</v>
      </c>
      <c r="B150" s="267" t="s">
        <v>650</v>
      </c>
      <c r="C150" s="268">
        <v>83.16025249999997</v>
      </c>
      <c r="D150" s="268">
        <v>79.002239875000001</v>
      </c>
      <c r="E150" s="268">
        <v>4.1580126249999996</v>
      </c>
      <c r="F150" s="268">
        <f t="shared" si="9"/>
        <v>83.160252499999999</v>
      </c>
      <c r="G150" s="268">
        <f>'[10]COMP MILLDDLLS'!H144*'Comp Inv dir Oper'!$N$9</f>
        <v>0</v>
      </c>
      <c r="H150" s="268">
        <v>0</v>
      </c>
      <c r="I150" s="268">
        <v>0</v>
      </c>
      <c r="J150" s="268">
        <f t="shared" si="10"/>
        <v>0</v>
      </c>
      <c r="K150" s="268"/>
      <c r="L150" s="268">
        <f t="shared" si="11"/>
        <v>-2.8421709430404007E-14</v>
      </c>
      <c r="M150" s="268">
        <f t="shared" si="12"/>
        <v>-2.8421709430404007E-14</v>
      </c>
      <c r="N150" s="285"/>
      <c r="O150" s="285"/>
      <c r="P150" s="285"/>
    </row>
    <row r="151" spans="1:16" s="50" customFormat="1" ht="13.5" x14ac:dyDescent="0.25">
      <c r="A151" s="266">
        <v>162</v>
      </c>
      <c r="B151" s="267" t="s">
        <v>651</v>
      </c>
      <c r="C151" s="268">
        <v>37.299095499999993</v>
      </c>
      <c r="D151" s="268">
        <v>33.569186719844012</v>
      </c>
      <c r="E151" s="268">
        <v>3.7299087801559851</v>
      </c>
      <c r="F151" s="268">
        <f t="shared" si="9"/>
        <v>37.2990955</v>
      </c>
      <c r="G151" s="268">
        <f>'[10]COMP MILLDDLLS'!H145*'Comp Inv dir Oper'!$N$9</f>
        <v>0</v>
      </c>
      <c r="H151" s="268">
        <v>0</v>
      </c>
      <c r="I151" s="268">
        <v>0</v>
      </c>
      <c r="J151" s="268">
        <f t="shared" si="10"/>
        <v>0</v>
      </c>
      <c r="K151" s="268"/>
      <c r="L151" s="268">
        <f t="shared" si="11"/>
        <v>-7.1054273576010019E-15</v>
      </c>
      <c r="M151" s="268">
        <f t="shared" si="12"/>
        <v>-7.1054273576010019E-15</v>
      </c>
      <c r="N151" s="285"/>
      <c r="O151" s="285"/>
      <c r="P151" s="285"/>
    </row>
    <row r="152" spans="1:16" s="50" customFormat="1" ht="13.5" x14ac:dyDescent="0.25">
      <c r="A152" s="266">
        <v>163</v>
      </c>
      <c r="B152" s="267" t="s">
        <v>652</v>
      </c>
      <c r="C152" s="268">
        <v>307.90125391394412</v>
      </c>
      <c r="D152" s="268">
        <v>307.90125391394412</v>
      </c>
      <c r="E152" s="268">
        <v>0</v>
      </c>
      <c r="F152" s="268">
        <f t="shared" si="9"/>
        <v>307.90125391394412</v>
      </c>
      <c r="G152" s="268">
        <f>'[10]COMP MILLDDLLS'!H146*'Comp Inv dir Oper'!$N$9</f>
        <v>0</v>
      </c>
      <c r="H152" s="268">
        <v>0</v>
      </c>
      <c r="I152" s="268">
        <v>0</v>
      </c>
      <c r="J152" s="268">
        <f t="shared" si="10"/>
        <v>0</v>
      </c>
      <c r="K152" s="268"/>
      <c r="L152" s="268">
        <f t="shared" si="11"/>
        <v>0</v>
      </c>
      <c r="M152" s="268">
        <f t="shared" si="12"/>
        <v>0</v>
      </c>
      <c r="N152" s="285"/>
      <c r="O152" s="285"/>
      <c r="P152" s="285"/>
    </row>
    <row r="153" spans="1:16" s="50" customFormat="1" ht="13.5" x14ac:dyDescent="0.25">
      <c r="A153" s="266">
        <v>164</v>
      </c>
      <c r="B153" s="267" t="s">
        <v>653</v>
      </c>
      <c r="C153" s="268">
        <v>768.43032666774639</v>
      </c>
      <c r="D153" s="268">
        <v>467.44742062774748</v>
      </c>
      <c r="E153" s="268">
        <v>126.04023839902389</v>
      </c>
      <c r="F153" s="268">
        <f t="shared" si="9"/>
        <v>593.48765902677133</v>
      </c>
      <c r="G153" s="268">
        <f>'[10]COMP MILLDDLLS'!H147*'Comp Inv dir Oper'!$N$9</f>
        <v>0</v>
      </c>
      <c r="H153" s="268">
        <v>0</v>
      </c>
      <c r="I153" s="268">
        <v>84.026825578829559</v>
      </c>
      <c r="J153" s="268">
        <f t="shared" si="10"/>
        <v>84.026825578829559</v>
      </c>
      <c r="K153" s="268"/>
      <c r="L153" s="268">
        <f t="shared" si="11"/>
        <v>90.915842062145501</v>
      </c>
      <c r="M153" s="268">
        <f t="shared" si="12"/>
        <v>174.94266764097506</v>
      </c>
      <c r="N153" s="285"/>
      <c r="O153" s="285"/>
      <c r="P153" s="285"/>
    </row>
    <row r="154" spans="1:16" s="50" customFormat="1" ht="13.5" x14ac:dyDescent="0.25">
      <c r="A154" s="266">
        <v>165</v>
      </c>
      <c r="B154" s="267" t="s">
        <v>654</v>
      </c>
      <c r="C154" s="268">
        <v>114.73843549961335</v>
      </c>
      <c r="D154" s="268">
        <v>109.01058949680689</v>
      </c>
      <c r="E154" s="268">
        <v>5.727846002806519</v>
      </c>
      <c r="F154" s="268">
        <f t="shared" si="9"/>
        <v>114.7384354996134</v>
      </c>
      <c r="G154" s="268">
        <f>'[10]COMP MILLDDLLS'!H148*'Comp Inv dir Oper'!$N$9</f>
        <v>0</v>
      </c>
      <c r="H154" s="268">
        <v>0</v>
      </c>
      <c r="I154" s="268">
        <v>0</v>
      </c>
      <c r="J154" s="268">
        <f t="shared" si="10"/>
        <v>0</v>
      </c>
      <c r="K154" s="268"/>
      <c r="L154" s="268">
        <f t="shared" si="11"/>
        <v>-5.6843418860808015E-14</v>
      </c>
      <c r="M154" s="268">
        <f t="shared" si="12"/>
        <v>-5.6843418860808015E-14</v>
      </c>
      <c r="N154" s="285"/>
      <c r="O154" s="285"/>
      <c r="P154" s="285"/>
    </row>
    <row r="155" spans="1:16" s="50" customFormat="1" ht="13.5" x14ac:dyDescent="0.25">
      <c r="A155" s="266">
        <v>166</v>
      </c>
      <c r="B155" s="267" t="s">
        <v>655</v>
      </c>
      <c r="C155" s="268">
        <v>1194.0500744155495</v>
      </c>
      <c r="D155" s="268">
        <v>989.15706385973681</v>
      </c>
      <c r="E155" s="268">
        <v>162.43718967343116</v>
      </c>
      <c r="F155" s="268">
        <f t="shared" si="9"/>
        <v>1151.5942535331681</v>
      </c>
      <c r="G155" s="268">
        <f>'[10]COMP MILLDDLLS'!H149*'Comp Inv dir Oper'!$N$9</f>
        <v>174.94266764097492</v>
      </c>
      <c r="H155" s="268">
        <v>0</v>
      </c>
      <c r="I155" s="268">
        <v>42.455820882381303</v>
      </c>
      <c r="J155" s="268">
        <f t="shared" si="10"/>
        <v>42.455820882381303</v>
      </c>
      <c r="K155" s="268"/>
      <c r="L155" s="268">
        <f t="shared" si="11"/>
        <v>1.2789769243681803E-13</v>
      </c>
      <c r="M155" s="268">
        <f t="shared" si="12"/>
        <v>42.455820882381431</v>
      </c>
      <c r="N155" s="285"/>
      <c r="O155" s="285"/>
      <c r="P155" s="285"/>
    </row>
    <row r="156" spans="1:16" s="50" customFormat="1" ht="13.5" x14ac:dyDescent="0.25">
      <c r="A156" s="266">
        <v>167</v>
      </c>
      <c r="B156" s="267" t="s">
        <v>656</v>
      </c>
      <c r="C156" s="268">
        <v>2837.2899365854969</v>
      </c>
      <c r="D156" s="268">
        <v>1418.6449684944821</v>
      </c>
      <c r="E156" s="268">
        <v>283.72899369889342</v>
      </c>
      <c r="F156" s="268">
        <f t="shared" si="9"/>
        <v>1702.3739621933755</v>
      </c>
      <c r="G156" s="268">
        <f>'[10]COMP MILLDDLLS'!H150*'Comp Inv dir Oper'!$N$9</f>
        <v>0</v>
      </c>
      <c r="H156" s="268">
        <v>0</v>
      </c>
      <c r="I156" s="268">
        <v>189.15266246593097</v>
      </c>
      <c r="J156" s="268">
        <f t="shared" si="10"/>
        <v>189.15266246593097</v>
      </c>
      <c r="K156" s="268"/>
      <c r="L156" s="268">
        <f t="shared" si="11"/>
        <v>945.76331192619045</v>
      </c>
      <c r="M156" s="268">
        <f t="shared" si="12"/>
        <v>1134.9159743921214</v>
      </c>
      <c r="N156" s="285"/>
      <c r="O156" s="285"/>
      <c r="P156" s="285"/>
    </row>
    <row r="157" spans="1:16" s="50" customFormat="1" ht="13.5" x14ac:dyDescent="0.25">
      <c r="A157" s="266">
        <v>168</v>
      </c>
      <c r="B157" s="267" t="s">
        <v>657</v>
      </c>
      <c r="C157" s="268">
        <v>644.85604076999255</v>
      </c>
      <c r="D157" s="268">
        <v>644.85604076999289</v>
      </c>
      <c r="E157" s="268">
        <v>0</v>
      </c>
      <c r="F157" s="268">
        <f t="shared" si="9"/>
        <v>644.85604076999289</v>
      </c>
      <c r="G157" s="268">
        <f>'[10]COMP MILLDDLLS'!H151*'Comp Inv dir Oper'!$N$9</f>
        <v>42.455820882381502</v>
      </c>
      <c r="H157" s="268">
        <v>0</v>
      </c>
      <c r="I157" s="268">
        <v>0</v>
      </c>
      <c r="J157" s="268">
        <f t="shared" si="10"/>
        <v>0</v>
      </c>
      <c r="K157" s="268"/>
      <c r="L157" s="268">
        <f t="shared" si="11"/>
        <v>-3.4106051316484809E-13</v>
      </c>
      <c r="M157" s="268">
        <f t="shared" si="12"/>
        <v>-3.4106051316484809E-13</v>
      </c>
      <c r="N157" s="285"/>
      <c r="O157" s="285"/>
      <c r="P157" s="285"/>
    </row>
    <row r="158" spans="1:16" s="50" customFormat="1" ht="13.5" x14ac:dyDescent="0.25">
      <c r="A158" s="266">
        <v>170</v>
      </c>
      <c r="B158" s="267" t="s">
        <v>658</v>
      </c>
      <c r="C158" s="268">
        <v>1572.0791548286957</v>
      </c>
      <c r="D158" s="268">
        <v>880.91210942508121</v>
      </c>
      <c r="E158" s="268">
        <v>157.20791548112911</v>
      </c>
      <c r="F158" s="268">
        <f t="shared" si="9"/>
        <v>1038.1200249062103</v>
      </c>
      <c r="G158" s="268">
        <f>'[10]COMP MILLDDLLS'!H152*'Comp Inv dir Oper'!$N$9</f>
        <v>1134.9159743921216</v>
      </c>
      <c r="H158" s="268">
        <v>0</v>
      </c>
      <c r="I158" s="268">
        <v>157.20791548112908</v>
      </c>
      <c r="J158" s="268">
        <f t="shared" si="10"/>
        <v>157.20791548112908</v>
      </c>
      <c r="K158" s="268"/>
      <c r="L158" s="268">
        <f t="shared" si="11"/>
        <v>376.75121444135624</v>
      </c>
      <c r="M158" s="268">
        <f t="shared" si="12"/>
        <v>533.95912992248532</v>
      </c>
      <c r="N158" s="285"/>
      <c r="O158" s="285"/>
      <c r="P158" s="285"/>
    </row>
    <row r="159" spans="1:16" s="50" customFormat="1" ht="13.5" x14ac:dyDescent="0.25">
      <c r="A159" s="266">
        <v>176</v>
      </c>
      <c r="B159" s="267" t="s">
        <v>659</v>
      </c>
      <c r="C159" s="268">
        <v>708.3106339253942</v>
      </c>
      <c r="D159" s="268">
        <v>338.21453541446857</v>
      </c>
      <c r="E159" s="268">
        <v>111.02882958033186</v>
      </c>
      <c r="F159" s="268">
        <f t="shared" si="9"/>
        <v>449.24336499480046</v>
      </c>
      <c r="G159" s="268">
        <f>'[10]COMP MILLDDLLS'!H153*'Comp Inv dir Oper'!$N$9</f>
        <v>0</v>
      </c>
      <c r="H159" s="268">
        <v>0</v>
      </c>
      <c r="I159" s="268">
        <v>74.01921972022123</v>
      </c>
      <c r="J159" s="268">
        <f t="shared" si="10"/>
        <v>74.01921972022123</v>
      </c>
      <c r="K159" s="268"/>
      <c r="L159" s="268">
        <f t="shared" si="11"/>
        <v>185.04804921037251</v>
      </c>
      <c r="M159" s="268">
        <f t="shared" si="12"/>
        <v>259.06726893059374</v>
      </c>
      <c r="N159" s="285"/>
      <c r="O159" s="285"/>
      <c r="P159" s="285"/>
    </row>
    <row r="160" spans="1:16" s="50" customFormat="1" ht="13.5" x14ac:dyDescent="0.25">
      <c r="A160" s="266">
        <v>177</v>
      </c>
      <c r="B160" s="267" t="s">
        <v>660</v>
      </c>
      <c r="C160" s="268">
        <v>24.314467303221694</v>
      </c>
      <c r="D160" s="268">
        <v>18.235850619908309</v>
      </c>
      <c r="E160" s="268">
        <v>3.6471701239816614</v>
      </c>
      <c r="F160" s="268">
        <f t="shared" si="9"/>
        <v>21.883020743889972</v>
      </c>
      <c r="G160" s="268">
        <f>'[10]COMP MILLDDLLS'!H154*'Comp Inv dir Oper'!$N$9</f>
        <v>533.95912992248532</v>
      </c>
      <c r="H160" s="268">
        <v>0</v>
      </c>
      <c r="I160" s="268">
        <v>2.4314465593317247</v>
      </c>
      <c r="J160" s="268">
        <f t="shared" si="10"/>
        <v>2.4314465593317247</v>
      </c>
      <c r="K160" s="268"/>
      <c r="L160" s="268">
        <f t="shared" si="11"/>
        <v>-3.1086244689504383E-15</v>
      </c>
      <c r="M160" s="268">
        <f t="shared" si="12"/>
        <v>2.4314465593317216</v>
      </c>
      <c r="N160" s="285"/>
      <c r="O160" s="285"/>
      <c r="P160" s="285"/>
    </row>
    <row r="161" spans="1:16" s="50" customFormat="1" ht="13.5" x14ac:dyDescent="0.25">
      <c r="A161" s="266">
        <v>181</v>
      </c>
      <c r="B161" s="267" t="s">
        <v>661</v>
      </c>
      <c r="C161" s="268">
        <v>12686.760939768124</v>
      </c>
      <c r="D161" s="268">
        <v>6379.3879794893464</v>
      </c>
      <c r="E161" s="268">
        <v>537.60260243174002</v>
      </c>
      <c r="F161" s="268">
        <f t="shared" si="9"/>
        <v>6916.9905819210862</v>
      </c>
      <c r="G161" s="268">
        <f>'[10]COMP MILLDDLLS'!H155*'Comp Inv dir Oper'!$N$9</f>
        <v>259.06726893059385</v>
      </c>
      <c r="H161" s="268">
        <v>0</v>
      </c>
      <c r="I161" s="268">
        <v>537.60260243174002</v>
      </c>
      <c r="J161" s="268">
        <f t="shared" si="10"/>
        <v>537.60260243174002</v>
      </c>
      <c r="K161" s="268"/>
      <c r="L161" s="268">
        <f t="shared" si="11"/>
        <v>5232.1677554152984</v>
      </c>
      <c r="M161" s="268">
        <f t="shared" si="12"/>
        <v>5769.7703578470382</v>
      </c>
      <c r="N161" s="285"/>
      <c r="O161" s="285"/>
      <c r="P161" s="285"/>
    </row>
    <row r="162" spans="1:16" s="50" customFormat="1" ht="13.5" x14ac:dyDescent="0.25">
      <c r="A162" s="266">
        <v>182</v>
      </c>
      <c r="B162" s="267" t="s">
        <v>662</v>
      </c>
      <c r="C162" s="268">
        <v>628.86865499999988</v>
      </c>
      <c r="D162" s="268">
        <v>596.59776370408099</v>
      </c>
      <c r="E162" s="268">
        <v>32.270891295919157</v>
      </c>
      <c r="F162" s="268">
        <f t="shared" si="9"/>
        <v>628.8686550000001</v>
      </c>
      <c r="G162" s="268">
        <f>'[10]COMP MILLDDLLS'!H156*'Comp Inv dir Oper'!$N$9</f>
        <v>2.4314465593317252</v>
      </c>
      <c r="H162" s="268">
        <v>0</v>
      </c>
      <c r="I162" s="268">
        <v>0</v>
      </c>
      <c r="J162" s="268">
        <f t="shared" si="10"/>
        <v>0</v>
      </c>
      <c r="K162" s="268"/>
      <c r="L162" s="268">
        <f t="shared" si="11"/>
        <v>-2.2737367544323206E-13</v>
      </c>
      <c r="M162" s="268">
        <f t="shared" si="12"/>
        <v>-2.2737367544323206E-13</v>
      </c>
      <c r="N162" s="285"/>
      <c r="O162" s="285"/>
      <c r="P162" s="285"/>
    </row>
    <row r="163" spans="1:16" s="50" customFormat="1" ht="13.5" x14ac:dyDescent="0.25">
      <c r="A163" s="266">
        <v>183</v>
      </c>
      <c r="B163" s="267" t="s">
        <v>663</v>
      </c>
      <c r="C163" s="268">
        <v>113.27508949999999</v>
      </c>
      <c r="D163" s="268">
        <v>101.94758055</v>
      </c>
      <c r="E163" s="268">
        <v>11.32750895</v>
      </c>
      <c r="F163" s="268">
        <f t="shared" si="9"/>
        <v>113.27508949999999</v>
      </c>
      <c r="G163" s="268">
        <f>'[10]COMP MILLDDLLS'!H157*'Comp Inv dir Oper'!$N$9</f>
        <v>5769.7703578470382</v>
      </c>
      <c r="H163" s="268">
        <v>0</v>
      </c>
      <c r="I163" s="268">
        <v>0</v>
      </c>
      <c r="J163" s="268">
        <f t="shared" si="10"/>
        <v>0</v>
      </c>
      <c r="K163" s="268"/>
      <c r="L163" s="268">
        <f t="shared" si="11"/>
        <v>0</v>
      </c>
      <c r="M163" s="268">
        <f t="shared" si="12"/>
        <v>0</v>
      </c>
      <c r="N163" s="285"/>
      <c r="O163" s="285"/>
      <c r="P163" s="285"/>
    </row>
    <row r="164" spans="1:16" s="50" customFormat="1" ht="13.5" x14ac:dyDescent="0.25">
      <c r="A164" s="266">
        <v>185</v>
      </c>
      <c r="B164" s="267" t="s">
        <v>664</v>
      </c>
      <c r="C164" s="268">
        <v>456.65482046763441</v>
      </c>
      <c r="D164" s="268">
        <v>256.33302822965589</v>
      </c>
      <c r="E164" s="268">
        <v>51.711458335820829</v>
      </c>
      <c r="F164" s="268">
        <f t="shared" si="9"/>
        <v>308.04448656547675</v>
      </c>
      <c r="G164" s="268">
        <f>'[10]COMP MILLDDLLS'!H158*'Comp Inv dir Oper'!$N$9</f>
        <v>0</v>
      </c>
      <c r="H164" s="268">
        <v>0</v>
      </c>
      <c r="I164" s="268">
        <v>51.711459129712914</v>
      </c>
      <c r="J164" s="268">
        <f t="shared" si="10"/>
        <v>51.711459129712914</v>
      </c>
      <c r="K164" s="268"/>
      <c r="L164" s="268">
        <f t="shared" si="11"/>
        <v>96.898874772444742</v>
      </c>
      <c r="M164" s="268">
        <f t="shared" si="12"/>
        <v>148.61033390215766</v>
      </c>
      <c r="N164" s="285"/>
      <c r="O164" s="285"/>
      <c r="P164" s="285"/>
    </row>
    <row r="165" spans="1:16" s="50" customFormat="1" ht="13.5" x14ac:dyDescent="0.25">
      <c r="A165" s="266">
        <v>189</v>
      </c>
      <c r="B165" s="267" t="s">
        <v>665</v>
      </c>
      <c r="C165" s="268">
        <v>315.81199976239259</v>
      </c>
      <c r="D165" s="268">
        <v>183.74539951004377</v>
      </c>
      <c r="E165" s="268">
        <v>32.389432917371956</v>
      </c>
      <c r="F165" s="268">
        <f t="shared" si="9"/>
        <v>216.13483242741572</v>
      </c>
      <c r="G165" s="268">
        <f>'[10]COMP MILLDDLLS'!H159*'Comp Inv dir Oper'!$N$9</f>
        <v>0</v>
      </c>
      <c r="H165" s="268">
        <v>0</v>
      </c>
      <c r="I165" s="268">
        <v>32.389432917371963</v>
      </c>
      <c r="J165" s="268">
        <f t="shared" si="10"/>
        <v>32.389432917371963</v>
      </c>
      <c r="K165" s="268"/>
      <c r="L165" s="268">
        <f t="shared" si="11"/>
        <v>67.287734417604909</v>
      </c>
      <c r="M165" s="268">
        <f t="shared" si="12"/>
        <v>99.677167334976872</v>
      </c>
      <c r="N165" s="285"/>
      <c r="O165" s="285"/>
      <c r="P165" s="285"/>
    </row>
    <row r="166" spans="1:16" s="50" customFormat="1" ht="13.5" x14ac:dyDescent="0.25">
      <c r="A166" s="266">
        <v>190</v>
      </c>
      <c r="B166" s="267" t="s">
        <v>666</v>
      </c>
      <c r="C166" s="268">
        <v>970.00764284592367</v>
      </c>
      <c r="D166" s="268">
        <v>517.41103297518418</v>
      </c>
      <c r="E166" s="268">
        <v>142.75742910805565</v>
      </c>
      <c r="F166" s="268">
        <f t="shared" si="9"/>
        <v>660.16846208323977</v>
      </c>
      <c r="G166" s="268">
        <f>'[10]COMP MILLDDLLS'!H160*'Comp Inv dir Oper'!$N$9</f>
        <v>148.61033390215772</v>
      </c>
      <c r="H166" s="268">
        <v>0</v>
      </c>
      <c r="I166" s="268">
        <v>91.625604127005133</v>
      </c>
      <c r="J166" s="268">
        <f t="shared" si="10"/>
        <v>91.625604127005133</v>
      </c>
      <c r="K166" s="268"/>
      <c r="L166" s="268">
        <f t="shared" si="11"/>
        <v>218.21357663567875</v>
      </c>
      <c r="M166" s="268">
        <f t="shared" si="12"/>
        <v>309.8391807626839</v>
      </c>
      <c r="N166" s="285"/>
      <c r="O166" s="285"/>
      <c r="P166" s="285"/>
    </row>
    <row r="167" spans="1:16" s="50" customFormat="1" ht="13.5" x14ac:dyDescent="0.25">
      <c r="A167" s="266">
        <v>191</v>
      </c>
      <c r="B167" s="267" t="s">
        <v>667</v>
      </c>
      <c r="C167" s="268">
        <v>107.744160745412</v>
      </c>
      <c r="D167" s="268">
        <v>66.903398483510742</v>
      </c>
      <c r="E167" s="268">
        <v>9.3000639374125278</v>
      </c>
      <c r="F167" s="268">
        <f t="shared" si="9"/>
        <v>76.203462420923273</v>
      </c>
      <c r="G167" s="268">
        <f>'[10]COMP MILLDDLLS'!H161*'Comp Inv dir Oper'!$N$9</f>
        <v>99.677167334976858</v>
      </c>
      <c r="H167" s="268">
        <v>0</v>
      </c>
      <c r="I167" s="268">
        <v>9.3000639374125278</v>
      </c>
      <c r="J167" s="268">
        <f t="shared" si="10"/>
        <v>9.3000639374125278</v>
      </c>
      <c r="K167" s="268"/>
      <c r="L167" s="268">
        <f t="shared" si="11"/>
        <v>22.240634387076202</v>
      </c>
      <c r="M167" s="268">
        <f t="shared" si="12"/>
        <v>31.54069832448873</v>
      </c>
      <c r="N167" s="285"/>
      <c r="O167" s="285"/>
      <c r="P167" s="285"/>
    </row>
    <row r="168" spans="1:16" s="50" customFormat="1" ht="13.5" x14ac:dyDescent="0.25">
      <c r="A168" s="266">
        <v>192</v>
      </c>
      <c r="B168" s="267" t="s">
        <v>668</v>
      </c>
      <c r="C168" s="268">
        <v>760.88730921149056</v>
      </c>
      <c r="D168" s="268">
        <v>468.50948561611227</v>
      </c>
      <c r="E168" s="268">
        <v>109.40111147065446</v>
      </c>
      <c r="F168" s="268">
        <f t="shared" si="9"/>
        <v>577.91059708676676</v>
      </c>
      <c r="G168" s="268">
        <f>'[10]COMP MILLDDLLS'!H162*'Comp Inv dir Oper'!$N$9</f>
        <v>309.83918076268384</v>
      </c>
      <c r="H168" s="268">
        <v>0</v>
      </c>
      <c r="I168" s="268">
        <v>77.798037172116409</v>
      </c>
      <c r="J168" s="268">
        <f t="shared" si="10"/>
        <v>77.798037172116409</v>
      </c>
      <c r="K168" s="268"/>
      <c r="L168" s="268">
        <f t="shared" si="11"/>
        <v>105.17867495260739</v>
      </c>
      <c r="M168" s="268">
        <f t="shared" si="12"/>
        <v>182.9767121247238</v>
      </c>
      <c r="N168" s="285"/>
      <c r="O168" s="285"/>
      <c r="P168" s="285"/>
    </row>
    <row r="169" spans="1:16" s="50" customFormat="1" ht="13.5" x14ac:dyDescent="0.25">
      <c r="A169" s="266">
        <v>193</v>
      </c>
      <c r="B169" s="267" t="s">
        <v>669</v>
      </c>
      <c r="C169" s="268">
        <v>74.925160471502537</v>
      </c>
      <c r="D169" s="268">
        <v>56.193870330926345</v>
      </c>
      <c r="E169" s="268">
        <v>7.4925160199095791</v>
      </c>
      <c r="F169" s="268">
        <f t="shared" si="9"/>
        <v>63.686386350835924</v>
      </c>
      <c r="G169" s="268">
        <f>'[10]COMP MILLDDLLS'!H163*'Comp Inv dir Oper'!$N$9</f>
        <v>31.54069832448873</v>
      </c>
      <c r="H169" s="268">
        <v>0</v>
      </c>
      <c r="I169" s="268">
        <v>7.4925160199095791</v>
      </c>
      <c r="J169" s="268">
        <f t="shared" si="10"/>
        <v>7.4925160199095791</v>
      </c>
      <c r="K169" s="268"/>
      <c r="L169" s="268">
        <f t="shared" si="11"/>
        <v>3.746258100757033</v>
      </c>
      <c r="M169" s="268">
        <f t="shared" si="12"/>
        <v>11.238774120666612</v>
      </c>
      <c r="N169" s="285"/>
      <c r="O169" s="285"/>
      <c r="P169" s="285"/>
    </row>
    <row r="170" spans="1:16" s="50" customFormat="1" ht="13.5" x14ac:dyDescent="0.25">
      <c r="A170" s="266">
        <v>194</v>
      </c>
      <c r="B170" s="267" t="s">
        <v>670</v>
      </c>
      <c r="C170" s="268">
        <v>771.84297091320525</v>
      </c>
      <c r="D170" s="268">
        <v>478.35037554442238</v>
      </c>
      <c r="E170" s="268">
        <v>121.26168165689958</v>
      </c>
      <c r="F170" s="268">
        <f t="shared" si="9"/>
        <v>599.61205720132193</v>
      </c>
      <c r="G170" s="268">
        <f>'[10]COMP MILLDDLLS'!H164*'Comp Inv dir Oper'!$N$9</f>
        <v>182.97671212472386</v>
      </c>
      <c r="H170" s="268">
        <v>0</v>
      </c>
      <c r="I170" s="268">
        <v>80.841121115681176</v>
      </c>
      <c r="J170" s="268">
        <f t="shared" si="10"/>
        <v>80.841121115681176</v>
      </c>
      <c r="K170" s="268"/>
      <c r="L170" s="268">
        <f t="shared" si="11"/>
        <v>91.389792596202142</v>
      </c>
      <c r="M170" s="268">
        <f t="shared" si="12"/>
        <v>172.23091371188332</v>
      </c>
      <c r="N170" s="285"/>
      <c r="O170" s="285"/>
      <c r="P170" s="285"/>
    </row>
    <row r="171" spans="1:16" s="50" customFormat="1" ht="13.5" x14ac:dyDescent="0.25">
      <c r="A171" s="266">
        <v>195</v>
      </c>
      <c r="B171" s="267" t="s">
        <v>671</v>
      </c>
      <c r="C171" s="268">
        <v>1904.3503578535633</v>
      </c>
      <c r="D171" s="268">
        <v>1346.4273708911294</v>
      </c>
      <c r="E171" s="268">
        <v>192.70600056388156</v>
      </c>
      <c r="F171" s="268">
        <f t="shared" si="9"/>
        <v>1539.133371455011</v>
      </c>
      <c r="G171" s="268">
        <f>'[10]COMP MILLDDLLS'!H165*'Comp Inv dir Oper'!$N$9</f>
        <v>11.238774120666619</v>
      </c>
      <c r="H171" s="268">
        <v>0</v>
      </c>
      <c r="I171" s="268">
        <v>182.78825944298836</v>
      </c>
      <c r="J171" s="268">
        <f t="shared" si="10"/>
        <v>182.78825944298836</v>
      </c>
      <c r="K171" s="268"/>
      <c r="L171" s="268">
        <f t="shared" si="11"/>
        <v>182.42872695556395</v>
      </c>
      <c r="M171" s="268">
        <f t="shared" si="12"/>
        <v>365.21698639855231</v>
      </c>
      <c r="N171" s="285"/>
      <c r="O171" s="285"/>
      <c r="P171" s="285"/>
    </row>
    <row r="172" spans="1:16" s="50" customFormat="1" ht="13.5" x14ac:dyDescent="0.25">
      <c r="A172" s="266">
        <v>197</v>
      </c>
      <c r="B172" s="267" t="s">
        <v>672</v>
      </c>
      <c r="C172" s="268">
        <v>313.26308523043554</v>
      </c>
      <c r="D172" s="268">
        <v>219.38011641407977</v>
      </c>
      <c r="E172" s="268">
        <v>42.920391414068746</v>
      </c>
      <c r="F172" s="268">
        <f t="shared" si="9"/>
        <v>262.30050782814851</v>
      </c>
      <c r="G172" s="268">
        <f>'[10]COMP MILLDDLLS'!H166*'Comp Inv dir Oper'!$N$9</f>
        <v>172.23091371188335</v>
      </c>
      <c r="H172" s="268">
        <v>0</v>
      </c>
      <c r="I172" s="268">
        <v>31.340016574695273</v>
      </c>
      <c r="J172" s="268">
        <f t="shared" si="10"/>
        <v>31.340016574695273</v>
      </c>
      <c r="K172" s="268"/>
      <c r="L172" s="268">
        <f t="shared" si="11"/>
        <v>19.622560827591752</v>
      </c>
      <c r="M172" s="268">
        <f t="shared" si="12"/>
        <v>50.962577402287025</v>
      </c>
      <c r="N172" s="285"/>
      <c r="O172" s="285"/>
      <c r="P172" s="285"/>
    </row>
    <row r="173" spans="1:16" s="50" customFormat="1" ht="13.5" x14ac:dyDescent="0.25">
      <c r="A173" s="266">
        <v>198</v>
      </c>
      <c r="B173" s="267" t="s">
        <v>673</v>
      </c>
      <c r="C173" s="268">
        <v>395.19098845634306</v>
      </c>
      <c r="D173" s="268">
        <v>197.95270433938313</v>
      </c>
      <c r="E173" s="268">
        <v>41.699175704860281</v>
      </c>
      <c r="F173" s="268">
        <f t="shared" si="9"/>
        <v>239.6518800442434</v>
      </c>
      <c r="G173" s="268">
        <f>'[10]COMP MILLDDLLS'!H167*'Comp Inv dir Oper'!$N$9</f>
        <v>365.21698639855225</v>
      </c>
      <c r="H173" s="268">
        <v>0</v>
      </c>
      <c r="I173" s="268">
        <v>41.699175704860281</v>
      </c>
      <c r="J173" s="268">
        <f t="shared" si="10"/>
        <v>41.699175704860281</v>
      </c>
      <c r="K173" s="268"/>
      <c r="L173" s="268">
        <f t="shared" si="11"/>
        <v>113.83993270723938</v>
      </c>
      <c r="M173" s="268">
        <f t="shared" si="12"/>
        <v>155.53910841209967</v>
      </c>
      <c r="N173" s="285"/>
      <c r="O173" s="285"/>
      <c r="P173" s="285"/>
    </row>
    <row r="174" spans="1:16" s="50" customFormat="1" ht="13.5" x14ac:dyDescent="0.25">
      <c r="A174" s="266">
        <v>199</v>
      </c>
      <c r="B174" s="267" t="s">
        <v>674</v>
      </c>
      <c r="C174" s="268">
        <v>305.04757893037066</v>
      </c>
      <c r="D174" s="268">
        <v>216.30116768507418</v>
      </c>
      <c r="E174" s="268">
        <v>30.830869393740677</v>
      </c>
      <c r="F174" s="268">
        <f t="shared" si="9"/>
        <v>247.13203707881485</v>
      </c>
      <c r="G174" s="268">
        <f>'[10]COMP MILLDDLLS'!H168*'Comp Inv dir Oper'!$N$9</f>
        <v>50.962577402287032</v>
      </c>
      <c r="H174" s="268">
        <v>0</v>
      </c>
      <c r="I174" s="268">
        <v>20.101186601499105</v>
      </c>
      <c r="J174" s="268">
        <f t="shared" si="10"/>
        <v>20.101186601499105</v>
      </c>
      <c r="K174" s="268"/>
      <c r="L174" s="268">
        <f t="shared" si="11"/>
        <v>37.814355250056707</v>
      </c>
      <c r="M174" s="268">
        <f t="shared" si="12"/>
        <v>57.915541851555815</v>
      </c>
      <c r="N174" s="285"/>
      <c r="O174" s="285"/>
      <c r="P174" s="285"/>
    </row>
    <row r="175" spans="1:16" s="50" customFormat="1" ht="13.5" x14ac:dyDescent="0.25">
      <c r="A175" s="266">
        <v>200</v>
      </c>
      <c r="B175" s="267" t="s">
        <v>675</v>
      </c>
      <c r="C175" s="268">
        <v>1373.728612670549</v>
      </c>
      <c r="D175" s="268">
        <v>538.51390925725946</v>
      </c>
      <c r="E175" s="268">
        <v>285.85588246047791</v>
      </c>
      <c r="F175" s="268">
        <f t="shared" si="9"/>
        <v>824.36979171773737</v>
      </c>
      <c r="G175" s="268">
        <f>'[10]COMP MILLDDLLS'!H169*'Comp Inv dir Oper'!$N$9</f>
        <v>155.53910841209967</v>
      </c>
      <c r="H175" s="268">
        <v>0</v>
      </c>
      <c r="I175" s="268">
        <v>140.80090888087199</v>
      </c>
      <c r="J175" s="268">
        <f t="shared" si="10"/>
        <v>140.80090888087199</v>
      </c>
      <c r="K175" s="268"/>
      <c r="L175" s="268">
        <f t="shared" si="11"/>
        <v>408.5579120719396</v>
      </c>
      <c r="M175" s="268">
        <f t="shared" si="12"/>
        <v>549.35882095281158</v>
      </c>
      <c r="N175" s="285"/>
      <c r="O175" s="285"/>
      <c r="P175" s="285"/>
    </row>
    <row r="176" spans="1:16" s="50" customFormat="1" ht="13.5" x14ac:dyDescent="0.25">
      <c r="A176" s="266">
        <v>201</v>
      </c>
      <c r="B176" s="267" t="s">
        <v>676</v>
      </c>
      <c r="C176" s="268">
        <v>1740.6358291674353</v>
      </c>
      <c r="D176" s="268">
        <v>829.986160819372</v>
      </c>
      <c r="E176" s="268">
        <v>262.40314870979245</v>
      </c>
      <c r="F176" s="268">
        <f t="shared" si="9"/>
        <v>1092.3893095291644</v>
      </c>
      <c r="G176" s="268">
        <f>'[10]COMP MILLDDLLS'!H170*'Comp Inv dir Oper'!$N$9</f>
        <v>57.915541851555801</v>
      </c>
      <c r="H176" s="268">
        <v>0</v>
      </c>
      <c r="I176" s="268">
        <v>179.20594297947659</v>
      </c>
      <c r="J176" s="268">
        <f t="shared" si="10"/>
        <v>179.20594297947659</v>
      </c>
      <c r="K176" s="268"/>
      <c r="L176" s="268">
        <f t="shared" si="11"/>
        <v>469.04057665879429</v>
      </c>
      <c r="M176" s="268">
        <f t="shared" si="12"/>
        <v>648.24651963827091</v>
      </c>
      <c r="N176" s="285"/>
      <c r="O176" s="285"/>
      <c r="P176" s="285"/>
    </row>
    <row r="177" spans="1:16" s="50" customFormat="1" ht="13.5" x14ac:dyDescent="0.25">
      <c r="A177" s="266">
        <v>202</v>
      </c>
      <c r="B177" s="267" t="s">
        <v>677</v>
      </c>
      <c r="C177" s="268">
        <v>2579.7818161703672</v>
      </c>
      <c r="D177" s="268">
        <v>1068.5388531092153</v>
      </c>
      <c r="E177" s="268">
        <v>341.45222547358111</v>
      </c>
      <c r="F177" s="268">
        <f t="shared" si="9"/>
        <v>1409.9910785827965</v>
      </c>
      <c r="G177" s="268">
        <f>'[10]COMP MILLDDLLS'!H171*'Comp Inv dir Oper'!$N$9</f>
        <v>549.35882095281147</v>
      </c>
      <c r="H177" s="268">
        <v>0</v>
      </c>
      <c r="I177" s="268">
        <v>280.43144134468974</v>
      </c>
      <c r="J177" s="268">
        <f t="shared" si="10"/>
        <v>280.43144134468974</v>
      </c>
      <c r="K177" s="268"/>
      <c r="L177" s="268">
        <f t="shared" si="11"/>
        <v>889.35929624288087</v>
      </c>
      <c r="M177" s="268">
        <f t="shared" si="12"/>
        <v>1169.7907375875707</v>
      </c>
      <c r="N177" s="285"/>
      <c r="O177" s="285"/>
      <c r="P177" s="285"/>
    </row>
    <row r="178" spans="1:16" s="50" customFormat="1" ht="13.5" x14ac:dyDescent="0.25">
      <c r="A178" s="266">
        <v>203</v>
      </c>
      <c r="B178" s="267" t="s">
        <v>678</v>
      </c>
      <c r="C178" s="268">
        <v>725.70691414708062</v>
      </c>
      <c r="D178" s="268">
        <v>585.52388856621781</v>
      </c>
      <c r="E178" s="268">
        <v>33.157601671925313</v>
      </c>
      <c r="F178" s="268">
        <f t="shared" si="9"/>
        <v>618.68149023814317</v>
      </c>
      <c r="G178" s="268">
        <f>'[10]COMP MILLDDLLS'!H172*'Comp Inv dir Oper'!$N$9</f>
        <v>648.24651963827068</v>
      </c>
      <c r="H178" s="268">
        <v>0</v>
      </c>
      <c r="I178" s="268">
        <v>17.837570584950644</v>
      </c>
      <c r="J178" s="268">
        <f t="shared" si="10"/>
        <v>17.837570584950644</v>
      </c>
      <c r="K178" s="268"/>
      <c r="L178" s="268">
        <f t="shared" si="11"/>
        <v>89.187853323986815</v>
      </c>
      <c r="M178" s="268">
        <f t="shared" si="12"/>
        <v>107.02542390893746</v>
      </c>
      <c r="N178" s="285"/>
      <c r="O178" s="285"/>
      <c r="P178" s="285"/>
    </row>
    <row r="179" spans="1:16" s="50" customFormat="1" ht="13.5" x14ac:dyDescent="0.25">
      <c r="A179" s="266">
        <v>204</v>
      </c>
      <c r="B179" s="267" t="s">
        <v>679</v>
      </c>
      <c r="C179" s="268">
        <v>2095.8049791914468</v>
      </c>
      <c r="D179" s="268">
        <v>1467.5566866596882</v>
      </c>
      <c r="E179" s="268">
        <v>366.12671489179911</v>
      </c>
      <c r="F179" s="268">
        <f t="shared" si="9"/>
        <v>1833.6834015514873</v>
      </c>
      <c r="G179" s="268">
        <f>'[10]COMP MILLDDLLS'!H173*'Comp Inv dir Oper'!$N$9</f>
        <v>1169.7907375875704</v>
      </c>
      <c r="H179" s="268">
        <v>0</v>
      </c>
      <c r="I179" s="268">
        <v>225.98700595173335</v>
      </c>
      <c r="J179" s="268">
        <f t="shared" si="10"/>
        <v>225.98700595173335</v>
      </c>
      <c r="K179" s="268"/>
      <c r="L179" s="268">
        <f t="shared" si="11"/>
        <v>36.134571688226117</v>
      </c>
      <c r="M179" s="268">
        <f t="shared" si="12"/>
        <v>262.12157763995947</v>
      </c>
      <c r="N179" s="285"/>
      <c r="O179" s="285"/>
      <c r="P179" s="285"/>
    </row>
    <row r="180" spans="1:16" s="50" customFormat="1" ht="13.5" x14ac:dyDescent="0.25">
      <c r="A180" s="266">
        <v>205</v>
      </c>
      <c r="B180" s="267" t="s">
        <v>680</v>
      </c>
      <c r="C180" s="268">
        <v>2293.1372878218504</v>
      </c>
      <c r="D180" s="268">
        <v>1625.8398945969413</v>
      </c>
      <c r="E180" s="268">
        <v>446.06386700995409</v>
      </c>
      <c r="F180" s="268">
        <f t="shared" si="9"/>
        <v>2071.9037616068954</v>
      </c>
      <c r="G180" s="268">
        <f>'[10]COMP MILLDDLLS'!H174*'Comp Inv dir Oper'!$N$9</f>
        <v>107.02542390893748</v>
      </c>
      <c r="H180" s="268">
        <v>0</v>
      </c>
      <c r="I180" s="268">
        <v>189.65363950596563</v>
      </c>
      <c r="J180" s="268">
        <f t="shared" si="10"/>
        <v>189.65363950596563</v>
      </c>
      <c r="K180" s="268"/>
      <c r="L180" s="268">
        <f t="shared" si="11"/>
        <v>31.579886708989335</v>
      </c>
      <c r="M180" s="268">
        <f t="shared" si="12"/>
        <v>221.23352621495496</v>
      </c>
      <c r="N180" s="285"/>
      <c r="O180" s="285"/>
      <c r="P180" s="285"/>
    </row>
    <row r="181" spans="1:16" s="50" customFormat="1" ht="13.5" x14ac:dyDescent="0.25">
      <c r="A181" s="266">
        <v>206</v>
      </c>
      <c r="B181" s="267" t="s">
        <v>681</v>
      </c>
      <c r="C181" s="268">
        <v>829.39742634654283</v>
      </c>
      <c r="D181" s="268">
        <v>663.51794117495751</v>
      </c>
      <c r="E181" s="268">
        <v>124.40961397030452</v>
      </c>
      <c r="F181" s="268">
        <f t="shared" si="9"/>
        <v>787.92755514526198</v>
      </c>
      <c r="G181" s="268">
        <f>'[10]COMP MILLDDLLS'!H175*'Comp Inv dir Oper'!$N$9</f>
        <v>262.12157763995953</v>
      </c>
      <c r="H181" s="268">
        <v>0</v>
      </c>
      <c r="I181" s="268">
        <v>41.469871201280853</v>
      </c>
      <c r="J181" s="268">
        <f t="shared" si="10"/>
        <v>41.469871201280853</v>
      </c>
      <c r="K181" s="268"/>
      <c r="L181" s="268">
        <f t="shared" si="11"/>
        <v>0</v>
      </c>
      <c r="M181" s="268">
        <f t="shared" si="12"/>
        <v>41.469871201280853</v>
      </c>
      <c r="N181" s="285"/>
      <c r="O181" s="285"/>
      <c r="P181" s="285"/>
    </row>
    <row r="182" spans="1:16" s="50" customFormat="1" ht="13.5" x14ac:dyDescent="0.25">
      <c r="A182" s="266">
        <v>207</v>
      </c>
      <c r="B182" s="267" t="s">
        <v>682</v>
      </c>
      <c r="C182" s="268">
        <v>943.54417246110893</v>
      </c>
      <c r="D182" s="268">
        <v>650.54839131207473</v>
      </c>
      <c r="E182" s="268">
        <v>159.29804497544518</v>
      </c>
      <c r="F182" s="268">
        <f t="shared" si="9"/>
        <v>809.84643628751996</v>
      </c>
      <c r="G182" s="268">
        <f>'[10]COMP MILLDDLLS'!H176*'Comp Inv dir Oper'!$N$9</f>
        <v>221.23352621495508</v>
      </c>
      <c r="H182" s="268">
        <v>0</v>
      </c>
      <c r="I182" s="268">
        <v>91.60270322200563</v>
      </c>
      <c r="J182" s="268">
        <f t="shared" si="10"/>
        <v>91.60270322200563</v>
      </c>
      <c r="K182" s="268"/>
      <c r="L182" s="268">
        <f t="shared" si="11"/>
        <v>42.095032951583335</v>
      </c>
      <c r="M182" s="268">
        <f t="shared" si="12"/>
        <v>133.69773617358896</v>
      </c>
      <c r="N182" s="285"/>
      <c r="O182" s="285"/>
      <c r="P182" s="285"/>
    </row>
    <row r="183" spans="1:16" s="50" customFormat="1" ht="13.5" x14ac:dyDescent="0.25">
      <c r="A183" s="266">
        <v>208</v>
      </c>
      <c r="B183" s="267" t="s">
        <v>683</v>
      </c>
      <c r="C183" s="268">
        <v>184.83789132746301</v>
      </c>
      <c r="D183" s="268">
        <v>98.580210749160926</v>
      </c>
      <c r="E183" s="268">
        <v>12.322526228664467</v>
      </c>
      <c r="F183" s="268">
        <f t="shared" si="9"/>
        <v>110.9027369778254</v>
      </c>
      <c r="G183" s="268">
        <f>'[10]COMP MILLDDLLS'!H177*'Comp Inv dir Oper'!$N$9</f>
        <v>41.469871201280789</v>
      </c>
      <c r="H183" s="268">
        <v>0</v>
      </c>
      <c r="I183" s="268">
        <v>12.322526228664463</v>
      </c>
      <c r="J183" s="268">
        <f t="shared" si="10"/>
        <v>12.322526228664463</v>
      </c>
      <c r="K183" s="268"/>
      <c r="L183" s="268">
        <f t="shared" si="11"/>
        <v>61.612628120973149</v>
      </c>
      <c r="M183" s="268">
        <f t="shared" si="12"/>
        <v>73.935154349637614</v>
      </c>
      <c r="N183" s="285"/>
      <c r="O183" s="285"/>
      <c r="P183" s="285"/>
    </row>
    <row r="184" spans="1:16" s="50" customFormat="1" ht="13.5" x14ac:dyDescent="0.25">
      <c r="A184" s="266">
        <v>210</v>
      </c>
      <c r="B184" s="267" t="s">
        <v>684</v>
      </c>
      <c r="C184" s="268">
        <v>2720.4028049883113</v>
      </c>
      <c r="D184" s="268">
        <v>1979.5535447798484</v>
      </c>
      <c r="E184" s="268">
        <v>308.64563459011191</v>
      </c>
      <c r="F184" s="268">
        <f t="shared" si="9"/>
        <v>2288.1991793699603</v>
      </c>
      <c r="G184" s="268">
        <f>'[10]COMP MILLDDLLS'!H178*'Comp Inv dir Oper'!$N$9</f>
        <v>133.69773617358902</v>
      </c>
      <c r="H184" s="268">
        <v>0</v>
      </c>
      <c r="I184" s="268">
        <v>277.53828189611392</v>
      </c>
      <c r="J184" s="268">
        <f t="shared" si="10"/>
        <v>277.53828189611392</v>
      </c>
      <c r="K184" s="268"/>
      <c r="L184" s="268">
        <f t="shared" si="11"/>
        <v>154.66534372223708</v>
      </c>
      <c r="M184" s="268">
        <f t="shared" si="12"/>
        <v>432.203625618351</v>
      </c>
      <c r="N184" s="285"/>
      <c r="O184" s="285"/>
      <c r="P184" s="285"/>
    </row>
    <row r="185" spans="1:16" s="50" customFormat="1" ht="13.5" x14ac:dyDescent="0.25">
      <c r="A185" s="266">
        <v>211</v>
      </c>
      <c r="B185" s="267" t="s">
        <v>685</v>
      </c>
      <c r="C185" s="268">
        <v>3589.8006507987188</v>
      </c>
      <c r="D185" s="268">
        <v>2468.5133297012053</v>
      </c>
      <c r="E185" s="268">
        <v>366.52182727349043</v>
      </c>
      <c r="F185" s="268">
        <f t="shared" si="9"/>
        <v>2835.0351569746958</v>
      </c>
      <c r="G185" s="268">
        <f>'[10]COMP MILLDDLLS'!H179*'Comp Inv dir Oper'!$N$9</f>
        <v>73.935154349637628</v>
      </c>
      <c r="H185" s="268">
        <v>0</v>
      </c>
      <c r="I185" s="268">
        <v>363.6581500945793</v>
      </c>
      <c r="J185" s="268">
        <f t="shared" si="10"/>
        <v>363.6581500945793</v>
      </c>
      <c r="K185" s="268"/>
      <c r="L185" s="268">
        <f t="shared" si="11"/>
        <v>391.1073437294437</v>
      </c>
      <c r="M185" s="268">
        <f t="shared" si="12"/>
        <v>754.765493824023</v>
      </c>
      <c r="N185" s="285"/>
      <c r="O185" s="285"/>
      <c r="P185" s="285"/>
    </row>
    <row r="186" spans="1:16" s="50" customFormat="1" ht="13.5" x14ac:dyDescent="0.25">
      <c r="A186" s="266">
        <v>215</v>
      </c>
      <c r="B186" s="267" t="s">
        <v>686</v>
      </c>
      <c r="C186" s="268">
        <v>1222.5079661766047</v>
      </c>
      <c r="D186" s="268">
        <v>497.31146509323554</v>
      </c>
      <c r="E186" s="268">
        <v>186.29842821381695</v>
      </c>
      <c r="F186" s="268">
        <f t="shared" si="9"/>
        <v>683.60989330705252</v>
      </c>
      <c r="G186" s="268">
        <f>'[10]COMP MILLDDLLS'!H180*'Comp Inv dir Oper'!$N$9</f>
        <v>432.203625618351</v>
      </c>
      <c r="H186" s="268">
        <v>0</v>
      </c>
      <c r="I186" s="268">
        <v>116.21291148879536</v>
      </c>
      <c r="J186" s="268">
        <f t="shared" si="10"/>
        <v>116.21291148879536</v>
      </c>
      <c r="K186" s="268"/>
      <c r="L186" s="268">
        <f t="shared" si="11"/>
        <v>422.68516138075677</v>
      </c>
      <c r="M186" s="268">
        <f t="shared" si="12"/>
        <v>538.89807286955215</v>
      </c>
      <c r="N186" s="285"/>
      <c r="O186" s="285"/>
      <c r="P186" s="285"/>
    </row>
    <row r="187" spans="1:16" s="50" customFormat="1" ht="13.5" x14ac:dyDescent="0.25">
      <c r="A187" s="266">
        <v>216</v>
      </c>
      <c r="B187" s="267" t="s">
        <v>687</v>
      </c>
      <c r="C187" s="268">
        <v>2963.4549439559883</v>
      </c>
      <c r="D187" s="268">
        <v>532.03377464872256</v>
      </c>
      <c r="E187" s="268">
        <v>311.99867918086392</v>
      </c>
      <c r="F187" s="268">
        <f t="shared" si="9"/>
        <v>844.03245382958653</v>
      </c>
      <c r="G187" s="268">
        <f>'[10]COMP MILLDDLLS'!H181*'Comp Inv dir Oper'!$N$9</f>
        <v>754.76549382402288</v>
      </c>
      <c r="H187" s="268">
        <v>0</v>
      </c>
      <c r="I187" s="268">
        <v>297.7685112081025</v>
      </c>
      <c r="J187" s="268">
        <f t="shared" si="10"/>
        <v>297.7685112081025</v>
      </c>
      <c r="K187" s="268"/>
      <c r="L187" s="268">
        <f t="shared" si="11"/>
        <v>1821.6539789182989</v>
      </c>
      <c r="M187" s="268">
        <f t="shared" si="12"/>
        <v>2119.4224901264015</v>
      </c>
      <c r="N187" s="285"/>
      <c r="O187" s="285"/>
      <c r="P187" s="285"/>
    </row>
    <row r="188" spans="1:16" s="50" customFormat="1" ht="13.5" x14ac:dyDescent="0.25">
      <c r="A188" s="266">
        <v>217</v>
      </c>
      <c r="B188" s="267" t="s">
        <v>688</v>
      </c>
      <c r="C188" s="268">
        <v>3122.5881336905081</v>
      </c>
      <c r="D188" s="268">
        <v>892.98745448471482</v>
      </c>
      <c r="E188" s="268">
        <v>338.88820587480581</v>
      </c>
      <c r="F188" s="268">
        <f t="shared" si="9"/>
        <v>1231.8756603595207</v>
      </c>
      <c r="G188" s="268">
        <f>'[10]COMP MILLDDLLS'!H182*'Comp Inv dir Oper'!$N$9</f>
        <v>0</v>
      </c>
      <c r="H188" s="268">
        <v>0</v>
      </c>
      <c r="I188" s="268">
        <v>255.13927270991854</v>
      </c>
      <c r="J188" s="268">
        <f t="shared" si="10"/>
        <v>255.13927270991854</v>
      </c>
      <c r="K188" s="268"/>
      <c r="L188" s="268">
        <f t="shared" si="11"/>
        <v>1635.573200621069</v>
      </c>
      <c r="M188" s="268">
        <f t="shared" si="12"/>
        <v>1890.7124733309875</v>
      </c>
      <c r="N188" s="285"/>
      <c r="O188" s="285"/>
      <c r="P188" s="285"/>
    </row>
    <row r="189" spans="1:16" s="50" customFormat="1" ht="13.5" x14ac:dyDescent="0.25">
      <c r="A189" s="266">
        <v>218</v>
      </c>
      <c r="B189" s="267" t="s">
        <v>689</v>
      </c>
      <c r="C189" s="268">
        <v>770.92268250727784</v>
      </c>
      <c r="D189" s="268">
        <v>542.56173943103715</v>
      </c>
      <c r="E189" s="268">
        <v>134.39322567971681</v>
      </c>
      <c r="F189" s="268">
        <f t="shared" si="9"/>
        <v>676.95496511075396</v>
      </c>
      <c r="G189" s="268">
        <f>'[10]COMP MILLDDLLS'!H183*'Comp Inv dir Oper'!$N$9</f>
        <v>2119.4224901264015</v>
      </c>
      <c r="H189" s="268">
        <v>0</v>
      </c>
      <c r="I189" s="268">
        <v>83.283892424074878</v>
      </c>
      <c r="J189" s="268">
        <f t="shared" si="10"/>
        <v>83.283892424074878</v>
      </c>
      <c r="K189" s="268"/>
      <c r="L189" s="268">
        <f t="shared" si="11"/>
        <v>10.683824972449003</v>
      </c>
      <c r="M189" s="268">
        <f t="shared" si="12"/>
        <v>93.967717396523881</v>
      </c>
      <c r="N189" s="285"/>
      <c r="O189" s="285"/>
      <c r="P189" s="285"/>
    </row>
    <row r="190" spans="1:16" s="50" customFormat="1" ht="13.5" x14ac:dyDescent="0.25">
      <c r="A190" s="266">
        <v>219</v>
      </c>
      <c r="B190" s="267" t="s">
        <v>690</v>
      </c>
      <c r="C190" s="268">
        <v>837.34695604177864</v>
      </c>
      <c r="D190" s="268">
        <v>460.54082583150534</v>
      </c>
      <c r="E190" s="268">
        <v>125.60204340859234</v>
      </c>
      <c r="F190" s="268">
        <f t="shared" si="9"/>
        <v>586.14286924009764</v>
      </c>
      <c r="G190" s="268">
        <f>'[10]COMP MILLDDLLS'!H184*'Comp Inv dir Oper'!$N$9</f>
        <v>1890.7124733309879</v>
      </c>
      <c r="H190" s="268">
        <v>0</v>
      </c>
      <c r="I190" s="268">
        <v>83.734695605728234</v>
      </c>
      <c r="J190" s="268">
        <f t="shared" si="10"/>
        <v>83.734695605728234</v>
      </c>
      <c r="K190" s="268"/>
      <c r="L190" s="268">
        <f t="shared" si="11"/>
        <v>167.46939119595277</v>
      </c>
      <c r="M190" s="268">
        <f t="shared" si="12"/>
        <v>251.204086801681</v>
      </c>
      <c r="N190" s="285"/>
      <c r="O190" s="285"/>
      <c r="P190" s="285"/>
    </row>
    <row r="191" spans="1:16" s="50" customFormat="1" ht="13.5" x14ac:dyDescent="0.25">
      <c r="A191" s="266">
        <v>222</v>
      </c>
      <c r="B191" s="267" t="s">
        <v>691</v>
      </c>
      <c r="C191" s="268">
        <v>20652.636480780235</v>
      </c>
      <c r="D191" s="268">
        <v>9005.7433092573665</v>
      </c>
      <c r="E191" s="268">
        <v>2001.9933405773543</v>
      </c>
      <c r="F191" s="268">
        <f t="shared" si="9"/>
        <v>11007.73664983472</v>
      </c>
      <c r="G191" s="268">
        <f>'[10]COMP MILLDDLLS'!H185*'Comp Inv dir Oper'!$N$9</f>
        <v>93.967717396523895</v>
      </c>
      <c r="H191" s="268">
        <v>0</v>
      </c>
      <c r="I191" s="268">
        <v>1857.2054976623547</v>
      </c>
      <c r="J191" s="268">
        <f t="shared" si="10"/>
        <v>1857.2054976623547</v>
      </c>
      <c r="K191" s="268"/>
      <c r="L191" s="268">
        <f t="shared" si="11"/>
        <v>7787.6943332831597</v>
      </c>
      <c r="M191" s="268">
        <f t="shared" si="12"/>
        <v>9644.8998309455146</v>
      </c>
      <c r="N191" s="285"/>
      <c r="O191" s="285"/>
      <c r="P191" s="285"/>
    </row>
    <row r="192" spans="1:16" s="50" customFormat="1" ht="13.5" x14ac:dyDescent="0.25">
      <c r="A192" s="266">
        <v>223</v>
      </c>
      <c r="B192" s="267" t="s">
        <v>692</v>
      </c>
      <c r="C192" s="268">
        <v>85.24579520840669</v>
      </c>
      <c r="D192" s="268">
        <v>60.400677668883183</v>
      </c>
      <c r="E192" s="268">
        <v>9.938047021240104</v>
      </c>
      <c r="F192" s="268">
        <f t="shared" si="9"/>
        <v>70.338724690123286</v>
      </c>
      <c r="G192" s="268">
        <f>'[10]COMP MILLDDLLS'!H186*'Comp Inv dir Oper'!$N$9</f>
        <v>251.20408680168094</v>
      </c>
      <c r="H192" s="268">
        <v>0</v>
      </c>
      <c r="I192" s="268">
        <v>9.938047021240104</v>
      </c>
      <c r="J192" s="268">
        <f t="shared" si="10"/>
        <v>9.938047021240104</v>
      </c>
      <c r="K192" s="268"/>
      <c r="L192" s="268">
        <f t="shared" si="11"/>
        <v>4.9690234970433007</v>
      </c>
      <c r="M192" s="268">
        <f t="shared" si="12"/>
        <v>14.907070518283405</v>
      </c>
      <c r="N192" s="285"/>
      <c r="O192" s="285"/>
      <c r="P192" s="285"/>
    </row>
    <row r="193" spans="1:19" s="50" customFormat="1" ht="13.5" x14ac:dyDescent="0.25">
      <c r="A193" s="266">
        <v>225</v>
      </c>
      <c r="B193" s="267" t="s">
        <v>693</v>
      </c>
      <c r="C193" s="268">
        <v>24.386348428770322</v>
      </c>
      <c r="D193" s="268">
        <v>15.851126265380412</v>
      </c>
      <c r="E193" s="268">
        <v>2.4386348100585251</v>
      </c>
      <c r="F193" s="268">
        <f t="shared" si="9"/>
        <v>18.289761075438935</v>
      </c>
      <c r="G193" s="268">
        <f>'[10]COMP MILLDDLLS'!H187*'Comp Inv dir Oper'!$N$9</f>
        <v>9644.8998309455164</v>
      </c>
      <c r="H193" s="268">
        <v>0</v>
      </c>
      <c r="I193" s="268">
        <v>2.4386348100585251</v>
      </c>
      <c r="J193" s="268">
        <f t="shared" si="10"/>
        <v>2.4386348100585251</v>
      </c>
      <c r="K193" s="268"/>
      <c r="L193" s="268">
        <f t="shared" si="11"/>
        <v>3.6579525432728617</v>
      </c>
      <c r="M193" s="268">
        <f t="shared" si="12"/>
        <v>6.0965873533313868</v>
      </c>
      <c r="N193" s="285"/>
      <c r="O193" s="285"/>
      <c r="P193" s="285"/>
    </row>
    <row r="194" spans="1:19" s="50" customFormat="1" ht="13.5" x14ac:dyDescent="0.25">
      <c r="A194" s="266">
        <v>226</v>
      </c>
      <c r="B194" s="267" t="s">
        <v>694</v>
      </c>
      <c r="C194" s="268">
        <v>497.78054099999997</v>
      </c>
      <c r="D194" s="268">
        <v>74.667081150000001</v>
      </c>
      <c r="E194" s="268">
        <v>49.778054099999999</v>
      </c>
      <c r="F194" s="268">
        <f t="shared" si="9"/>
        <v>124.44513524999999</v>
      </c>
      <c r="G194" s="268">
        <f>'[10]COMP MILLDDLLS'!H188*'Comp Inv dir Oper'!$N$9</f>
        <v>14.907070518283399</v>
      </c>
      <c r="H194" s="268">
        <v>0</v>
      </c>
      <c r="I194" s="268">
        <v>49.778054099999999</v>
      </c>
      <c r="J194" s="268">
        <f t="shared" si="10"/>
        <v>49.778054099999999</v>
      </c>
      <c r="K194" s="268"/>
      <c r="L194" s="268">
        <f t="shared" si="11"/>
        <v>323.55735164999993</v>
      </c>
      <c r="M194" s="268">
        <f t="shared" si="12"/>
        <v>373.33540574999995</v>
      </c>
      <c r="N194" s="285"/>
      <c r="O194" s="285"/>
      <c r="P194" s="285"/>
    </row>
    <row r="195" spans="1:19" s="50" customFormat="1" ht="13.5" x14ac:dyDescent="0.25">
      <c r="A195" s="266">
        <v>227</v>
      </c>
      <c r="B195" s="267" t="s">
        <v>695</v>
      </c>
      <c r="C195" s="268">
        <v>2087.5800563916346</v>
      </c>
      <c r="D195" s="268">
        <v>988.85371075906744</v>
      </c>
      <c r="E195" s="268">
        <v>329.61790359171175</v>
      </c>
      <c r="F195" s="268">
        <f t="shared" si="9"/>
        <v>1318.4716143507792</v>
      </c>
      <c r="G195" s="268">
        <f>'[10]COMP MILLDDLLS'!H189*'Comp Inv dir Oper'!$N$9</f>
        <v>6.0965873533313868</v>
      </c>
      <c r="H195" s="268">
        <v>0</v>
      </c>
      <c r="I195" s="268">
        <v>219.74526905042904</v>
      </c>
      <c r="J195" s="268">
        <f t="shared" si="10"/>
        <v>219.74526905042904</v>
      </c>
      <c r="K195" s="268"/>
      <c r="L195" s="268">
        <f t="shared" si="11"/>
        <v>549.36317299042639</v>
      </c>
      <c r="M195" s="268">
        <f t="shared" si="12"/>
        <v>769.10844204085538</v>
      </c>
      <c r="N195" s="285"/>
      <c r="O195" s="285"/>
      <c r="P195" s="285"/>
    </row>
    <row r="196" spans="1:19" s="50" customFormat="1" ht="13.5" x14ac:dyDescent="0.25">
      <c r="A196" s="266">
        <v>228</v>
      </c>
      <c r="B196" s="267" t="s">
        <v>696</v>
      </c>
      <c r="C196" s="268">
        <v>383.90927969647595</v>
      </c>
      <c r="D196" s="268">
        <v>201.72540806324963</v>
      </c>
      <c r="E196" s="268">
        <v>40.388599175288498</v>
      </c>
      <c r="F196" s="268">
        <f t="shared" si="9"/>
        <v>242.11400723853814</v>
      </c>
      <c r="G196" s="268">
        <f>'[10]COMP MILLDDLLS'!H190*'Comp Inv dir Oper'!$N$9</f>
        <v>373.33540575000001</v>
      </c>
      <c r="H196" s="268">
        <v>0</v>
      </c>
      <c r="I196" s="268">
        <v>40.388599175288512</v>
      </c>
      <c r="J196" s="268">
        <f t="shared" si="10"/>
        <v>40.388599175288512</v>
      </c>
      <c r="K196" s="268"/>
      <c r="L196" s="268">
        <f t="shared" si="11"/>
        <v>101.40667328264931</v>
      </c>
      <c r="M196" s="268">
        <f t="shared" si="12"/>
        <v>141.79527245793781</v>
      </c>
      <c r="N196" s="285"/>
      <c r="O196" s="285"/>
      <c r="P196" s="285"/>
    </row>
    <row r="197" spans="1:19" s="50" customFormat="1" ht="13.5" x14ac:dyDescent="0.25">
      <c r="A197" s="266">
        <v>229</v>
      </c>
      <c r="B197" s="267" t="s">
        <v>697</v>
      </c>
      <c r="C197" s="268">
        <v>2044.3807649904925</v>
      </c>
      <c r="D197" s="268">
        <v>843.38522760861201</v>
      </c>
      <c r="E197" s="268">
        <v>272.35536939845093</v>
      </c>
      <c r="F197" s="268">
        <f t="shared" si="9"/>
        <v>1115.7405970070629</v>
      </c>
      <c r="G197" s="268">
        <f>'[10]COMP MILLDDLLS'!H191*'Comp Inv dir Oper'!$N$9</f>
        <v>769.10844204085549</v>
      </c>
      <c r="H197" s="268">
        <v>0</v>
      </c>
      <c r="I197" s="268">
        <v>223.14811939845092</v>
      </c>
      <c r="J197" s="268">
        <f t="shared" si="10"/>
        <v>223.14811939845092</v>
      </c>
      <c r="K197" s="268"/>
      <c r="L197" s="268">
        <f t="shared" si="11"/>
        <v>705.49204858497865</v>
      </c>
      <c r="M197" s="268">
        <f t="shared" si="12"/>
        <v>928.64016798342959</v>
      </c>
      <c r="N197" s="285"/>
      <c r="O197" s="285"/>
      <c r="P197" s="285"/>
    </row>
    <row r="198" spans="1:19" s="50" customFormat="1" ht="13.5" x14ac:dyDescent="0.25">
      <c r="A198" s="266">
        <v>231</v>
      </c>
      <c r="B198" s="267" t="s">
        <v>698</v>
      </c>
      <c r="C198" s="268">
        <v>126.34417768353013</v>
      </c>
      <c r="D198" s="268">
        <v>88.44092409728681</v>
      </c>
      <c r="E198" s="268">
        <v>18.951626511937377</v>
      </c>
      <c r="F198" s="268">
        <f t="shared" si="9"/>
        <v>107.39255060922419</v>
      </c>
      <c r="G198" s="268">
        <f>'[10]COMP MILLDDLLS'!H192*'Comp Inv dir Oper'!$N$9</f>
        <v>141.79527245793784</v>
      </c>
      <c r="H198" s="268">
        <v>0</v>
      </c>
      <c r="I198" s="268">
        <v>12.63441767462492</v>
      </c>
      <c r="J198" s="268">
        <f t="shared" si="10"/>
        <v>12.63441767462492</v>
      </c>
      <c r="K198" s="268"/>
      <c r="L198" s="268">
        <f t="shared" si="11"/>
        <v>6.3172093996810261</v>
      </c>
      <c r="M198" s="268">
        <f t="shared" si="12"/>
        <v>18.951627074305947</v>
      </c>
      <c r="N198" s="285"/>
      <c r="O198" s="285"/>
      <c r="P198" s="285"/>
    </row>
    <row r="199" spans="1:19" s="50" customFormat="1" ht="13.5" x14ac:dyDescent="0.25">
      <c r="A199" s="266">
        <v>233</v>
      </c>
      <c r="B199" s="267" t="s">
        <v>699</v>
      </c>
      <c r="C199" s="268">
        <v>168.80983812003467</v>
      </c>
      <c r="D199" s="268">
        <v>118.16688654186999</v>
      </c>
      <c r="E199" s="268">
        <v>25.321475687543568</v>
      </c>
      <c r="F199" s="268">
        <f t="shared" si="9"/>
        <v>143.48836222941355</v>
      </c>
      <c r="G199" s="268">
        <f>'[10]COMP MILLDDLLS'!H193*'Comp Inv dir Oper'!$N$9</f>
        <v>928.64016798342948</v>
      </c>
      <c r="H199" s="268">
        <v>0</v>
      </c>
      <c r="I199" s="268">
        <v>16.880983791695712</v>
      </c>
      <c r="J199" s="268">
        <f t="shared" si="10"/>
        <v>16.880983791695712</v>
      </c>
      <c r="K199" s="268"/>
      <c r="L199" s="268">
        <f t="shared" si="11"/>
        <v>8.4404920989254038</v>
      </c>
      <c r="M199" s="268">
        <f t="shared" si="12"/>
        <v>25.321475890621116</v>
      </c>
      <c r="N199" s="285"/>
      <c r="O199" s="285"/>
      <c r="P199" s="285"/>
    </row>
    <row r="200" spans="1:19" s="50" customFormat="1" ht="13.5" x14ac:dyDescent="0.25">
      <c r="A200" s="266">
        <v>234</v>
      </c>
      <c r="B200" s="267" t="s">
        <v>700</v>
      </c>
      <c r="C200" s="268">
        <v>704.75900029516754</v>
      </c>
      <c r="D200" s="268">
        <v>0</v>
      </c>
      <c r="E200" s="268">
        <v>37.328631789719658</v>
      </c>
      <c r="F200" s="268">
        <f t="shared" si="9"/>
        <v>37.328631789719658</v>
      </c>
      <c r="G200" s="268">
        <f>'[10]COMP MILLDDLLS'!H194*'Comp Inv dir Oper'!$N$9</f>
        <v>18.951627074305954</v>
      </c>
      <c r="H200" s="268">
        <v>0</v>
      </c>
      <c r="I200" s="268">
        <v>31.398895026629777</v>
      </c>
      <c r="J200" s="268">
        <f t="shared" si="10"/>
        <v>31.398895026629777</v>
      </c>
      <c r="K200" s="268"/>
      <c r="L200" s="268">
        <f t="shared" si="11"/>
        <v>636.03147347881804</v>
      </c>
      <c r="M200" s="268">
        <f t="shared" si="12"/>
        <v>667.43036850544786</v>
      </c>
      <c r="N200" s="285"/>
      <c r="O200" s="285"/>
      <c r="P200" s="285"/>
    </row>
    <row r="201" spans="1:19" s="50" customFormat="1" ht="13.5" x14ac:dyDescent="0.25">
      <c r="A201" s="266">
        <v>235</v>
      </c>
      <c r="B201" s="267" t="s">
        <v>701</v>
      </c>
      <c r="C201" s="268">
        <v>1926.1667729371607</v>
      </c>
      <c r="D201" s="268">
        <v>669.65261117808302</v>
      </c>
      <c r="E201" s="268">
        <v>193.30987112109642</v>
      </c>
      <c r="F201" s="268">
        <f t="shared" si="9"/>
        <v>862.96248229917944</v>
      </c>
      <c r="G201" s="268">
        <f>'[10]COMP MILLDDLLS'!H195*'Comp Inv dir Oper'!$N$9</f>
        <v>25.321475890621112</v>
      </c>
      <c r="H201" s="268">
        <v>0</v>
      </c>
      <c r="I201" s="268">
        <v>193.30987112109642</v>
      </c>
      <c r="J201" s="268">
        <f t="shared" si="10"/>
        <v>193.30987112109642</v>
      </c>
      <c r="K201" s="268"/>
      <c r="L201" s="268">
        <f t="shared" si="11"/>
        <v>869.89441951688468</v>
      </c>
      <c r="M201" s="268">
        <f t="shared" si="12"/>
        <v>1063.2042906379811</v>
      </c>
      <c r="N201" s="285"/>
      <c r="O201" s="285"/>
      <c r="P201" s="285"/>
    </row>
    <row r="202" spans="1:19" s="50" customFormat="1" ht="13.5" x14ac:dyDescent="0.25">
      <c r="A202" s="266">
        <v>236</v>
      </c>
      <c r="B202" s="267" t="s">
        <v>702</v>
      </c>
      <c r="C202" s="268">
        <v>1808.8480672374051</v>
      </c>
      <c r="D202" s="268">
        <v>904.42403361870265</v>
      </c>
      <c r="E202" s="268">
        <v>271.32721008561083</v>
      </c>
      <c r="F202" s="268">
        <f t="shared" si="9"/>
        <v>1175.7512437043135</v>
      </c>
      <c r="G202" s="268">
        <f>'[10]COMP MILLDDLLS'!H196*'Comp Inv dir Oper'!$N$9</f>
        <v>667.43036850544775</v>
      </c>
      <c r="H202" s="268">
        <v>0</v>
      </c>
      <c r="I202" s="268">
        <v>180.88480672374055</v>
      </c>
      <c r="J202" s="268">
        <f t="shared" si="10"/>
        <v>180.88480672374055</v>
      </c>
      <c r="K202" s="268"/>
      <c r="L202" s="268">
        <f t="shared" si="11"/>
        <v>452.21201680935098</v>
      </c>
      <c r="M202" s="268">
        <f t="shared" si="12"/>
        <v>633.09682353309154</v>
      </c>
      <c r="N202" s="285"/>
      <c r="O202" s="285"/>
      <c r="P202" s="285"/>
    </row>
    <row r="203" spans="1:19" s="50" customFormat="1" ht="13.5" x14ac:dyDescent="0.25">
      <c r="A203" s="266">
        <v>237</v>
      </c>
      <c r="B203" s="267" t="s">
        <v>703</v>
      </c>
      <c r="C203" s="268">
        <v>226.9788772946398</v>
      </c>
      <c r="D203" s="268">
        <v>35.302188095361608</v>
      </c>
      <c r="E203" s="268">
        <v>26.062416871231612</v>
      </c>
      <c r="F203" s="268">
        <f t="shared" si="9"/>
        <v>61.36460496659322</v>
      </c>
      <c r="G203" s="268">
        <f>'[10]COMP MILLDDLLS'!H197*'Comp Inv dir Oper'!$N$9</f>
        <v>1063.2042906379811</v>
      </c>
      <c r="H203" s="268">
        <v>0</v>
      </c>
      <c r="I203" s="268">
        <v>22.697887741811286</v>
      </c>
      <c r="J203" s="268">
        <f t="shared" si="10"/>
        <v>22.697887741811286</v>
      </c>
      <c r="K203" s="268"/>
      <c r="L203" s="268">
        <f t="shared" si="11"/>
        <v>142.9163845862353</v>
      </c>
      <c r="M203" s="268">
        <f t="shared" si="12"/>
        <v>165.61427232804658</v>
      </c>
      <c r="N203" s="285"/>
      <c r="O203" s="285"/>
      <c r="P203" s="285"/>
    </row>
    <row r="204" spans="1:19" s="50" customFormat="1" ht="13.5" x14ac:dyDescent="0.25">
      <c r="A204" s="266">
        <v>243</v>
      </c>
      <c r="B204" s="267" t="s">
        <v>704</v>
      </c>
      <c r="C204" s="268">
        <v>1675.0789398229008</v>
      </c>
      <c r="D204" s="268">
        <v>415.03456388614126</v>
      </c>
      <c r="E204" s="268">
        <v>176.39355380403444</v>
      </c>
      <c r="F204" s="268">
        <f t="shared" si="9"/>
        <v>591.42811769017567</v>
      </c>
      <c r="G204" s="268">
        <f>'[10]COMP MILLDDLLS'!H198*'Comp Inv dir Oper'!$N$9</f>
        <v>633.09682353309154</v>
      </c>
      <c r="H204" s="268">
        <v>0</v>
      </c>
      <c r="I204" s="268">
        <v>176.39355380403444</v>
      </c>
      <c r="J204" s="268">
        <f t="shared" si="10"/>
        <v>176.39355380403444</v>
      </c>
      <c r="K204" s="268"/>
      <c r="L204" s="268">
        <f t="shared" si="11"/>
        <v>907.25726832869066</v>
      </c>
      <c r="M204" s="268">
        <f t="shared" si="12"/>
        <v>1083.6508221327251</v>
      </c>
      <c r="N204" s="285"/>
      <c r="O204" s="285"/>
      <c r="P204" s="285"/>
    </row>
    <row r="205" spans="1:19" s="50" customFormat="1" ht="13.5" x14ac:dyDescent="0.25">
      <c r="A205" s="266">
        <v>244</v>
      </c>
      <c r="B205" s="267" t="s">
        <v>705</v>
      </c>
      <c r="C205" s="268">
        <v>1345.378924677414</v>
      </c>
      <c r="D205" s="268">
        <v>620.75925478639408</v>
      </c>
      <c r="E205" s="268">
        <v>138.30195611328637</v>
      </c>
      <c r="F205" s="268">
        <f t="shared" si="9"/>
        <v>759.06121089968042</v>
      </c>
      <c r="G205" s="268">
        <f>'[10]COMP MILLDDLLS'!H199*'Comp Inv dir Oper'!$N$9</f>
        <v>165.61427232804658</v>
      </c>
      <c r="H205" s="268">
        <v>0</v>
      </c>
      <c r="I205" s="268">
        <v>137.88509226045221</v>
      </c>
      <c r="J205" s="268">
        <f t="shared" si="10"/>
        <v>137.88509226045221</v>
      </c>
      <c r="K205" s="268"/>
      <c r="L205" s="268">
        <f t="shared" si="11"/>
        <v>448.4326215172814</v>
      </c>
      <c r="M205" s="268">
        <f t="shared" si="12"/>
        <v>586.31771377773362</v>
      </c>
      <c r="N205" s="285"/>
      <c r="O205" s="285"/>
      <c r="P205" s="285"/>
    </row>
    <row r="206" spans="1:19" s="54" customFormat="1" ht="13.5" x14ac:dyDescent="0.25">
      <c r="A206" s="266">
        <v>247</v>
      </c>
      <c r="B206" s="267" t="s">
        <v>706</v>
      </c>
      <c r="C206" s="268">
        <v>372.89816618250552</v>
      </c>
      <c r="D206" s="268">
        <v>156.08650695173856</v>
      </c>
      <c r="E206" s="268">
        <v>53.461152722198577</v>
      </c>
      <c r="F206" s="268">
        <f t="shared" si="9"/>
        <v>209.54765967393712</v>
      </c>
      <c r="G206" s="268">
        <f>'[10]COMP MILLDDLLS'!H200*'Comp Inv dir Oper'!$N$9</f>
        <v>1083.6508221327251</v>
      </c>
      <c r="H206" s="268">
        <v>0</v>
      </c>
      <c r="I206" s="268">
        <v>40.083208337174746</v>
      </c>
      <c r="J206" s="268">
        <f t="shared" si="10"/>
        <v>40.083208337174746</v>
      </c>
      <c r="K206" s="268"/>
      <c r="L206" s="268">
        <f t="shared" si="11"/>
        <v>123.26729817139366</v>
      </c>
      <c r="M206" s="268">
        <f t="shared" si="12"/>
        <v>163.3505065085684</v>
      </c>
      <c r="N206" s="285"/>
      <c r="O206" s="285"/>
      <c r="P206" s="286"/>
      <c r="Q206" s="53"/>
      <c r="R206" s="53"/>
      <c r="S206" s="53"/>
    </row>
    <row r="207" spans="1:19" s="50" customFormat="1" ht="13.5" x14ac:dyDescent="0.25">
      <c r="A207" s="266">
        <v>248</v>
      </c>
      <c r="B207" s="267" t="s">
        <v>707</v>
      </c>
      <c r="C207" s="268">
        <v>1222.6438148389707</v>
      </c>
      <c r="D207" s="268">
        <v>604.82565011375038</v>
      </c>
      <c r="E207" s="268">
        <v>233.73429848430712</v>
      </c>
      <c r="F207" s="268">
        <f t="shared" si="9"/>
        <v>838.55994859805753</v>
      </c>
      <c r="G207" s="268">
        <f>'[10]COMP MILLDDLLS'!H201*'Comp Inv dir Oper'!$N$9</f>
        <v>586.31771377773362</v>
      </c>
      <c r="H207" s="268">
        <v>0</v>
      </c>
      <c r="I207" s="268">
        <v>124.48108622086966</v>
      </c>
      <c r="J207" s="268">
        <f t="shared" si="10"/>
        <v>124.48108622086966</v>
      </c>
      <c r="K207" s="268"/>
      <c r="L207" s="268">
        <f t="shared" si="11"/>
        <v>259.6027800200435</v>
      </c>
      <c r="M207" s="268">
        <f t="shared" si="12"/>
        <v>384.08386624091315</v>
      </c>
      <c r="N207" s="285"/>
      <c r="O207" s="286"/>
      <c r="P207" s="285"/>
    </row>
    <row r="208" spans="1:19" s="50" customFormat="1" ht="13.5" x14ac:dyDescent="0.25">
      <c r="A208" s="266">
        <v>250</v>
      </c>
      <c r="B208" s="267" t="s">
        <v>708</v>
      </c>
      <c r="C208" s="268">
        <v>882.01927142126306</v>
      </c>
      <c r="D208" s="268">
        <v>544.41706993275454</v>
      </c>
      <c r="E208" s="268">
        <v>148.47738270893308</v>
      </c>
      <c r="F208" s="268">
        <f t="shared" ref="F208:F265" si="13">+D208+E208</f>
        <v>692.89445264168762</v>
      </c>
      <c r="G208" s="268">
        <f>'[10]COMP MILLDDLLS'!H202*'Comp Inv dir Oper'!$N$9</f>
        <v>163.35050650856837</v>
      </c>
      <c r="H208" s="268">
        <v>0</v>
      </c>
      <c r="I208" s="268">
        <v>98.984921805955381</v>
      </c>
      <c r="J208" s="268">
        <f t="shared" si="10"/>
        <v>98.984921805955381</v>
      </c>
      <c r="K208" s="268"/>
      <c r="L208" s="268">
        <f t="shared" si="11"/>
        <v>90.139896973620054</v>
      </c>
      <c r="M208" s="268">
        <f t="shared" si="12"/>
        <v>189.12481877957543</v>
      </c>
      <c r="N208" s="285"/>
      <c r="O208" s="285"/>
      <c r="P208" s="285"/>
    </row>
    <row r="209" spans="1:16" s="50" customFormat="1" ht="13.5" x14ac:dyDescent="0.25">
      <c r="A209" s="266">
        <v>251</v>
      </c>
      <c r="B209" s="267" t="s">
        <v>709</v>
      </c>
      <c r="C209" s="268">
        <v>504.98222653602988</v>
      </c>
      <c r="D209" s="268">
        <v>139.67529277349857</v>
      </c>
      <c r="E209" s="268">
        <v>45.277800847182206</v>
      </c>
      <c r="F209" s="268">
        <f t="shared" si="13"/>
        <v>184.95309362068076</v>
      </c>
      <c r="G209" s="268">
        <f>'[10]COMP MILLDDLLS'!H203*'Comp Inv dir Oper'!$N$9</f>
        <v>384.08386624091315</v>
      </c>
      <c r="H209" s="268">
        <v>0</v>
      </c>
      <c r="I209" s="268">
        <v>45.277800847182206</v>
      </c>
      <c r="J209" s="268">
        <f t="shared" si="10"/>
        <v>45.277800847182206</v>
      </c>
      <c r="K209" s="268"/>
      <c r="L209" s="268">
        <f t="shared" si="11"/>
        <v>274.7513320681669</v>
      </c>
      <c r="M209" s="268">
        <f t="shared" si="12"/>
        <v>320.02913291534912</v>
      </c>
      <c r="N209" s="285"/>
      <c r="O209" s="285"/>
      <c r="P209" s="285"/>
    </row>
    <row r="210" spans="1:16" s="50" customFormat="1" ht="13.5" x14ac:dyDescent="0.25">
      <c r="A210" s="266">
        <v>252</v>
      </c>
      <c r="B210" s="267" t="s">
        <v>710</v>
      </c>
      <c r="C210" s="268">
        <v>155.84161971680552</v>
      </c>
      <c r="D210" s="268">
        <v>114.83066751737374</v>
      </c>
      <c r="E210" s="268">
        <v>16.40438099442483</v>
      </c>
      <c r="F210" s="268">
        <f t="shared" si="13"/>
        <v>131.23504851179857</v>
      </c>
      <c r="G210" s="268">
        <f>'[10]COMP MILLDDLLS'!H204*'Comp Inv dir Oper'!$N$9</f>
        <v>189.12481877957541</v>
      </c>
      <c r="H210" s="268">
        <v>0</v>
      </c>
      <c r="I210" s="268">
        <v>16.40438099442483</v>
      </c>
      <c r="J210" s="268">
        <f t="shared" si="10"/>
        <v>16.40438099442483</v>
      </c>
      <c r="K210" s="268"/>
      <c r="L210" s="268">
        <f t="shared" si="11"/>
        <v>8.2021902105821276</v>
      </c>
      <c r="M210" s="268">
        <f t="shared" si="12"/>
        <v>24.606571205006958</v>
      </c>
      <c r="N210" s="285"/>
      <c r="O210" s="285"/>
      <c r="P210" s="285"/>
    </row>
    <row r="211" spans="1:16" s="50" customFormat="1" ht="13.5" x14ac:dyDescent="0.25">
      <c r="A211" s="266">
        <v>253</v>
      </c>
      <c r="B211" s="267" t="s">
        <v>711</v>
      </c>
      <c r="C211" s="268">
        <v>649.38673714739309</v>
      </c>
      <c r="D211" s="268">
        <v>122.88876505860188</v>
      </c>
      <c r="E211" s="268">
        <v>69.380742834695511</v>
      </c>
      <c r="F211" s="268">
        <f t="shared" si="13"/>
        <v>192.26950789329737</v>
      </c>
      <c r="G211" s="268">
        <f>'[10]COMP MILLDDLLS'!H205*'Comp Inv dir Oper'!$N$9</f>
        <v>320.02913291534907</v>
      </c>
      <c r="H211" s="268">
        <v>0</v>
      </c>
      <c r="I211" s="268">
        <v>61.503113553224537</v>
      </c>
      <c r="J211" s="268">
        <f t="shared" ref="J211:J231" si="14">+H211+I211</f>
        <v>61.503113553224537</v>
      </c>
      <c r="K211" s="268"/>
      <c r="L211" s="268">
        <f t="shared" ref="L211:L231" si="15">SUM(C211-F211-J211)</f>
        <v>395.6141157008712</v>
      </c>
      <c r="M211" s="268">
        <f t="shared" ref="M211:M231" si="16">J211+L211</f>
        <v>457.11722925409572</v>
      </c>
      <c r="N211" s="285"/>
      <c r="O211" s="285"/>
      <c r="P211" s="285"/>
    </row>
    <row r="212" spans="1:16" s="50" customFormat="1" ht="13.5" x14ac:dyDescent="0.25">
      <c r="A212" s="266">
        <v>259</v>
      </c>
      <c r="B212" s="267" t="s">
        <v>712</v>
      </c>
      <c r="C212" s="268">
        <v>659.25162900646774</v>
      </c>
      <c r="D212" s="268">
        <v>88.359739933312824</v>
      </c>
      <c r="E212" s="268">
        <v>51.303273078930424</v>
      </c>
      <c r="F212" s="268">
        <f t="shared" si="13"/>
        <v>139.66301301224325</v>
      </c>
      <c r="G212" s="268">
        <f>'[10]COMP MILLDDLLS'!H206*'Comp Inv dir Oper'!$N$9</f>
        <v>24.606571205006954</v>
      </c>
      <c r="H212" s="268">
        <v>0</v>
      </c>
      <c r="I212" s="268">
        <v>50.758885001082362</v>
      </c>
      <c r="J212" s="268">
        <f t="shared" si="14"/>
        <v>50.758885001082362</v>
      </c>
      <c r="K212" s="268"/>
      <c r="L212" s="268">
        <f t="shared" si="15"/>
        <v>468.82973099314211</v>
      </c>
      <c r="M212" s="268">
        <f t="shared" si="16"/>
        <v>519.58861599422448</v>
      </c>
      <c r="N212" s="285"/>
      <c r="O212" s="285"/>
      <c r="P212" s="285"/>
    </row>
    <row r="213" spans="1:16" s="50" customFormat="1" ht="13.5" x14ac:dyDescent="0.25">
      <c r="A213" s="266">
        <v>262</v>
      </c>
      <c r="B213" s="267" t="s">
        <v>713</v>
      </c>
      <c r="C213" s="268">
        <v>740.73667659004855</v>
      </c>
      <c r="D213" s="268">
        <v>301.78358963127636</v>
      </c>
      <c r="E213" s="268">
        <v>110.13280753662173</v>
      </c>
      <c r="F213" s="268">
        <f t="shared" si="13"/>
        <v>411.91639716789808</v>
      </c>
      <c r="G213" s="268"/>
      <c r="H213" s="268">
        <v>0</v>
      </c>
      <c r="I213" s="268">
        <v>78.435055317849773</v>
      </c>
      <c r="J213" s="268">
        <f t="shared" si="14"/>
        <v>78.435055317849773</v>
      </c>
      <c r="K213" s="268"/>
      <c r="L213" s="268">
        <f t="shared" si="15"/>
        <v>250.38522410430068</v>
      </c>
      <c r="M213" s="268">
        <f t="shared" si="16"/>
        <v>328.82027942215046</v>
      </c>
      <c r="N213" s="285"/>
      <c r="O213" s="285"/>
      <c r="P213" s="285"/>
    </row>
    <row r="214" spans="1:16" s="50" customFormat="1" ht="13.5" x14ac:dyDescent="0.25">
      <c r="A214" s="266">
        <v>267</v>
      </c>
      <c r="B214" s="267" t="s">
        <v>714</v>
      </c>
      <c r="C214" s="268">
        <v>469.42540461755868</v>
      </c>
      <c r="D214" s="268">
        <v>124.10083586311841</v>
      </c>
      <c r="E214" s="268">
        <v>49.332081257631309</v>
      </c>
      <c r="F214" s="269">
        <f t="shared" si="13"/>
        <v>173.43291712074972</v>
      </c>
      <c r="G214" s="268"/>
      <c r="H214" s="268">
        <v>0</v>
      </c>
      <c r="I214" s="268">
        <v>49.332081257631309</v>
      </c>
      <c r="J214" s="268">
        <f>I214+H214</f>
        <v>49.332081257631309</v>
      </c>
      <c r="K214" s="268"/>
      <c r="L214" s="270">
        <f>SUM(C214-F214-J214)</f>
        <v>246.66040623917766</v>
      </c>
      <c r="M214" s="270">
        <f>J214+L214</f>
        <v>295.99248749680896</v>
      </c>
      <c r="N214" s="285"/>
      <c r="O214" s="285"/>
      <c r="P214" s="285"/>
    </row>
    <row r="215" spans="1:16" s="50" customFormat="1" ht="13.5" x14ac:dyDescent="0.25">
      <c r="A215" s="266">
        <v>269</v>
      </c>
      <c r="B215" s="267" t="s">
        <v>715</v>
      </c>
      <c r="C215" s="268">
        <v>56.744185490270972</v>
      </c>
      <c r="D215" s="268">
        <v>14.932680392176572</v>
      </c>
      <c r="E215" s="268">
        <v>5.9730721568706286</v>
      </c>
      <c r="F215" s="268">
        <f t="shared" si="13"/>
        <v>20.9057525490472</v>
      </c>
      <c r="G215" s="268">
        <f>'[10]COMP MILLDDLLS'!H209*'Comp Inv dir Oper'!$N$9</f>
        <v>328.82027942215046</v>
      </c>
      <c r="H215" s="268">
        <v>0</v>
      </c>
      <c r="I215" s="268">
        <v>5.9730721568706286</v>
      </c>
      <c r="J215" s="268">
        <f t="shared" si="14"/>
        <v>5.9730721568706286</v>
      </c>
      <c r="K215" s="268"/>
      <c r="L215" s="268">
        <f t="shared" si="15"/>
        <v>29.865360784353143</v>
      </c>
      <c r="M215" s="268">
        <f t="shared" si="16"/>
        <v>35.838432941223772</v>
      </c>
      <c r="N215" s="285"/>
      <c r="O215" s="285"/>
      <c r="P215" s="285"/>
    </row>
    <row r="216" spans="1:16" s="50" customFormat="1" ht="13.5" x14ac:dyDescent="0.25">
      <c r="A216" s="266">
        <v>275</v>
      </c>
      <c r="B216" s="267" t="s">
        <v>716</v>
      </c>
      <c r="C216" s="268">
        <v>1373.8664200000001</v>
      </c>
      <c r="D216" s="268">
        <v>361.5437947134335</v>
      </c>
      <c r="E216" s="268">
        <v>144.61751788537339</v>
      </c>
      <c r="F216" s="268">
        <f t="shared" si="13"/>
        <v>506.16131259880689</v>
      </c>
      <c r="G216" s="268">
        <f>'[10]COMP MILLDDLLS'!H210*'Comp Inv dir Oper'!$N$9</f>
        <v>295.99248749680902</v>
      </c>
      <c r="H216" s="268">
        <v>0</v>
      </c>
      <c r="I216" s="268">
        <v>144.61751788537339</v>
      </c>
      <c r="J216" s="268">
        <f t="shared" si="14"/>
        <v>144.61751788537339</v>
      </c>
      <c r="K216" s="268"/>
      <c r="L216" s="268">
        <f t="shared" si="15"/>
        <v>723.08758951581967</v>
      </c>
      <c r="M216" s="268">
        <f t="shared" si="16"/>
        <v>867.70510740119312</v>
      </c>
      <c r="N216" s="285"/>
      <c r="O216" s="285"/>
      <c r="P216" s="285"/>
    </row>
    <row r="217" spans="1:16" s="50" customFormat="1" ht="13.5" x14ac:dyDescent="0.25">
      <c r="A217" s="266">
        <v>286</v>
      </c>
      <c r="B217" s="267" t="s">
        <v>717</v>
      </c>
      <c r="C217" s="268">
        <v>2104.1290936667492</v>
      </c>
      <c r="D217" s="268">
        <v>315.61936404544861</v>
      </c>
      <c r="E217" s="268">
        <v>210.41290936363245</v>
      </c>
      <c r="F217" s="268">
        <f t="shared" si="13"/>
        <v>526.03227340908109</v>
      </c>
      <c r="G217" s="268">
        <f>'[10]COMP MILLDDLLS'!H211*'Comp Inv dir Oper'!$N$9</f>
        <v>35.838432941223772</v>
      </c>
      <c r="H217" s="268">
        <v>0</v>
      </c>
      <c r="I217" s="268">
        <v>210.41290936363245</v>
      </c>
      <c r="J217" s="268">
        <f t="shared" si="14"/>
        <v>210.41290936363245</v>
      </c>
      <c r="K217" s="268"/>
      <c r="L217" s="268">
        <f t="shared" si="15"/>
        <v>1367.6839108940358</v>
      </c>
      <c r="M217" s="268">
        <f t="shared" si="16"/>
        <v>1578.0968202576682</v>
      </c>
      <c r="N217" s="285"/>
      <c r="O217" s="285"/>
      <c r="P217" s="285"/>
    </row>
    <row r="218" spans="1:16" s="50" customFormat="1" ht="13.5" x14ac:dyDescent="0.25">
      <c r="A218" s="266">
        <v>292</v>
      </c>
      <c r="B218" s="267" t="s">
        <v>718</v>
      </c>
      <c r="C218" s="268">
        <v>1207.0350609983145</v>
      </c>
      <c r="D218" s="268">
        <v>56.189301071167328</v>
      </c>
      <c r="E218" s="268">
        <v>109.71756250604965</v>
      </c>
      <c r="F218" s="268">
        <f t="shared" si="13"/>
        <v>165.90686357721697</v>
      </c>
      <c r="G218" s="268">
        <f>'[10]COMP MILLDDLLS'!H212*'Comp Inv dir Oper'!$N$9</f>
        <v>867.705107401193</v>
      </c>
      <c r="H218" s="268">
        <v>0</v>
      </c>
      <c r="I218" s="268">
        <v>82.953431788608484</v>
      </c>
      <c r="J218" s="268">
        <f t="shared" si="14"/>
        <v>82.953431788608484</v>
      </c>
      <c r="K218" s="268"/>
      <c r="L218" s="268">
        <f t="shared" si="15"/>
        <v>958.1747656324892</v>
      </c>
      <c r="M218" s="268">
        <f t="shared" si="16"/>
        <v>1041.1281974210976</v>
      </c>
      <c r="N218" s="285"/>
      <c r="O218" s="285"/>
      <c r="P218" s="285"/>
    </row>
    <row r="219" spans="1:16" s="50" customFormat="1" ht="13.5" x14ac:dyDescent="0.25">
      <c r="A219" s="266">
        <v>293</v>
      </c>
      <c r="B219" s="267" t="s">
        <v>719</v>
      </c>
      <c r="C219" s="268">
        <v>1380.8678624051113</v>
      </c>
      <c r="D219" s="268">
        <v>363.38627975186125</v>
      </c>
      <c r="E219" s="268">
        <v>145.35451190074454</v>
      </c>
      <c r="F219" s="268">
        <f t="shared" si="13"/>
        <v>508.74079165260582</v>
      </c>
      <c r="G219" s="268">
        <f>'[10]COMP MILLDDLLS'!H213*'Comp Inv dir Oper'!$N$9</f>
        <v>1578.096820257668</v>
      </c>
      <c r="H219" s="268">
        <v>0</v>
      </c>
      <c r="I219" s="268">
        <v>145.35451190074451</v>
      </c>
      <c r="J219" s="268">
        <f t="shared" si="14"/>
        <v>145.35451190074451</v>
      </c>
      <c r="K219" s="268"/>
      <c r="L219" s="268">
        <f t="shared" si="15"/>
        <v>726.772558851761</v>
      </c>
      <c r="M219" s="268">
        <f t="shared" si="16"/>
        <v>872.12707075250546</v>
      </c>
      <c r="N219" s="285"/>
      <c r="O219" s="285"/>
      <c r="P219" s="285"/>
    </row>
    <row r="220" spans="1:16" s="50" customFormat="1" ht="13.5" x14ac:dyDescent="0.25">
      <c r="A220" s="266">
        <v>294</v>
      </c>
      <c r="B220" s="267" t="s">
        <v>720</v>
      </c>
      <c r="C220" s="268">
        <v>1028.8029822918782</v>
      </c>
      <c r="D220" s="268">
        <v>308.91259474896987</v>
      </c>
      <c r="E220" s="268">
        <v>108.9701876566959</v>
      </c>
      <c r="F220" s="268">
        <f t="shared" si="13"/>
        <v>417.88278240566575</v>
      </c>
      <c r="G220" s="268">
        <f>'[10]COMP MILLDDLLS'!H214*'Comp Inv dir Oper'!$N$9</f>
        <v>1041.1281974210976</v>
      </c>
      <c r="H220" s="268">
        <v>0</v>
      </c>
      <c r="I220" s="268">
        <v>108.97018765669586</v>
      </c>
      <c r="J220" s="268">
        <f t="shared" si="14"/>
        <v>108.97018765669586</v>
      </c>
      <c r="K220" s="268"/>
      <c r="L220" s="268">
        <f t="shared" si="15"/>
        <v>501.95001222951657</v>
      </c>
      <c r="M220" s="268">
        <f t="shared" si="16"/>
        <v>610.92019988621246</v>
      </c>
      <c r="N220" s="285"/>
      <c r="O220" s="285"/>
      <c r="P220" s="285"/>
    </row>
    <row r="221" spans="1:16" s="50" customFormat="1" ht="13.5" x14ac:dyDescent="0.25">
      <c r="A221" s="266">
        <v>295</v>
      </c>
      <c r="B221" s="267" t="s">
        <v>721</v>
      </c>
      <c r="C221" s="268">
        <v>394.80648067149349</v>
      </c>
      <c r="D221" s="268">
        <v>110.38376317063262</v>
      </c>
      <c r="E221" s="268">
        <v>41.578281701968649</v>
      </c>
      <c r="F221" s="268">
        <f t="shared" si="13"/>
        <v>151.96204487260127</v>
      </c>
      <c r="G221" s="268">
        <f>'[10]COMP MILLDDLLS'!H215*'Comp Inv dir Oper'!$N$9</f>
        <v>872.12707075250557</v>
      </c>
      <c r="H221" s="268">
        <v>0</v>
      </c>
      <c r="I221" s="268">
        <v>41.578281701968642</v>
      </c>
      <c r="J221" s="268">
        <f t="shared" si="14"/>
        <v>41.578281701968642</v>
      </c>
      <c r="K221" s="268"/>
      <c r="L221" s="268">
        <f t="shared" si="15"/>
        <v>201.26615409692357</v>
      </c>
      <c r="M221" s="268">
        <f t="shared" si="16"/>
        <v>242.84443579889222</v>
      </c>
      <c r="N221" s="285"/>
      <c r="O221" s="285"/>
      <c r="P221" s="285"/>
    </row>
    <row r="222" spans="1:16" s="50" customFormat="1" ht="13.5" x14ac:dyDescent="0.25">
      <c r="A222" s="266">
        <v>305</v>
      </c>
      <c r="B222" s="267" t="s">
        <v>722</v>
      </c>
      <c r="C222" s="268">
        <v>158.7865711212059</v>
      </c>
      <c r="D222" s="268">
        <v>44.152120284165342</v>
      </c>
      <c r="E222" s="268">
        <v>16.376349761799823</v>
      </c>
      <c r="F222" s="268">
        <f t="shared" si="13"/>
        <v>60.528470045965165</v>
      </c>
      <c r="G222" s="268">
        <f>'[10]COMP MILLDDLLS'!H216*'Comp Inv dir Oper'!$N$9</f>
        <v>610.92019988621234</v>
      </c>
      <c r="H222" s="268">
        <v>0</v>
      </c>
      <c r="I222" s="268">
        <v>16.376349761799823</v>
      </c>
      <c r="J222" s="268">
        <f t="shared" si="14"/>
        <v>16.376349761799823</v>
      </c>
      <c r="K222" s="268"/>
      <c r="L222" s="268">
        <f t="shared" si="15"/>
        <v>81.881751313440901</v>
      </c>
      <c r="M222" s="268">
        <f t="shared" si="16"/>
        <v>98.258101075240717</v>
      </c>
      <c r="N222" s="285"/>
      <c r="O222" s="285"/>
      <c r="P222" s="285"/>
    </row>
    <row r="223" spans="1:16" s="50" customFormat="1" ht="13.5" x14ac:dyDescent="0.25">
      <c r="A223" s="266">
        <v>306</v>
      </c>
      <c r="B223" s="267" t="s">
        <v>723</v>
      </c>
      <c r="C223" s="268">
        <v>1393.2922491262684</v>
      </c>
      <c r="D223" s="268">
        <v>138.3251686989199</v>
      </c>
      <c r="E223" s="268">
        <v>102.4481932240702</v>
      </c>
      <c r="F223" s="268">
        <f t="shared" si="13"/>
        <v>240.77336192299009</v>
      </c>
      <c r="G223" s="268">
        <f>'[10]COMP MILLDDLLS'!H217*'Comp Inv dir Oper'!$N$9</f>
        <v>242.84443579889219</v>
      </c>
      <c r="H223" s="268">
        <v>0</v>
      </c>
      <c r="I223" s="268">
        <v>102.44819322407021</v>
      </c>
      <c r="J223" s="268">
        <f t="shared" si="14"/>
        <v>102.44819322407021</v>
      </c>
      <c r="K223" s="268"/>
      <c r="L223" s="268">
        <f t="shared" si="15"/>
        <v>1050.0706939792083</v>
      </c>
      <c r="M223" s="268">
        <f t="shared" si="16"/>
        <v>1152.5188872032784</v>
      </c>
      <c r="N223" s="285"/>
      <c r="O223" s="285"/>
      <c r="P223" s="285"/>
    </row>
    <row r="224" spans="1:16" s="50" customFormat="1" ht="13.5" x14ac:dyDescent="0.25">
      <c r="A224" s="266">
        <v>307</v>
      </c>
      <c r="B224" s="267" t="s">
        <v>724</v>
      </c>
      <c r="C224" s="268">
        <v>1560.6847536423293</v>
      </c>
      <c r="D224" s="268">
        <v>83.510800441839166</v>
      </c>
      <c r="E224" s="268">
        <v>134.11109817439834</v>
      </c>
      <c r="F224" s="268">
        <f t="shared" si="13"/>
        <v>217.6218986162375</v>
      </c>
      <c r="G224" s="268">
        <f>'[10]COMP MILLDDLLS'!H218*'Comp Inv dir Oper'!$N$9</f>
        <v>98.258101075240745</v>
      </c>
      <c r="H224" s="268">
        <v>0</v>
      </c>
      <c r="I224" s="268">
        <v>111.7276937106096</v>
      </c>
      <c r="J224" s="268">
        <f t="shared" si="14"/>
        <v>111.7276937106096</v>
      </c>
      <c r="K224" s="268"/>
      <c r="L224" s="268">
        <f t="shared" si="15"/>
        <v>1231.3351613154821</v>
      </c>
      <c r="M224" s="268">
        <f t="shared" si="16"/>
        <v>1343.0628550260917</v>
      </c>
      <c r="N224" s="285"/>
      <c r="O224" s="285"/>
      <c r="P224" s="285"/>
    </row>
    <row r="225" spans="1:16" s="50" customFormat="1" ht="13.5" x14ac:dyDescent="0.25">
      <c r="A225" s="266">
        <v>308</v>
      </c>
      <c r="B225" s="267" t="s">
        <v>725</v>
      </c>
      <c r="C225" s="268">
        <v>1020.6073870167961</v>
      </c>
      <c r="D225" s="268">
        <v>154.28440334372809</v>
      </c>
      <c r="E225" s="268">
        <v>111.75326609658931</v>
      </c>
      <c r="F225" s="268">
        <f t="shared" si="13"/>
        <v>266.03766944031742</v>
      </c>
      <c r="G225" s="268">
        <f>'[10]COMP MILLDDLLS'!H219*'Comp Inv dir Oper'!$N$9</f>
        <v>1152.5188872032784</v>
      </c>
      <c r="H225" s="268">
        <v>0</v>
      </c>
      <c r="I225" s="268">
        <v>104.96014003371208</v>
      </c>
      <c r="J225" s="268">
        <f t="shared" si="14"/>
        <v>104.96014003371208</v>
      </c>
      <c r="K225" s="268"/>
      <c r="L225" s="268">
        <f t="shared" si="15"/>
        <v>649.60957754276671</v>
      </c>
      <c r="M225" s="268">
        <f t="shared" si="16"/>
        <v>754.56971757647875</v>
      </c>
      <c r="N225" s="285"/>
      <c r="O225" s="285"/>
      <c r="P225" s="285"/>
    </row>
    <row r="226" spans="1:16" s="50" customFormat="1" ht="13.5" x14ac:dyDescent="0.25">
      <c r="A226" s="266">
        <v>314</v>
      </c>
      <c r="B226" s="267" t="s">
        <v>726</v>
      </c>
      <c r="C226" s="268">
        <v>1884.7345803986445</v>
      </c>
      <c r="D226" s="268">
        <v>0</v>
      </c>
      <c r="E226" s="268">
        <v>74.487789882345268</v>
      </c>
      <c r="F226" s="268">
        <f t="shared" si="13"/>
        <v>74.487789882345268</v>
      </c>
      <c r="G226" s="268">
        <f>'[10]COMP MILLDDLLS'!H220*'Comp Inv dir Oper'!$N$9</f>
        <v>1343.0628550260917</v>
      </c>
      <c r="H226" s="268">
        <v>0</v>
      </c>
      <c r="I226" s="268">
        <v>69.706500868249577</v>
      </c>
      <c r="J226" s="268">
        <f t="shared" si="14"/>
        <v>69.706500868249577</v>
      </c>
      <c r="K226" s="268"/>
      <c r="L226" s="270">
        <f t="shared" si="15"/>
        <v>1740.5402896480498</v>
      </c>
      <c r="M226" s="270">
        <f t="shared" si="16"/>
        <v>1810.2467905162994</v>
      </c>
      <c r="N226" s="285"/>
      <c r="O226" s="285"/>
      <c r="P226" s="285"/>
    </row>
    <row r="227" spans="1:16" s="49" customFormat="1" ht="13.5" x14ac:dyDescent="0.25">
      <c r="A227" s="266">
        <v>316</v>
      </c>
      <c r="B227" s="267" t="s">
        <v>727</v>
      </c>
      <c r="C227" s="268">
        <v>351.61868389034601</v>
      </c>
      <c r="D227" s="268">
        <v>10.686756264722138</v>
      </c>
      <c r="E227" s="268">
        <v>30.956570572112682</v>
      </c>
      <c r="F227" s="268">
        <f t="shared" si="13"/>
        <v>41.643326836834817</v>
      </c>
      <c r="G227" s="268">
        <f>'[10]COMP MILLDDLLS'!H221*'Comp Inv dir Oper'!$N$9</f>
        <v>754.56971757647875</v>
      </c>
      <c r="H227" s="268">
        <v>0</v>
      </c>
      <c r="I227" s="268">
        <v>23.958945395703108</v>
      </c>
      <c r="J227" s="268">
        <f t="shared" si="14"/>
        <v>23.958945395703108</v>
      </c>
      <c r="K227" s="268"/>
      <c r="L227" s="268">
        <f t="shared" si="15"/>
        <v>286.01641165780808</v>
      </c>
      <c r="M227" s="268">
        <f t="shared" si="16"/>
        <v>309.97535705351117</v>
      </c>
      <c r="N227" s="285"/>
      <c r="O227" s="285"/>
      <c r="P227" s="280"/>
    </row>
    <row r="228" spans="1:16" s="49" customFormat="1" ht="13.5" x14ac:dyDescent="0.25">
      <c r="A228" s="266">
        <v>317</v>
      </c>
      <c r="B228" s="267" t="s">
        <v>728</v>
      </c>
      <c r="C228" s="268">
        <v>1321.2560955517301</v>
      </c>
      <c r="D228" s="268">
        <v>111.39308850281635</v>
      </c>
      <c r="E228" s="268">
        <v>100.04400316276694</v>
      </c>
      <c r="F228" s="268">
        <f t="shared" si="13"/>
        <v>211.4370916655833</v>
      </c>
      <c r="G228" s="268">
        <f>'[10]COMP MILLDDLLS'!H222*'Comp Inv dir Oper'!$N$9</f>
        <v>1810.2467905162994</v>
      </c>
      <c r="H228" s="268">
        <v>0</v>
      </c>
      <c r="I228" s="268">
        <v>93.038478836000579</v>
      </c>
      <c r="J228" s="268">
        <f t="shared" si="14"/>
        <v>93.038478836000579</v>
      </c>
      <c r="K228" s="268"/>
      <c r="L228" s="268">
        <f t="shared" si="15"/>
        <v>1016.7805250501464</v>
      </c>
      <c r="M228" s="268">
        <f t="shared" si="16"/>
        <v>1109.8190038861469</v>
      </c>
      <c r="N228" s="285"/>
      <c r="O228" s="285"/>
      <c r="P228" s="280"/>
    </row>
    <row r="229" spans="1:16" s="49" customFormat="1" ht="13.5" x14ac:dyDescent="0.25">
      <c r="A229" s="266">
        <v>318</v>
      </c>
      <c r="B229" s="267" t="s">
        <v>729</v>
      </c>
      <c r="C229" s="268">
        <v>296.13591553645841</v>
      </c>
      <c r="D229" s="268">
        <v>45.988770930737736</v>
      </c>
      <c r="E229" s="268">
        <v>30.659180620491821</v>
      </c>
      <c r="F229" s="268">
        <f t="shared" si="13"/>
        <v>76.647951551229554</v>
      </c>
      <c r="G229" s="268">
        <f>'[10]COMP MILLDDLLS'!H223*'Comp Inv dir Oper'!$N$9</f>
        <v>309.97535705351123</v>
      </c>
      <c r="H229" s="268">
        <v>0</v>
      </c>
      <c r="I229" s="268">
        <v>30.659180620491824</v>
      </c>
      <c r="J229" s="268">
        <f t="shared" si="14"/>
        <v>30.659180620491824</v>
      </c>
      <c r="K229" s="268"/>
      <c r="L229" s="268">
        <f t="shared" si="15"/>
        <v>188.82878336473703</v>
      </c>
      <c r="M229" s="268">
        <f t="shared" si="16"/>
        <v>219.48796398522887</v>
      </c>
      <c r="N229" s="285"/>
      <c r="O229" s="285"/>
      <c r="P229" s="280"/>
    </row>
    <row r="230" spans="1:16" s="49" customFormat="1" ht="13.5" x14ac:dyDescent="0.25">
      <c r="A230" s="266">
        <v>319</v>
      </c>
      <c r="B230" s="267" t="s">
        <v>730</v>
      </c>
      <c r="C230" s="268">
        <v>886.7782299278972</v>
      </c>
      <c r="D230" s="268">
        <v>44.338911496915856</v>
      </c>
      <c r="E230" s="268">
        <v>133.01673449074758</v>
      </c>
      <c r="F230" s="268">
        <f t="shared" si="13"/>
        <v>177.35564598766342</v>
      </c>
      <c r="G230" s="268">
        <f>'[10]COMP MILLDDLLS'!H224*'Comp Inv dir Oper'!$N$9</f>
        <v>1109.8190038861469</v>
      </c>
      <c r="H230" s="268">
        <v>0</v>
      </c>
      <c r="I230" s="268">
        <v>88.677822993831725</v>
      </c>
      <c r="J230" s="268">
        <f t="shared" si="14"/>
        <v>88.677822993831725</v>
      </c>
      <c r="K230" s="268"/>
      <c r="L230" s="268">
        <f t="shared" si="15"/>
        <v>620.74476094640215</v>
      </c>
      <c r="M230" s="268">
        <f t="shared" si="16"/>
        <v>709.42258394023384</v>
      </c>
      <c r="N230" s="285"/>
      <c r="O230" s="285"/>
      <c r="P230" s="280"/>
    </row>
    <row r="231" spans="1:16" s="49" customFormat="1" ht="13.5" x14ac:dyDescent="0.25">
      <c r="A231" s="266">
        <v>320</v>
      </c>
      <c r="B231" s="267" t="s">
        <v>731</v>
      </c>
      <c r="C231" s="268">
        <v>1192.0204935346201</v>
      </c>
      <c r="D231" s="268">
        <v>65.428934902308754</v>
      </c>
      <c r="E231" s="268">
        <v>90.443574877983039</v>
      </c>
      <c r="F231" s="268">
        <f t="shared" si="13"/>
        <v>155.87250978029181</v>
      </c>
      <c r="G231" s="268">
        <f>'[10]COMP MILLDDLLS'!H225*'Comp Inv dir Oper'!$N$9</f>
        <v>219.48796398522887</v>
      </c>
      <c r="H231" s="268">
        <v>0</v>
      </c>
      <c r="I231" s="268">
        <v>75.3571432365367</v>
      </c>
      <c r="J231" s="268">
        <f t="shared" si="14"/>
        <v>75.3571432365367</v>
      </c>
      <c r="K231" s="268"/>
      <c r="L231" s="268">
        <f t="shared" si="15"/>
        <v>960.79084051779171</v>
      </c>
      <c r="M231" s="268">
        <f t="shared" si="16"/>
        <v>1036.1479837543284</v>
      </c>
      <c r="N231" s="285"/>
      <c r="O231" s="285"/>
      <c r="P231" s="280"/>
    </row>
    <row r="232" spans="1:16" s="49" customFormat="1" ht="13.5" x14ac:dyDescent="0.25">
      <c r="A232" s="266">
        <v>328</v>
      </c>
      <c r="B232" s="271" t="s">
        <v>732</v>
      </c>
      <c r="C232" s="268">
        <v>89.211164118221532</v>
      </c>
      <c r="D232" s="268">
        <v>0</v>
      </c>
      <c r="E232" s="268">
        <v>0.10559644135123451</v>
      </c>
      <c r="F232" s="268">
        <f t="shared" si="13"/>
        <v>0.10559644135123451</v>
      </c>
      <c r="G232" s="268">
        <f>'[10]COMP MILLDDLLS'!H226*'Comp Inv dir Oper'!$N$9</f>
        <v>709.42258394023372</v>
      </c>
      <c r="H232" s="268">
        <v>0</v>
      </c>
      <c r="I232" s="268">
        <v>3.0458630789132344</v>
      </c>
      <c r="J232" s="268">
        <f>+H232+I232</f>
        <v>3.0458630789132344</v>
      </c>
      <c r="K232" s="268"/>
      <c r="L232" s="268">
        <f>SUM(C232-F232-J232)</f>
        <v>86.059704597957065</v>
      </c>
      <c r="M232" s="268">
        <f>J232+L232</f>
        <v>89.105567676870294</v>
      </c>
      <c r="N232" s="285"/>
      <c r="O232" s="285"/>
      <c r="P232" s="280"/>
    </row>
    <row r="233" spans="1:16" s="49" customFormat="1" ht="13.5" x14ac:dyDescent="0.25">
      <c r="A233" s="266">
        <v>339</v>
      </c>
      <c r="B233" s="267" t="s">
        <v>733</v>
      </c>
      <c r="C233" s="268">
        <v>10759.424038157946</v>
      </c>
      <c r="D233" s="268">
        <v>17.199148431311443</v>
      </c>
      <c r="E233" s="268">
        <v>256.08447024829144</v>
      </c>
      <c r="F233" s="268">
        <f t="shared" si="13"/>
        <v>273.28361867960291</v>
      </c>
      <c r="G233" s="268"/>
      <c r="H233" s="268">
        <v>0</v>
      </c>
      <c r="I233" s="268">
        <v>577.12531014805245</v>
      </c>
      <c r="J233" s="268">
        <f>+H233+I233</f>
        <v>577.12531014805245</v>
      </c>
      <c r="K233" s="268"/>
      <c r="L233" s="268">
        <f>SUM(C233-F233-J233)</f>
        <v>9909.0151093302902</v>
      </c>
      <c r="M233" s="268">
        <f>J233+L233</f>
        <v>10486.140419478343</v>
      </c>
      <c r="N233" s="285"/>
      <c r="O233" s="285"/>
      <c r="P233" s="280"/>
    </row>
    <row r="234" spans="1:16" s="50" customFormat="1" ht="13.5" x14ac:dyDescent="0.25">
      <c r="A234" s="272">
        <v>31</v>
      </c>
      <c r="B234" s="273" t="s">
        <v>734</v>
      </c>
      <c r="C234" s="265">
        <f>SUM(C235:C265)</f>
        <v>66524.834616999869</v>
      </c>
      <c r="D234" s="265">
        <f t="shared" ref="D234:M234" si="17">SUM(D235:D265)</f>
        <v>8846.7313995069126</v>
      </c>
      <c r="E234" s="265">
        <f t="shared" si="17"/>
        <v>4900.6522550525115</v>
      </c>
      <c r="F234" s="265">
        <f t="shared" si="13"/>
        <v>13747.383654559424</v>
      </c>
      <c r="G234" s="265">
        <f t="shared" si="17"/>
        <v>0</v>
      </c>
      <c r="H234" s="265">
        <f t="shared" si="17"/>
        <v>0</v>
      </c>
      <c r="I234" s="265">
        <f t="shared" si="17"/>
        <v>4813.93396115619</v>
      </c>
      <c r="J234" s="265">
        <f t="shared" si="17"/>
        <v>4813.93396115619</v>
      </c>
      <c r="K234" s="265">
        <f t="shared" si="17"/>
        <v>0</v>
      </c>
      <c r="L234" s="265">
        <f t="shared" si="17"/>
        <v>47963.517001284243</v>
      </c>
      <c r="M234" s="265">
        <f t="shared" si="17"/>
        <v>52777.450962440431</v>
      </c>
      <c r="N234" s="285"/>
      <c r="O234" s="285"/>
      <c r="P234" s="285"/>
    </row>
    <row r="235" spans="1:16" s="50" customFormat="1" ht="13.5" x14ac:dyDescent="0.25">
      <c r="A235" s="266">
        <v>171</v>
      </c>
      <c r="B235" s="267" t="s">
        <v>735</v>
      </c>
      <c r="C235" s="268">
        <v>9244.6336054465755</v>
      </c>
      <c r="D235" s="268">
        <v>665.03096226665275</v>
      </c>
      <c r="E235" s="268">
        <v>600.7097812200451</v>
      </c>
      <c r="F235" s="269">
        <f t="shared" si="13"/>
        <v>1265.7407434866977</v>
      </c>
      <c r="G235" s="268"/>
      <c r="H235" s="268">
        <v>0</v>
      </c>
      <c r="I235" s="268">
        <v>598.10890103882764</v>
      </c>
      <c r="J235" s="268">
        <f t="shared" ref="J235:J265" si="18">I235+H235</f>
        <v>598.10890103882764</v>
      </c>
      <c r="K235" s="268"/>
      <c r="L235" s="270">
        <f t="shared" ref="L235:L265" si="19">SUM(C235-F235-J235)</f>
        <v>7380.7839609210496</v>
      </c>
      <c r="M235" s="270">
        <f t="shared" ref="M235:M265" si="20">J235+L235</f>
        <v>7978.8928619598773</v>
      </c>
      <c r="N235" s="285"/>
      <c r="O235" s="285"/>
      <c r="P235" s="285"/>
    </row>
    <row r="236" spans="1:16" s="50" customFormat="1" ht="13.5" x14ac:dyDescent="0.25">
      <c r="A236" s="266">
        <v>188</v>
      </c>
      <c r="B236" s="267" t="s">
        <v>736</v>
      </c>
      <c r="C236" s="268">
        <v>3459.2131418018021</v>
      </c>
      <c r="D236" s="268">
        <v>2033.0560611611907</v>
      </c>
      <c r="E236" s="268">
        <v>597.60954236087173</v>
      </c>
      <c r="F236" s="269">
        <f t="shared" si="13"/>
        <v>2630.6656035220622</v>
      </c>
      <c r="G236" s="268"/>
      <c r="H236" s="268">
        <v>0</v>
      </c>
      <c r="I236" s="268">
        <v>327.52297723048594</v>
      </c>
      <c r="J236" s="268">
        <f t="shared" si="18"/>
        <v>327.52297723048594</v>
      </c>
      <c r="K236" s="268"/>
      <c r="L236" s="270">
        <f t="shared" si="19"/>
        <v>501.02456104925398</v>
      </c>
      <c r="M236" s="270">
        <f t="shared" si="20"/>
        <v>828.54753827973991</v>
      </c>
      <c r="N236" s="285"/>
      <c r="O236" s="285"/>
      <c r="P236" s="285"/>
    </row>
    <row r="237" spans="1:16" s="50" customFormat="1" ht="13.5" x14ac:dyDescent="0.25">
      <c r="A237" s="266">
        <v>209</v>
      </c>
      <c r="B237" s="267" t="s">
        <v>737</v>
      </c>
      <c r="C237" s="268">
        <v>1040.5792006426882</v>
      </c>
      <c r="D237" s="268">
        <v>454.58360505140263</v>
      </c>
      <c r="E237" s="268">
        <v>146.03003143545789</v>
      </c>
      <c r="F237" s="269">
        <f t="shared" si="13"/>
        <v>600.61363648686051</v>
      </c>
      <c r="G237" s="268"/>
      <c r="H237" s="268">
        <v>0</v>
      </c>
      <c r="I237" s="268">
        <v>101.00286598698879</v>
      </c>
      <c r="J237" s="268">
        <f t="shared" si="18"/>
        <v>101.00286598698879</v>
      </c>
      <c r="K237" s="268"/>
      <c r="L237" s="270">
        <f t="shared" si="19"/>
        <v>338.96269816883887</v>
      </c>
      <c r="M237" s="270">
        <f t="shared" si="20"/>
        <v>439.96556415582768</v>
      </c>
      <c r="N237" s="285"/>
      <c r="O237" s="285"/>
      <c r="P237" s="285"/>
    </row>
    <row r="238" spans="1:16" s="50" customFormat="1" ht="13.5" x14ac:dyDescent="0.25">
      <c r="A238" s="266">
        <v>212</v>
      </c>
      <c r="B238" s="267" t="s">
        <v>738</v>
      </c>
      <c r="C238" s="268">
        <v>722.2744954936569</v>
      </c>
      <c r="D238" s="268">
        <v>508.52454908452523</v>
      </c>
      <c r="E238" s="268">
        <v>117.35181901950583</v>
      </c>
      <c r="F238" s="269">
        <f t="shared" si="13"/>
        <v>625.87636810403103</v>
      </c>
      <c r="G238" s="268"/>
      <c r="H238" s="268">
        <v>0</v>
      </c>
      <c r="I238" s="268">
        <v>78.234545656471738</v>
      </c>
      <c r="J238" s="268">
        <f t="shared" si="18"/>
        <v>78.234545656471738</v>
      </c>
      <c r="K238" s="268"/>
      <c r="L238" s="270">
        <f t="shared" si="19"/>
        <v>18.163581733154132</v>
      </c>
      <c r="M238" s="270">
        <f t="shared" si="20"/>
        <v>96.39812738962587</v>
      </c>
      <c r="N238" s="285"/>
      <c r="O238" s="285"/>
      <c r="P238" s="285"/>
    </row>
    <row r="239" spans="1:16" s="50" customFormat="1" ht="13.5" x14ac:dyDescent="0.25">
      <c r="A239" s="266">
        <v>213</v>
      </c>
      <c r="B239" s="267" t="s">
        <v>739</v>
      </c>
      <c r="C239" s="268">
        <v>1195.6449571586593</v>
      </c>
      <c r="D239" s="268">
        <v>313.79823513146738</v>
      </c>
      <c r="E239" s="268">
        <v>110.25728396845456</v>
      </c>
      <c r="F239" s="269">
        <f t="shared" si="13"/>
        <v>424.05551909992192</v>
      </c>
      <c r="G239" s="268"/>
      <c r="H239" s="268">
        <v>0</v>
      </c>
      <c r="I239" s="268">
        <v>103.03268264102822</v>
      </c>
      <c r="J239" s="268">
        <f t="shared" si="18"/>
        <v>103.03268264102822</v>
      </c>
      <c r="K239" s="268"/>
      <c r="L239" s="270">
        <f t="shared" si="19"/>
        <v>668.55675541770916</v>
      </c>
      <c r="M239" s="270">
        <f t="shared" si="20"/>
        <v>771.58943805873741</v>
      </c>
      <c r="N239" s="285"/>
      <c r="O239" s="285"/>
      <c r="P239" s="285"/>
    </row>
    <row r="240" spans="1:16" s="50" customFormat="1" ht="13.5" x14ac:dyDescent="0.25">
      <c r="A240" s="266">
        <v>214</v>
      </c>
      <c r="B240" s="267" t="s">
        <v>740</v>
      </c>
      <c r="C240" s="268">
        <v>2177.8919681501307</v>
      </c>
      <c r="D240" s="268">
        <v>1141.7371724652746</v>
      </c>
      <c r="E240" s="268">
        <v>339.25936817118134</v>
      </c>
      <c r="F240" s="269">
        <f t="shared" si="13"/>
        <v>1480.9965406364558</v>
      </c>
      <c r="G240" s="268"/>
      <c r="H240" s="268">
        <v>0</v>
      </c>
      <c r="I240" s="268">
        <v>228.99818241822541</v>
      </c>
      <c r="J240" s="268">
        <f t="shared" si="18"/>
        <v>228.99818241822541</v>
      </c>
      <c r="K240" s="268"/>
      <c r="L240" s="270">
        <f t="shared" si="19"/>
        <v>467.89724509544942</v>
      </c>
      <c r="M240" s="270">
        <f t="shared" si="20"/>
        <v>696.8954275136748</v>
      </c>
      <c r="N240" s="285"/>
      <c r="O240" s="285"/>
      <c r="P240" s="285"/>
    </row>
    <row r="241" spans="1:16" s="50" customFormat="1" ht="13.5" x14ac:dyDescent="0.25">
      <c r="A241" s="266">
        <v>242</v>
      </c>
      <c r="B241" s="267" t="s">
        <v>741</v>
      </c>
      <c r="C241" s="268">
        <v>477.42697290147811</v>
      </c>
      <c r="D241" s="268">
        <v>204.93837506997221</v>
      </c>
      <c r="E241" s="268">
        <v>31.597854389831202</v>
      </c>
      <c r="F241" s="269">
        <f t="shared" si="13"/>
        <v>236.53622945980342</v>
      </c>
      <c r="G241" s="268"/>
      <c r="H241" s="268">
        <v>0</v>
      </c>
      <c r="I241" s="268">
        <v>38.076350223846688</v>
      </c>
      <c r="J241" s="268">
        <f t="shared" si="18"/>
        <v>38.076350223846688</v>
      </c>
      <c r="K241" s="268"/>
      <c r="L241" s="270">
        <f t="shared" si="19"/>
        <v>202.81439321782801</v>
      </c>
      <c r="M241" s="270">
        <f t="shared" si="20"/>
        <v>240.89074344167472</v>
      </c>
      <c r="N241" s="285"/>
      <c r="O241" s="285"/>
      <c r="P241" s="285"/>
    </row>
    <row r="242" spans="1:16" s="50" customFormat="1" ht="13.5" x14ac:dyDescent="0.25">
      <c r="A242" s="266">
        <v>245</v>
      </c>
      <c r="B242" s="267" t="s">
        <v>742</v>
      </c>
      <c r="C242" s="268">
        <v>788.17490875033195</v>
      </c>
      <c r="D242" s="268">
        <v>339.40471761449771</v>
      </c>
      <c r="E242" s="268">
        <v>100.85403777215566</v>
      </c>
      <c r="F242" s="269">
        <f t="shared" si="13"/>
        <v>440.25875538665338</v>
      </c>
      <c r="G242" s="268"/>
      <c r="H242" s="268">
        <v>0</v>
      </c>
      <c r="I242" s="268">
        <v>83.306548760334564</v>
      </c>
      <c r="J242" s="268">
        <f t="shared" si="18"/>
        <v>83.306548760334564</v>
      </c>
      <c r="K242" s="268"/>
      <c r="L242" s="270">
        <f t="shared" si="19"/>
        <v>264.609604603344</v>
      </c>
      <c r="M242" s="270">
        <f t="shared" si="20"/>
        <v>347.91615336367857</v>
      </c>
      <c r="N242" s="285"/>
      <c r="O242" s="285"/>
      <c r="P242" s="285"/>
    </row>
    <row r="243" spans="1:16" s="50" customFormat="1" ht="13.5" x14ac:dyDescent="0.25">
      <c r="A243" s="266">
        <v>249</v>
      </c>
      <c r="B243" s="267" t="s">
        <v>743</v>
      </c>
      <c r="C243" s="268">
        <v>874.11377696102863</v>
      </c>
      <c r="D243" s="268">
        <v>243.16162940917619</v>
      </c>
      <c r="E243" s="268">
        <v>109.86947730609629</v>
      </c>
      <c r="F243" s="269">
        <f t="shared" si="13"/>
        <v>353.03110671527247</v>
      </c>
      <c r="G243" s="268"/>
      <c r="H243" s="268">
        <v>0</v>
      </c>
      <c r="I243" s="268">
        <v>93.175093327040244</v>
      </c>
      <c r="J243" s="268">
        <f t="shared" si="18"/>
        <v>93.175093327040244</v>
      </c>
      <c r="K243" s="268"/>
      <c r="L243" s="270">
        <f t="shared" si="19"/>
        <v>427.9075769187159</v>
      </c>
      <c r="M243" s="270">
        <f t="shared" si="20"/>
        <v>521.08267024575616</v>
      </c>
      <c r="N243" s="285"/>
      <c r="O243" s="285"/>
      <c r="P243" s="285"/>
    </row>
    <row r="244" spans="1:16" s="50" customFormat="1" ht="13.5" x14ac:dyDescent="0.25">
      <c r="A244" s="266">
        <v>260</v>
      </c>
      <c r="B244" s="267" t="s">
        <v>744</v>
      </c>
      <c r="C244" s="268">
        <v>206.52384089284575</v>
      </c>
      <c r="D244" s="268">
        <v>5.5535301671824966</v>
      </c>
      <c r="E244" s="268">
        <v>7.8909513891321508</v>
      </c>
      <c r="F244" s="269">
        <f t="shared" si="13"/>
        <v>13.444481556314647</v>
      </c>
      <c r="G244" s="268"/>
      <c r="H244" s="268">
        <v>0</v>
      </c>
      <c r="I244" s="268">
        <v>7.8120607410025817</v>
      </c>
      <c r="J244" s="268">
        <f t="shared" si="18"/>
        <v>7.8120607410025817</v>
      </c>
      <c r="K244" s="268"/>
      <c r="L244" s="270">
        <f t="shared" si="19"/>
        <v>185.26729859552853</v>
      </c>
      <c r="M244" s="270">
        <f t="shared" si="20"/>
        <v>193.0793593365311</v>
      </c>
      <c r="N244" s="285"/>
      <c r="O244" s="285"/>
      <c r="P244" s="285"/>
    </row>
    <row r="245" spans="1:16" s="50" customFormat="1" ht="13.5" x14ac:dyDescent="0.25">
      <c r="A245" s="266">
        <v>261</v>
      </c>
      <c r="B245" s="267" t="s">
        <v>745</v>
      </c>
      <c r="C245" s="268">
        <v>7419.0371300952838</v>
      </c>
      <c r="D245" s="268">
        <v>1708.522445042357</v>
      </c>
      <c r="E245" s="268">
        <v>792.98498105491922</v>
      </c>
      <c r="F245" s="269">
        <f t="shared" si="13"/>
        <v>2501.507426097276</v>
      </c>
      <c r="G245" s="268"/>
      <c r="H245" s="268">
        <v>0</v>
      </c>
      <c r="I245" s="268">
        <v>749.21293483670911</v>
      </c>
      <c r="J245" s="268">
        <f t="shared" si="18"/>
        <v>749.21293483670911</v>
      </c>
      <c r="K245" s="268"/>
      <c r="L245" s="270">
        <f t="shared" si="19"/>
        <v>4168.3167691612989</v>
      </c>
      <c r="M245" s="270">
        <f t="shared" si="20"/>
        <v>4917.5297039980078</v>
      </c>
      <c r="N245" s="285"/>
      <c r="O245" s="285"/>
      <c r="P245" s="285"/>
    </row>
    <row r="246" spans="1:16" s="50" customFormat="1" ht="13.5" x14ac:dyDescent="0.25">
      <c r="A246" s="266">
        <v>264</v>
      </c>
      <c r="B246" s="267" t="s">
        <v>746</v>
      </c>
      <c r="C246" s="268">
        <v>11758.593378433403</v>
      </c>
      <c r="D246" s="268">
        <v>349.12284887401808</v>
      </c>
      <c r="E246" s="268">
        <v>930.78648927782945</v>
      </c>
      <c r="F246" s="269">
        <f t="shared" si="13"/>
        <v>1279.9093381518476</v>
      </c>
      <c r="G246" s="268"/>
      <c r="H246" s="268">
        <v>0</v>
      </c>
      <c r="I246" s="268">
        <v>918.15197269667055</v>
      </c>
      <c r="J246" s="268">
        <f t="shared" si="18"/>
        <v>918.15197269667055</v>
      </c>
      <c r="K246" s="268"/>
      <c r="L246" s="270">
        <f t="shared" si="19"/>
        <v>9560.5320675848852</v>
      </c>
      <c r="M246" s="270">
        <f t="shared" si="20"/>
        <v>10478.684040281556</v>
      </c>
      <c r="N246" s="285"/>
      <c r="O246" s="285"/>
      <c r="P246" s="285"/>
    </row>
    <row r="247" spans="1:16" s="50" customFormat="1" ht="13.5" x14ac:dyDescent="0.25">
      <c r="A247" s="266">
        <v>273</v>
      </c>
      <c r="B247" s="267" t="s">
        <v>747</v>
      </c>
      <c r="C247" s="268">
        <v>658.39470542364802</v>
      </c>
      <c r="D247" s="268">
        <v>66.176298168952712</v>
      </c>
      <c r="E247" s="268">
        <v>61.839867638789606</v>
      </c>
      <c r="F247" s="269">
        <f t="shared" si="13"/>
        <v>128.01616580774231</v>
      </c>
      <c r="G247" s="268"/>
      <c r="H247" s="268">
        <v>0</v>
      </c>
      <c r="I247" s="268">
        <v>61.538476117444048</v>
      </c>
      <c r="J247" s="268">
        <f t="shared" si="18"/>
        <v>61.538476117444048</v>
      </c>
      <c r="K247" s="268"/>
      <c r="L247" s="270">
        <f t="shared" si="19"/>
        <v>468.84006349846175</v>
      </c>
      <c r="M247" s="270">
        <f t="shared" si="20"/>
        <v>530.37853961590577</v>
      </c>
      <c r="N247" s="285"/>
      <c r="O247" s="285"/>
      <c r="P247" s="285"/>
    </row>
    <row r="248" spans="1:16" s="50" customFormat="1" ht="13.5" x14ac:dyDescent="0.25">
      <c r="A248" s="266">
        <v>274</v>
      </c>
      <c r="B248" s="267" t="s">
        <v>748</v>
      </c>
      <c r="C248" s="268">
        <v>1548.2365181381606</v>
      </c>
      <c r="D248" s="268">
        <v>377.30537611163072</v>
      </c>
      <c r="E248" s="268">
        <v>167.57259386720941</v>
      </c>
      <c r="F248" s="269">
        <f t="shared" si="13"/>
        <v>544.87796997884016</v>
      </c>
      <c r="G248" s="268"/>
      <c r="H248" s="268">
        <v>0</v>
      </c>
      <c r="I248" s="268">
        <v>159.78685647250623</v>
      </c>
      <c r="J248" s="268">
        <f t="shared" si="18"/>
        <v>159.78685647250623</v>
      </c>
      <c r="K248" s="268"/>
      <c r="L248" s="270">
        <f t="shared" si="19"/>
        <v>843.57169168681423</v>
      </c>
      <c r="M248" s="270">
        <f t="shared" si="20"/>
        <v>1003.3585481593204</v>
      </c>
      <c r="N248" s="285"/>
      <c r="O248" s="285"/>
      <c r="P248" s="285"/>
    </row>
    <row r="249" spans="1:16" s="50" customFormat="1" ht="13.5" x14ac:dyDescent="0.25">
      <c r="A249" s="266">
        <v>278</v>
      </c>
      <c r="B249" s="267" t="s">
        <v>749</v>
      </c>
      <c r="C249" s="268">
        <v>3159.10545</v>
      </c>
      <c r="D249" s="268">
        <v>0</v>
      </c>
      <c r="E249" s="268">
        <v>35.101171601057004</v>
      </c>
      <c r="F249" s="269">
        <f t="shared" si="13"/>
        <v>35.101171601057004</v>
      </c>
      <c r="G249" s="268"/>
      <c r="H249" s="268">
        <v>0</v>
      </c>
      <c r="I249" s="268">
        <v>105.30351480317101</v>
      </c>
      <c r="J249" s="268">
        <f t="shared" si="18"/>
        <v>105.30351480317101</v>
      </c>
      <c r="K249" s="268"/>
      <c r="L249" s="270">
        <f t="shared" si="19"/>
        <v>3018.7007635957721</v>
      </c>
      <c r="M249" s="270">
        <f t="shared" si="20"/>
        <v>3124.0042783989429</v>
      </c>
      <c r="N249" s="285"/>
      <c r="O249" s="285"/>
      <c r="P249" s="285"/>
    </row>
    <row r="250" spans="1:16" s="50" customFormat="1" ht="13.5" x14ac:dyDescent="0.25">
      <c r="A250" s="266">
        <v>280</v>
      </c>
      <c r="B250" s="267" t="s">
        <v>750</v>
      </c>
      <c r="C250" s="268">
        <v>382.74986369660803</v>
      </c>
      <c r="D250" s="268">
        <v>37.441472069573884</v>
      </c>
      <c r="E250" s="268">
        <v>25.659753613711452</v>
      </c>
      <c r="F250" s="269">
        <f t="shared" si="13"/>
        <v>63.101225683285335</v>
      </c>
      <c r="G250" s="268"/>
      <c r="H250" s="268">
        <v>0</v>
      </c>
      <c r="I250" s="268">
        <v>29.911024015740448</v>
      </c>
      <c r="J250" s="268">
        <f t="shared" si="18"/>
        <v>29.911024015740448</v>
      </c>
      <c r="K250" s="268"/>
      <c r="L250" s="270">
        <f t="shared" si="19"/>
        <v>289.73761399758223</v>
      </c>
      <c r="M250" s="270">
        <f t="shared" si="20"/>
        <v>319.64863801332268</v>
      </c>
      <c r="N250" s="285"/>
      <c r="O250" s="285"/>
      <c r="P250" s="285"/>
    </row>
    <row r="251" spans="1:16" s="50" customFormat="1" ht="13.5" x14ac:dyDescent="0.25">
      <c r="A251" s="266">
        <v>281</v>
      </c>
      <c r="B251" s="267" t="s">
        <v>751</v>
      </c>
      <c r="C251" s="268">
        <v>1548.402152956003</v>
      </c>
      <c r="D251" s="268">
        <v>0</v>
      </c>
      <c r="E251" s="268">
        <v>79.229958302873712</v>
      </c>
      <c r="F251" s="269">
        <f t="shared" si="13"/>
        <v>79.229958302873712</v>
      </c>
      <c r="G251" s="268"/>
      <c r="H251" s="268">
        <v>0</v>
      </c>
      <c r="I251" s="268">
        <v>132.73629312160193</v>
      </c>
      <c r="J251" s="268">
        <f t="shared" si="18"/>
        <v>132.73629312160193</v>
      </c>
      <c r="K251" s="268"/>
      <c r="L251" s="270">
        <f t="shared" si="19"/>
        <v>1336.4359015315274</v>
      </c>
      <c r="M251" s="270">
        <f t="shared" si="20"/>
        <v>1469.1721946531293</v>
      </c>
      <c r="N251" s="285"/>
      <c r="O251" s="285"/>
      <c r="P251" s="285"/>
    </row>
    <row r="252" spans="1:16" s="50" customFormat="1" ht="13.5" x14ac:dyDescent="0.25">
      <c r="A252" s="266">
        <v>282</v>
      </c>
      <c r="B252" s="267" t="s">
        <v>752</v>
      </c>
      <c r="C252" s="268">
        <v>314.30199770415442</v>
      </c>
      <c r="D252" s="268">
        <v>0</v>
      </c>
      <c r="E252" s="268">
        <v>3.225907825304712</v>
      </c>
      <c r="F252" s="269">
        <f t="shared" si="13"/>
        <v>3.225907825304712</v>
      </c>
      <c r="G252" s="268"/>
      <c r="H252" s="268">
        <v>0</v>
      </c>
      <c r="I252" s="268">
        <v>14.777943739521424</v>
      </c>
      <c r="J252" s="268">
        <f t="shared" si="18"/>
        <v>14.777943739521424</v>
      </c>
      <c r="K252" s="268"/>
      <c r="L252" s="270">
        <f t="shared" si="19"/>
        <v>296.29814613932825</v>
      </c>
      <c r="M252" s="270">
        <f t="shared" si="20"/>
        <v>311.0760898788497</v>
      </c>
      <c r="N252" s="285"/>
      <c r="O252" s="285"/>
      <c r="P252" s="285"/>
    </row>
    <row r="253" spans="1:16" s="50" customFormat="1" ht="13.5" x14ac:dyDescent="0.25">
      <c r="A253" s="266">
        <v>284</v>
      </c>
      <c r="B253" s="267" t="s">
        <v>753</v>
      </c>
      <c r="C253" s="268">
        <v>846.16787099999999</v>
      </c>
      <c r="D253" s="268">
        <v>44.535151125981997</v>
      </c>
      <c r="E253" s="268">
        <v>89.070302251963994</v>
      </c>
      <c r="F253" s="269">
        <f t="shared" si="13"/>
        <v>133.60545337794599</v>
      </c>
      <c r="G253" s="268"/>
      <c r="H253" s="268">
        <v>0</v>
      </c>
      <c r="I253" s="268">
        <v>89.070302251963994</v>
      </c>
      <c r="J253" s="268">
        <f t="shared" si="18"/>
        <v>89.070302251963994</v>
      </c>
      <c r="K253" s="268"/>
      <c r="L253" s="270">
        <f t="shared" si="19"/>
        <v>623.49211537009</v>
      </c>
      <c r="M253" s="270">
        <f t="shared" si="20"/>
        <v>712.562417622054</v>
      </c>
      <c r="N253" s="285"/>
      <c r="O253" s="285"/>
      <c r="P253" s="285"/>
    </row>
    <row r="254" spans="1:16" s="50" customFormat="1" ht="13.5" x14ac:dyDescent="0.25">
      <c r="A254" s="266">
        <v>288</v>
      </c>
      <c r="B254" s="267" t="s">
        <v>754</v>
      </c>
      <c r="C254" s="268">
        <v>360.33268175982602</v>
      </c>
      <c r="D254" s="268">
        <v>31.779367288398078</v>
      </c>
      <c r="E254" s="268">
        <v>21.947738035682836</v>
      </c>
      <c r="F254" s="269">
        <f t="shared" si="13"/>
        <v>53.72710532408091</v>
      </c>
      <c r="G254" s="268"/>
      <c r="H254" s="268">
        <v>0</v>
      </c>
      <c r="I254" s="268">
        <v>26.947610176634889</v>
      </c>
      <c r="J254" s="268">
        <f t="shared" si="18"/>
        <v>26.947610176634889</v>
      </c>
      <c r="K254" s="268"/>
      <c r="L254" s="270">
        <f t="shared" si="19"/>
        <v>279.6579662591102</v>
      </c>
      <c r="M254" s="270">
        <f t="shared" si="20"/>
        <v>306.60557643574509</v>
      </c>
      <c r="N254" s="285"/>
      <c r="O254" s="285"/>
      <c r="P254" s="285"/>
    </row>
    <row r="255" spans="1:16" s="50" customFormat="1" ht="13.5" x14ac:dyDescent="0.25">
      <c r="A255" s="266">
        <v>297</v>
      </c>
      <c r="B255" s="267" t="s">
        <v>755</v>
      </c>
      <c r="C255" s="268">
        <v>1863.7247193244448</v>
      </c>
      <c r="D255" s="268">
        <v>0</v>
      </c>
      <c r="E255" s="268">
        <v>73.598417622411318</v>
      </c>
      <c r="F255" s="269">
        <f t="shared" si="13"/>
        <v>73.598417622411318</v>
      </c>
      <c r="G255" s="268"/>
      <c r="H255" s="268">
        <v>0</v>
      </c>
      <c r="I255" s="268">
        <v>84.537978748518725</v>
      </c>
      <c r="J255" s="268">
        <f t="shared" si="18"/>
        <v>84.537978748518725</v>
      </c>
      <c r="K255" s="268"/>
      <c r="L255" s="270">
        <f t="shared" si="19"/>
        <v>1705.5883229535148</v>
      </c>
      <c r="M255" s="270">
        <f t="shared" si="20"/>
        <v>1790.1263017020335</v>
      </c>
      <c r="N255" s="285"/>
      <c r="O255" s="285"/>
      <c r="P255" s="285"/>
    </row>
    <row r="256" spans="1:16" s="50" customFormat="1" ht="13.5" x14ac:dyDescent="0.25">
      <c r="A256" s="266">
        <v>309</v>
      </c>
      <c r="B256" s="267" t="s">
        <v>756</v>
      </c>
      <c r="C256" s="268">
        <v>639.72397255237399</v>
      </c>
      <c r="D256" s="268">
        <v>0</v>
      </c>
      <c r="E256" s="268">
        <v>21.605719647602189</v>
      </c>
      <c r="F256" s="269">
        <f t="shared" si="13"/>
        <v>21.605719647602189</v>
      </c>
      <c r="G256" s="268"/>
      <c r="H256" s="268">
        <v>0</v>
      </c>
      <c r="I256" s="268">
        <v>36.34241505704783</v>
      </c>
      <c r="J256" s="268">
        <f t="shared" si="18"/>
        <v>36.34241505704783</v>
      </c>
      <c r="K256" s="268"/>
      <c r="L256" s="270">
        <f t="shared" si="19"/>
        <v>581.77583784772401</v>
      </c>
      <c r="M256" s="270">
        <f t="shared" si="20"/>
        <v>618.11825290477179</v>
      </c>
      <c r="N256" s="285"/>
      <c r="O256" s="285"/>
      <c r="P256" s="285"/>
    </row>
    <row r="257" spans="1:25" s="50" customFormat="1" ht="13.5" x14ac:dyDescent="0.25">
      <c r="A257" s="266">
        <v>310</v>
      </c>
      <c r="B257" s="267" t="s">
        <v>757</v>
      </c>
      <c r="C257" s="268">
        <v>206.71473346910747</v>
      </c>
      <c r="D257" s="268">
        <v>0</v>
      </c>
      <c r="E257" s="268">
        <v>17.117695225339244</v>
      </c>
      <c r="F257" s="269">
        <f t="shared" si="13"/>
        <v>17.117695225339244</v>
      </c>
      <c r="G257" s="268"/>
      <c r="H257" s="268">
        <v>0</v>
      </c>
      <c r="I257" s="268">
        <v>12.796048459810159</v>
      </c>
      <c r="J257" s="268">
        <f t="shared" si="18"/>
        <v>12.796048459810159</v>
      </c>
      <c r="K257" s="268"/>
      <c r="L257" s="270">
        <f t="shared" si="19"/>
        <v>176.80098978395807</v>
      </c>
      <c r="M257" s="270">
        <f t="shared" si="20"/>
        <v>189.59703824376822</v>
      </c>
      <c r="N257" s="285"/>
      <c r="O257" s="285"/>
      <c r="P257" s="285"/>
    </row>
    <row r="258" spans="1:25" s="50" customFormat="1" ht="13.5" x14ac:dyDescent="0.25">
      <c r="A258" s="266">
        <v>311</v>
      </c>
      <c r="B258" s="267" t="s">
        <v>758</v>
      </c>
      <c r="C258" s="268">
        <v>3165.1044247322161</v>
      </c>
      <c r="D258" s="268">
        <v>0</v>
      </c>
      <c r="E258" s="268">
        <v>0</v>
      </c>
      <c r="F258" s="269">
        <f t="shared" si="13"/>
        <v>0</v>
      </c>
      <c r="G258" s="268"/>
      <c r="H258" s="268">
        <v>0</v>
      </c>
      <c r="I258" s="268">
        <v>154.71073086377299</v>
      </c>
      <c r="J258" s="268">
        <f t="shared" si="18"/>
        <v>154.71073086377299</v>
      </c>
      <c r="K258" s="268"/>
      <c r="L258" s="270">
        <f t="shared" si="19"/>
        <v>3010.3936938684433</v>
      </c>
      <c r="M258" s="270">
        <f t="shared" si="20"/>
        <v>3165.1044247322161</v>
      </c>
      <c r="N258" s="285"/>
      <c r="O258" s="285"/>
      <c r="P258" s="285"/>
    </row>
    <row r="259" spans="1:25" s="50" customFormat="1" ht="13.5" x14ac:dyDescent="0.25">
      <c r="A259" s="266">
        <v>312</v>
      </c>
      <c r="B259" s="267" t="s">
        <v>759</v>
      </c>
      <c r="C259" s="268">
        <v>390.74539826860371</v>
      </c>
      <c r="D259" s="268">
        <v>0</v>
      </c>
      <c r="E259" s="268">
        <v>20.565547278979675</v>
      </c>
      <c r="F259" s="269">
        <f t="shared" si="13"/>
        <v>20.565547278979675</v>
      </c>
      <c r="G259" s="268"/>
      <c r="H259" s="268">
        <v>0</v>
      </c>
      <c r="I259" s="268">
        <v>22.393595859685117</v>
      </c>
      <c r="J259" s="268">
        <f t="shared" si="18"/>
        <v>22.393595859685117</v>
      </c>
      <c r="K259" s="268"/>
      <c r="L259" s="270">
        <f t="shared" si="19"/>
        <v>347.78625512993892</v>
      </c>
      <c r="M259" s="270">
        <f t="shared" si="20"/>
        <v>370.17985098962401</v>
      </c>
      <c r="N259" s="285"/>
      <c r="O259" s="285"/>
      <c r="P259" s="285"/>
    </row>
    <row r="260" spans="1:25" s="50" customFormat="1" ht="13.5" x14ac:dyDescent="0.25">
      <c r="A260" s="266">
        <v>321</v>
      </c>
      <c r="B260" s="267" t="s">
        <v>760</v>
      </c>
      <c r="C260" s="268">
        <v>417.53589542991409</v>
      </c>
      <c r="D260" s="268">
        <v>10.138989485087974</v>
      </c>
      <c r="E260" s="268">
        <v>16.273943160773754</v>
      </c>
      <c r="F260" s="269">
        <f t="shared" si="13"/>
        <v>26.41293264586173</v>
      </c>
      <c r="G260" s="268"/>
      <c r="H260" s="268">
        <v>0</v>
      </c>
      <c r="I260" s="268">
        <v>22.166236478170742</v>
      </c>
      <c r="J260" s="268">
        <f t="shared" si="18"/>
        <v>22.166236478170742</v>
      </c>
      <c r="K260" s="268"/>
      <c r="L260" s="270">
        <f t="shared" si="19"/>
        <v>368.9567263058816</v>
      </c>
      <c r="M260" s="270">
        <f t="shared" si="20"/>
        <v>391.12296278405233</v>
      </c>
      <c r="N260" s="285"/>
      <c r="O260" s="285"/>
      <c r="P260" s="285"/>
    </row>
    <row r="261" spans="1:25" s="49" customFormat="1" ht="13.5" x14ac:dyDescent="0.25">
      <c r="A261" s="266">
        <v>322</v>
      </c>
      <c r="B261" s="267" t="s">
        <v>761</v>
      </c>
      <c r="C261" s="268">
        <v>8712.9978548710696</v>
      </c>
      <c r="D261" s="268">
        <v>311.92061391957122</v>
      </c>
      <c r="E261" s="268">
        <v>347.61400950672555</v>
      </c>
      <c r="F261" s="269">
        <f t="shared" si="13"/>
        <v>659.53462342629678</v>
      </c>
      <c r="G261" s="268"/>
      <c r="H261" s="268">
        <v>0</v>
      </c>
      <c r="I261" s="268">
        <v>413.25943907574901</v>
      </c>
      <c r="J261" s="268">
        <f t="shared" si="18"/>
        <v>413.25943907574901</v>
      </c>
      <c r="K261" s="268"/>
      <c r="L261" s="270">
        <f t="shared" si="19"/>
        <v>7640.2037923690241</v>
      </c>
      <c r="M261" s="270">
        <f t="shared" si="20"/>
        <v>8053.4632314447736</v>
      </c>
      <c r="N261" s="285"/>
      <c r="O261" s="285"/>
      <c r="P261" s="280"/>
    </row>
    <row r="262" spans="1:25" s="49" customFormat="1" ht="13.5" x14ac:dyDescent="0.25">
      <c r="A262" s="266">
        <v>336</v>
      </c>
      <c r="B262" s="267" t="s">
        <v>762</v>
      </c>
      <c r="C262" s="268">
        <v>472.85797929246462</v>
      </c>
      <c r="D262" s="268">
        <v>0</v>
      </c>
      <c r="E262" s="268">
        <v>30.731493156037967</v>
      </c>
      <c r="F262" s="269">
        <f t="shared" si="13"/>
        <v>30.731493156037967</v>
      </c>
      <c r="G262" s="268"/>
      <c r="H262" s="268">
        <v>0</v>
      </c>
      <c r="I262" s="268">
        <v>31.046264869343968</v>
      </c>
      <c r="J262" s="268">
        <f t="shared" si="18"/>
        <v>31.046264869343968</v>
      </c>
      <c r="K262" s="268"/>
      <c r="L262" s="270">
        <f t="shared" si="19"/>
        <v>411.08022126708266</v>
      </c>
      <c r="M262" s="270">
        <f t="shared" si="20"/>
        <v>442.12648613642665</v>
      </c>
      <c r="N262" s="285"/>
      <c r="O262" s="285">
        <f>215+29</f>
        <v>244</v>
      </c>
      <c r="P262" s="280"/>
    </row>
    <row r="263" spans="1:25" s="49" customFormat="1" ht="13.5" x14ac:dyDescent="0.25">
      <c r="A263" s="266">
        <v>337</v>
      </c>
      <c r="B263" s="267" t="s">
        <v>763</v>
      </c>
      <c r="C263" s="268">
        <v>740.75703306405831</v>
      </c>
      <c r="D263" s="268">
        <v>0</v>
      </c>
      <c r="E263" s="268">
        <v>3.7518927718342638</v>
      </c>
      <c r="F263" s="269">
        <f t="shared" si="13"/>
        <v>3.7518927718342638</v>
      </c>
      <c r="G263" s="268"/>
      <c r="H263" s="268">
        <v>0</v>
      </c>
      <c r="I263" s="268">
        <v>31.457643997118556</v>
      </c>
      <c r="J263" s="268">
        <f t="shared" si="18"/>
        <v>31.457643997118556</v>
      </c>
      <c r="K263" s="268"/>
      <c r="L263" s="270">
        <f t="shared" si="19"/>
        <v>705.54749629510547</v>
      </c>
      <c r="M263" s="270">
        <f t="shared" si="20"/>
        <v>737.00514029222404</v>
      </c>
      <c r="N263" s="285"/>
      <c r="O263" s="285"/>
      <c r="P263" s="280"/>
    </row>
    <row r="264" spans="1:25" s="50" customFormat="1" ht="13.5" x14ac:dyDescent="0.25">
      <c r="A264" s="266">
        <v>338</v>
      </c>
      <c r="B264" s="267" t="s">
        <v>764</v>
      </c>
      <c r="C264" s="268">
        <v>272.01730980016754</v>
      </c>
      <c r="D264" s="268">
        <v>0</v>
      </c>
      <c r="E264" s="268">
        <v>0</v>
      </c>
      <c r="F264" s="269">
        <f t="shared" si="13"/>
        <v>0</v>
      </c>
      <c r="G264" s="268"/>
      <c r="H264" s="268">
        <v>0</v>
      </c>
      <c r="I264" s="268">
        <v>9.0936034448244865</v>
      </c>
      <c r="J264" s="268">
        <f t="shared" si="18"/>
        <v>9.0936034448244865</v>
      </c>
      <c r="K264" s="268"/>
      <c r="L264" s="270">
        <f t="shared" si="19"/>
        <v>262.92370635534303</v>
      </c>
      <c r="M264" s="270">
        <f t="shared" si="20"/>
        <v>272.01730980016754</v>
      </c>
      <c r="N264" s="285"/>
      <c r="O264" s="287"/>
      <c r="P264" s="285"/>
    </row>
    <row r="265" spans="1:25" s="50" customFormat="1" ht="14.25" thickBot="1" x14ac:dyDescent="0.3">
      <c r="A265" s="275">
        <v>350</v>
      </c>
      <c r="B265" s="276" t="s">
        <v>412</v>
      </c>
      <c r="C265" s="277">
        <v>1460.8566787891493</v>
      </c>
      <c r="D265" s="277">
        <v>0</v>
      </c>
      <c r="E265" s="277">
        <v>0.54462618073602453</v>
      </c>
      <c r="F265" s="278">
        <f t="shared" si="13"/>
        <v>0.54462618073602453</v>
      </c>
      <c r="G265" s="277"/>
      <c r="H265" s="277">
        <v>0</v>
      </c>
      <c r="I265" s="277">
        <v>49.42286804593347</v>
      </c>
      <c r="J265" s="277">
        <f t="shared" si="18"/>
        <v>49.42286804593347</v>
      </c>
      <c r="K265" s="277"/>
      <c r="L265" s="279">
        <f t="shared" si="19"/>
        <v>1410.8891845624798</v>
      </c>
      <c r="M265" s="279">
        <f t="shared" si="20"/>
        <v>1460.3120526084133</v>
      </c>
      <c r="N265" s="285"/>
      <c r="O265" s="287"/>
      <c r="P265" s="285"/>
    </row>
    <row r="266" spans="1:25" s="56" customFormat="1" ht="12" customHeight="1" x14ac:dyDescent="0.25">
      <c r="A266" s="192" t="s">
        <v>1119</v>
      </c>
      <c r="B266" s="253"/>
      <c r="C266" s="250"/>
      <c r="D266" s="250"/>
      <c r="E266" s="250"/>
      <c r="F266" s="251"/>
      <c r="G266" s="250"/>
      <c r="H266" s="250"/>
      <c r="I266" s="250"/>
      <c r="J266" s="250"/>
      <c r="K266" s="250"/>
      <c r="L266" s="252"/>
      <c r="M266" s="252"/>
      <c r="N266" s="285"/>
      <c r="O266" s="285"/>
      <c r="P266" s="285"/>
    </row>
    <row r="267" spans="1:25" s="58" customFormat="1" ht="12" customHeight="1" x14ac:dyDescent="0.25">
      <c r="A267" s="192" t="s">
        <v>1146</v>
      </c>
      <c r="B267" s="192"/>
      <c r="C267" s="192"/>
      <c r="D267" s="192"/>
      <c r="E267" s="192"/>
      <c r="F267" s="192"/>
      <c r="G267" s="192"/>
      <c r="H267" s="192"/>
      <c r="I267" s="192"/>
      <c r="J267" s="250"/>
      <c r="K267" s="192"/>
      <c r="L267" s="192"/>
      <c r="M267" s="192"/>
      <c r="N267" s="280"/>
      <c r="O267" s="280"/>
      <c r="P267" s="284"/>
    </row>
    <row r="268" spans="1:25" s="58" customFormat="1" ht="12" customHeight="1" x14ac:dyDescent="0.25">
      <c r="A268" s="192" t="s">
        <v>765</v>
      </c>
      <c r="B268" s="192"/>
      <c r="C268" s="192"/>
      <c r="D268" s="192"/>
      <c r="E268" s="192"/>
      <c r="F268" s="192"/>
      <c r="G268" s="192"/>
      <c r="H268" s="192"/>
      <c r="I268" s="250"/>
      <c r="J268" s="250"/>
      <c r="K268" s="192"/>
      <c r="L268" s="192"/>
      <c r="M268" s="192"/>
      <c r="N268" s="280"/>
      <c r="O268" s="280"/>
      <c r="P268" s="280"/>
      <c r="Q268" s="57"/>
      <c r="R268" s="57"/>
      <c r="S268" s="57"/>
      <c r="T268" s="57"/>
      <c r="U268" s="57"/>
      <c r="V268" s="57"/>
      <c r="W268" s="57"/>
      <c r="X268" s="57"/>
      <c r="Y268" s="57"/>
    </row>
    <row r="269" spans="1:25" s="57" customFormat="1" ht="12" customHeight="1" x14ac:dyDescent="0.25">
      <c r="A269" s="167" t="s">
        <v>414</v>
      </c>
      <c r="B269" s="254"/>
      <c r="C269" s="254"/>
      <c r="D269" s="254"/>
      <c r="E269" s="254"/>
      <c r="F269" s="254"/>
      <c r="G269" s="254"/>
      <c r="H269" s="254"/>
      <c r="I269" s="254"/>
      <c r="J269" s="254"/>
      <c r="K269" s="254"/>
      <c r="L269" s="254"/>
      <c r="M269" s="254"/>
      <c r="N269" s="280"/>
      <c r="O269" s="284"/>
      <c r="P269" s="284"/>
      <c r="Q269" s="58"/>
      <c r="R269" s="58"/>
      <c r="S269" s="58"/>
      <c r="T269" s="58"/>
      <c r="U269" s="58"/>
      <c r="V269" s="58"/>
      <c r="W269" s="58"/>
      <c r="X269" s="58"/>
      <c r="Y269" s="58"/>
    </row>
    <row r="270" spans="1:25" s="49" customFormat="1" ht="17.100000000000001" customHeight="1" x14ac:dyDescent="0.25">
      <c r="A270" s="255"/>
      <c r="B270" s="255"/>
      <c r="C270" s="255"/>
      <c r="D270" s="255"/>
      <c r="E270" s="255"/>
      <c r="F270" s="255"/>
      <c r="G270" s="255"/>
      <c r="H270" s="255"/>
      <c r="I270" s="255"/>
      <c r="J270" s="255"/>
      <c r="K270" s="255"/>
      <c r="L270" s="255"/>
      <c r="M270" s="255"/>
      <c r="N270" s="284"/>
      <c r="O270" s="284"/>
      <c r="P270" s="280"/>
    </row>
    <row r="271" spans="1:25" s="49" customFormat="1" ht="13.9" customHeight="1" x14ac:dyDescent="0.25">
      <c r="A271" s="255"/>
      <c r="B271" s="255"/>
      <c r="C271" s="256"/>
      <c r="D271" s="256"/>
      <c r="E271" s="256"/>
      <c r="F271" s="256"/>
      <c r="G271" s="256"/>
      <c r="H271" s="256"/>
      <c r="I271" s="256"/>
      <c r="J271" s="256"/>
      <c r="K271" s="256"/>
      <c r="L271" s="256"/>
      <c r="M271" s="256"/>
      <c r="N271" s="280"/>
      <c r="O271" s="280"/>
      <c r="P271" s="280"/>
    </row>
    <row r="272" spans="1:25" s="49" customFormat="1" ht="15" customHeight="1" x14ac:dyDescent="0.25">
      <c r="A272" s="255"/>
      <c r="B272" s="255"/>
      <c r="C272" s="257"/>
      <c r="D272" s="257"/>
      <c r="E272" s="257"/>
      <c r="F272" s="257"/>
      <c r="G272" s="257"/>
      <c r="H272" s="257"/>
      <c r="I272" s="257"/>
      <c r="J272" s="257"/>
      <c r="K272" s="257"/>
      <c r="L272" s="257"/>
      <c r="M272" s="257"/>
      <c r="N272" s="280"/>
      <c r="O272" s="280"/>
      <c r="P272" s="280"/>
    </row>
    <row r="273" spans="1:16" s="49" customFormat="1" ht="15" customHeight="1" x14ac:dyDescent="0.25">
      <c r="A273" s="255"/>
      <c r="B273" s="255"/>
      <c r="C273" s="255"/>
      <c r="D273" s="255"/>
      <c r="E273" s="255"/>
      <c r="F273" s="255"/>
      <c r="G273" s="255"/>
      <c r="H273" s="255"/>
      <c r="I273" s="255"/>
      <c r="J273" s="255"/>
      <c r="K273" s="255"/>
      <c r="L273" s="255"/>
      <c r="M273" s="255"/>
      <c r="N273" s="280"/>
      <c r="O273" s="280"/>
      <c r="P273" s="280"/>
    </row>
    <row r="274" spans="1:16" s="49" customFormat="1" ht="15" customHeight="1" x14ac:dyDescent="0.25">
      <c r="A274" s="255"/>
      <c r="B274" s="255"/>
      <c r="C274" s="256"/>
      <c r="D274" s="256"/>
      <c r="E274" s="256"/>
      <c r="F274" s="256"/>
      <c r="G274" s="256"/>
      <c r="H274" s="256"/>
      <c r="I274" s="256"/>
      <c r="J274" s="256"/>
      <c r="K274" s="256"/>
      <c r="L274" s="256"/>
      <c r="M274" s="256"/>
      <c r="N274" s="280"/>
      <c r="O274" s="280"/>
      <c r="P274" s="280"/>
    </row>
    <row r="275" spans="1:16" s="49" customFormat="1" ht="15" customHeight="1" x14ac:dyDescent="0.25">
      <c r="A275" s="255"/>
      <c r="B275" s="255"/>
      <c r="C275" s="256"/>
      <c r="D275" s="256"/>
      <c r="E275" s="256"/>
      <c r="F275" s="256"/>
      <c r="G275" s="256"/>
      <c r="H275" s="256"/>
      <c r="I275" s="256"/>
      <c r="J275" s="256"/>
      <c r="K275" s="256"/>
      <c r="L275" s="256"/>
      <c r="M275" s="256"/>
      <c r="N275" s="280"/>
      <c r="O275" s="280"/>
      <c r="P275" s="280"/>
    </row>
    <row r="276" spans="1:16" s="49" customFormat="1" ht="15" customHeight="1" x14ac:dyDescent="0.25">
      <c r="A276" s="255"/>
      <c r="B276" s="255"/>
      <c r="C276" s="258"/>
      <c r="D276" s="258"/>
      <c r="E276" s="258"/>
      <c r="F276" s="258"/>
      <c r="G276" s="258"/>
      <c r="H276" s="258"/>
      <c r="I276" s="258"/>
      <c r="J276" s="258"/>
      <c r="K276" s="258"/>
      <c r="L276" s="258"/>
      <c r="M276" s="258"/>
      <c r="N276" s="280"/>
      <c r="O276" s="280"/>
      <c r="P276" s="280"/>
    </row>
    <row r="277" spans="1:16" s="49" customFormat="1" ht="15" customHeight="1" x14ac:dyDescent="0.25">
      <c r="A277" s="255"/>
      <c r="B277" s="255"/>
      <c r="C277" s="255"/>
      <c r="D277" s="255"/>
      <c r="E277" s="255"/>
      <c r="F277" s="255"/>
      <c r="G277" s="255"/>
      <c r="H277" s="255"/>
      <c r="I277" s="255"/>
      <c r="J277" s="255"/>
      <c r="K277" s="255"/>
      <c r="L277" s="255"/>
      <c r="M277" s="255"/>
      <c r="N277" s="280"/>
      <c r="O277" s="280"/>
      <c r="P277" s="280"/>
    </row>
    <row r="278" spans="1:16" s="49" customFormat="1" ht="15" customHeight="1" x14ac:dyDescent="0.25">
      <c r="A278" s="255"/>
      <c r="B278" s="255"/>
      <c r="C278" s="255"/>
      <c r="D278" s="255"/>
      <c r="E278" s="255"/>
      <c r="F278" s="255"/>
      <c r="G278" s="255"/>
      <c r="H278" s="255"/>
      <c r="I278" s="255"/>
      <c r="J278" s="255"/>
      <c r="K278" s="255"/>
      <c r="L278" s="255"/>
      <c r="M278" s="255"/>
      <c r="N278" s="280"/>
      <c r="O278" s="280"/>
      <c r="P278" s="280"/>
    </row>
    <row r="279" spans="1:16" s="49" customFormat="1" ht="15" customHeight="1" x14ac:dyDescent="0.25">
      <c r="A279" s="256"/>
      <c r="B279" s="256"/>
      <c r="C279" s="256"/>
      <c r="D279" s="256"/>
      <c r="E279" s="256"/>
      <c r="F279" s="256"/>
      <c r="G279" s="256"/>
      <c r="H279" s="256"/>
      <c r="I279" s="256"/>
      <c r="J279" s="256"/>
      <c r="K279" s="256"/>
      <c r="L279" s="256"/>
      <c r="M279" s="256"/>
      <c r="N279" s="280"/>
      <c r="O279" s="280"/>
      <c r="P279" s="280"/>
    </row>
    <row r="280" spans="1:16" s="49" customFormat="1" ht="15" customHeight="1" x14ac:dyDescent="0.25">
      <c r="A280" s="256"/>
      <c r="B280" s="256"/>
      <c r="C280" s="256"/>
      <c r="D280" s="256"/>
      <c r="E280" s="256"/>
      <c r="F280" s="256"/>
      <c r="G280" s="256"/>
      <c r="H280" s="256"/>
      <c r="I280" s="256"/>
      <c r="J280" s="256"/>
      <c r="K280" s="256"/>
      <c r="L280" s="256"/>
      <c r="M280" s="256"/>
      <c r="N280" s="280"/>
      <c r="O280" s="280"/>
      <c r="P280" s="280"/>
    </row>
    <row r="281" spans="1:16" s="49" customFormat="1" ht="13.5" x14ac:dyDescent="0.25">
      <c r="A281" s="256"/>
      <c r="B281" s="256"/>
      <c r="C281" s="256"/>
      <c r="D281" s="256"/>
      <c r="E281" s="256"/>
      <c r="F281" s="256"/>
      <c r="G281" s="256"/>
      <c r="H281" s="256"/>
      <c r="I281" s="256"/>
      <c r="J281" s="256"/>
      <c r="K281" s="256"/>
      <c r="L281" s="256"/>
      <c r="M281" s="256"/>
      <c r="N281" s="280"/>
      <c r="O281" s="280"/>
      <c r="P281" s="280"/>
    </row>
    <row r="282" spans="1:16" s="49" customFormat="1" ht="13.5" x14ac:dyDescent="0.25">
      <c r="A282" s="255"/>
      <c r="B282" s="255"/>
      <c r="C282" s="255"/>
      <c r="D282" s="255"/>
      <c r="E282" s="255"/>
      <c r="F282" s="255"/>
      <c r="G282" s="255"/>
      <c r="H282" s="255"/>
      <c r="I282" s="255"/>
      <c r="J282" s="255"/>
      <c r="K282" s="255"/>
      <c r="L282" s="255"/>
      <c r="M282" s="255"/>
      <c r="N282" s="280"/>
      <c r="O282" s="280"/>
      <c r="P282" s="280"/>
    </row>
    <row r="283" spans="1:16" s="49" customFormat="1" ht="13.5" x14ac:dyDescent="0.25">
      <c r="A283" s="255"/>
      <c r="B283" s="255"/>
      <c r="C283" s="255"/>
      <c r="D283" s="255"/>
      <c r="E283" s="255"/>
      <c r="F283" s="255"/>
      <c r="G283" s="255"/>
      <c r="H283" s="255"/>
      <c r="I283" s="255"/>
      <c r="J283" s="255"/>
      <c r="K283" s="255"/>
      <c r="L283" s="255"/>
      <c r="M283" s="255"/>
      <c r="N283" s="280"/>
      <c r="O283" s="280"/>
      <c r="P283" s="280"/>
    </row>
    <row r="284" spans="1:16" s="49" customFormat="1" ht="13.5" x14ac:dyDescent="0.25">
      <c r="A284" s="255"/>
      <c r="B284" s="255"/>
      <c r="C284" s="255"/>
      <c r="D284" s="255"/>
      <c r="E284" s="255"/>
      <c r="F284" s="255"/>
      <c r="G284" s="255"/>
      <c r="H284" s="255"/>
      <c r="I284" s="255"/>
      <c r="J284" s="255"/>
      <c r="K284" s="255"/>
      <c r="L284" s="255"/>
      <c r="M284" s="255"/>
      <c r="N284" s="280"/>
      <c r="O284" s="280"/>
      <c r="P284" s="280"/>
    </row>
    <row r="285" spans="1:16" s="49" customFormat="1" ht="13.5" x14ac:dyDescent="0.25">
      <c r="A285" s="255"/>
      <c r="B285" s="255"/>
      <c r="C285" s="255"/>
      <c r="D285" s="255"/>
      <c r="E285" s="255"/>
      <c r="F285" s="255"/>
      <c r="G285" s="255"/>
      <c r="H285" s="255"/>
      <c r="I285" s="255"/>
      <c r="J285" s="255"/>
      <c r="K285" s="255"/>
      <c r="L285" s="255"/>
      <c r="M285" s="255"/>
      <c r="N285" s="280"/>
      <c r="O285" s="280"/>
      <c r="P285" s="280"/>
    </row>
    <row r="286" spans="1:16" s="49" customFormat="1" ht="13.5" x14ac:dyDescent="0.25">
      <c r="A286" s="255"/>
      <c r="B286" s="255"/>
      <c r="C286" s="255"/>
      <c r="D286" s="255"/>
      <c r="E286" s="255"/>
      <c r="F286" s="255"/>
      <c r="G286" s="255"/>
      <c r="H286" s="255"/>
      <c r="I286" s="255"/>
      <c r="J286" s="255"/>
      <c r="K286" s="255"/>
      <c r="L286" s="255"/>
      <c r="M286" s="255"/>
      <c r="N286" s="280"/>
      <c r="O286" s="280"/>
      <c r="P286" s="280"/>
    </row>
    <row r="287" spans="1:16" s="49" customFormat="1" ht="13.5" x14ac:dyDescent="0.25">
      <c r="A287" s="255"/>
      <c r="B287" s="255"/>
      <c r="C287" s="255"/>
      <c r="D287" s="255"/>
      <c r="E287" s="255"/>
      <c r="F287" s="255"/>
      <c r="G287" s="255"/>
      <c r="H287" s="255"/>
      <c r="I287" s="255"/>
      <c r="J287" s="255"/>
      <c r="K287" s="255"/>
      <c r="L287" s="255"/>
      <c r="M287" s="255"/>
      <c r="N287" s="280"/>
      <c r="O287" s="280"/>
      <c r="P287" s="280"/>
    </row>
    <row r="288" spans="1:16" s="49" customFormat="1" ht="13.5" x14ac:dyDescent="0.25">
      <c r="A288" s="255"/>
      <c r="B288" s="255"/>
      <c r="C288" s="255"/>
      <c r="D288" s="255"/>
      <c r="E288" s="255"/>
      <c r="F288" s="255"/>
      <c r="G288" s="255"/>
      <c r="H288" s="255"/>
      <c r="I288" s="255"/>
      <c r="J288" s="255"/>
      <c r="K288" s="255"/>
      <c r="L288" s="255"/>
      <c r="M288" s="255"/>
      <c r="N288" s="280"/>
      <c r="O288" s="280"/>
      <c r="P288" s="280"/>
    </row>
    <row r="289" spans="1:16" s="49" customFormat="1" ht="13.5" x14ac:dyDescent="0.25">
      <c r="A289" s="255"/>
      <c r="B289" s="255"/>
      <c r="C289" s="255"/>
      <c r="D289" s="255"/>
      <c r="E289" s="255"/>
      <c r="F289" s="255"/>
      <c r="G289" s="255"/>
      <c r="H289" s="255"/>
      <c r="I289" s="255"/>
      <c r="J289" s="255"/>
      <c r="K289" s="255"/>
      <c r="L289" s="255"/>
      <c r="M289" s="255"/>
      <c r="N289" s="280"/>
      <c r="O289" s="280"/>
      <c r="P289" s="280"/>
    </row>
    <row r="290" spans="1:16" s="49" customFormat="1" ht="13.5" x14ac:dyDescent="0.25">
      <c r="A290" s="255"/>
      <c r="B290" s="255"/>
      <c r="C290" s="255"/>
      <c r="D290" s="255"/>
      <c r="E290" s="255"/>
      <c r="F290" s="255"/>
      <c r="G290" s="255"/>
      <c r="H290" s="255"/>
      <c r="I290" s="255"/>
      <c r="J290" s="255"/>
      <c r="K290" s="255"/>
      <c r="L290" s="255"/>
      <c r="M290" s="255"/>
      <c r="N290" s="280"/>
      <c r="O290" s="280"/>
      <c r="P290" s="280"/>
    </row>
    <row r="291" spans="1:16" s="49" customFormat="1" ht="13.5" x14ac:dyDescent="0.25">
      <c r="A291" s="255"/>
      <c r="B291" s="255"/>
      <c r="C291" s="255"/>
      <c r="D291" s="255"/>
      <c r="E291" s="255"/>
      <c r="F291" s="255"/>
      <c r="G291" s="255"/>
      <c r="H291" s="255"/>
      <c r="I291" s="255"/>
      <c r="J291" s="255"/>
      <c r="K291" s="255"/>
      <c r="L291" s="255"/>
      <c r="M291" s="255"/>
      <c r="N291" s="280"/>
      <c r="O291" s="280"/>
      <c r="P291" s="280"/>
    </row>
    <row r="292" spans="1:16" s="49" customFormat="1" ht="13.5" x14ac:dyDescent="0.25">
      <c r="A292" s="255"/>
      <c r="B292" s="255"/>
      <c r="C292" s="255"/>
      <c r="D292" s="255"/>
      <c r="E292" s="255"/>
      <c r="F292" s="255"/>
      <c r="G292" s="255"/>
      <c r="H292" s="255"/>
      <c r="I292" s="255"/>
      <c r="J292" s="255"/>
      <c r="K292" s="255"/>
      <c r="L292" s="255"/>
      <c r="M292" s="255"/>
      <c r="N292" s="280"/>
      <c r="O292" s="280"/>
      <c r="P292" s="280"/>
    </row>
    <row r="293" spans="1:16" s="49" customFormat="1" ht="13.5" x14ac:dyDescent="0.25">
      <c r="A293" s="255"/>
      <c r="B293" s="255"/>
      <c r="C293" s="255"/>
      <c r="D293" s="255"/>
      <c r="E293" s="255"/>
      <c r="F293" s="255"/>
      <c r="G293" s="255"/>
      <c r="H293" s="255"/>
      <c r="I293" s="255"/>
      <c r="J293" s="255"/>
      <c r="K293" s="255"/>
      <c r="L293" s="255"/>
      <c r="M293" s="255"/>
      <c r="N293" s="280"/>
      <c r="O293" s="280"/>
      <c r="P293" s="280"/>
    </row>
    <row r="294" spans="1:16" s="49" customFormat="1" ht="13.5" x14ac:dyDescent="0.25">
      <c r="A294" s="255"/>
      <c r="B294" s="255"/>
      <c r="C294" s="255"/>
      <c r="D294" s="255"/>
      <c r="E294" s="255"/>
      <c r="F294" s="255"/>
      <c r="G294" s="255"/>
      <c r="H294" s="255"/>
      <c r="I294" s="255"/>
      <c r="J294" s="255"/>
      <c r="K294" s="255"/>
      <c r="L294" s="255"/>
      <c r="M294" s="255"/>
      <c r="N294" s="280"/>
      <c r="O294" s="280"/>
      <c r="P294" s="280"/>
    </row>
    <row r="295" spans="1:16" s="49" customFormat="1" ht="13.5" x14ac:dyDescent="0.25">
      <c r="A295" s="255"/>
      <c r="B295" s="255"/>
      <c r="C295" s="255"/>
      <c r="D295" s="255"/>
      <c r="E295" s="255"/>
      <c r="F295" s="255"/>
      <c r="G295" s="255"/>
      <c r="H295" s="255"/>
      <c r="I295" s="255"/>
      <c r="J295" s="255"/>
      <c r="K295" s="255"/>
      <c r="L295" s="255"/>
      <c r="M295" s="255"/>
      <c r="N295" s="280"/>
      <c r="O295" s="280"/>
      <c r="P295" s="280"/>
    </row>
    <row r="296" spans="1:16" s="49" customFormat="1" ht="13.5" x14ac:dyDescent="0.25">
      <c r="A296" s="255"/>
      <c r="B296" s="255"/>
      <c r="C296" s="255"/>
      <c r="D296" s="255"/>
      <c r="E296" s="255"/>
      <c r="F296" s="255"/>
      <c r="G296" s="255"/>
      <c r="H296" s="255"/>
      <c r="I296" s="255"/>
      <c r="J296" s="255"/>
      <c r="K296" s="255"/>
      <c r="L296" s="255"/>
      <c r="M296" s="255"/>
      <c r="N296" s="280"/>
      <c r="O296" s="280"/>
      <c r="P296" s="280"/>
    </row>
    <row r="297" spans="1:16" s="49" customFormat="1" ht="13.5" x14ac:dyDescent="0.25">
      <c r="A297" s="255"/>
      <c r="B297" s="255"/>
      <c r="C297" s="255"/>
      <c r="D297" s="255"/>
      <c r="E297" s="255"/>
      <c r="F297" s="255"/>
      <c r="G297" s="255"/>
      <c r="H297" s="255"/>
      <c r="I297" s="255"/>
      <c r="J297" s="255"/>
      <c r="K297" s="255"/>
      <c r="L297" s="255"/>
      <c r="M297" s="255"/>
      <c r="N297" s="280"/>
      <c r="O297" s="280"/>
      <c r="P297" s="280"/>
    </row>
    <row r="298" spans="1:16" s="49" customFormat="1" ht="13.5" x14ac:dyDescent="0.25">
      <c r="A298" s="255"/>
      <c r="B298" s="255"/>
      <c r="C298" s="255"/>
      <c r="D298" s="255"/>
      <c r="E298" s="255"/>
      <c r="F298" s="255"/>
      <c r="G298" s="255"/>
      <c r="H298" s="255"/>
      <c r="I298" s="255"/>
      <c r="J298" s="255"/>
      <c r="K298" s="255"/>
      <c r="L298" s="255"/>
      <c r="M298" s="255"/>
      <c r="N298" s="280"/>
      <c r="O298" s="280"/>
      <c r="P298" s="280"/>
    </row>
    <row r="299" spans="1:16" s="49" customFormat="1" ht="13.5" x14ac:dyDescent="0.25">
      <c r="A299" s="255"/>
      <c r="B299" s="255"/>
      <c r="C299" s="255"/>
      <c r="D299" s="255"/>
      <c r="E299" s="255"/>
      <c r="F299" s="255"/>
      <c r="G299" s="255"/>
      <c r="H299" s="255"/>
      <c r="I299" s="255"/>
      <c r="J299" s="255"/>
      <c r="K299" s="255"/>
      <c r="L299" s="255"/>
      <c r="M299" s="255"/>
      <c r="N299" s="280"/>
      <c r="O299" s="280"/>
      <c r="P299" s="280"/>
    </row>
    <row r="300" spans="1:16" s="49" customFormat="1" ht="13.5" x14ac:dyDescent="0.25">
      <c r="A300" s="255"/>
      <c r="B300" s="255"/>
      <c r="C300" s="255"/>
      <c r="D300" s="255"/>
      <c r="E300" s="255"/>
      <c r="F300" s="255"/>
      <c r="G300" s="255"/>
      <c r="H300" s="255"/>
      <c r="I300" s="255"/>
      <c r="J300" s="255"/>
      <c r="K300" s="255"/>
      <c r="L300" s="255"/>
      <c r="M300" s="255"/>
      <c r="N300" s="280"/>
      <c r="O300" s="280"/>
      <c r="P300" s="280"/>
    </row>
    <row r="301" spans="1:16" s="49" customFormat="1" ht="13.5" x14ac:dyDescent="0.25">
      <c r="A301" s="255"/>
      <c r="B301" s="255"/>
      <c r="C301" s="255"/>
      <c r="D301" s="255"/>
      <c r="E301" s="255"/>
      <c r="F301" s="255"/>
      <c r="G301" s="255"/>
      <c r="H301" s="255"/>
      <c r="I301" s="255"/>
      <c r="J301" s="255"/>
      <c r="K301" s="255"/>
      <c r="L301" s="255"/>
      <c r="M301" s="255"/>
      <c r="N301" s="280"/>
      <c r="O301" s="280"/>
      <c r="P301" s="280"/>
    </row>
    <row r="302" spans="1:16" s="49" customFormat="1" ht="15" x14ac:dyDescent="0.25">
      <c r="A302" s="249"/>
      <c r="B302" s="249"/>
      <c r="C302" s="249"/>
      <c r="D302" s="249"/>
      <c r="E302" s="249"/>
      <c r="F302" s="249"/>
      <c r="G302" s="249"/>
      <c r="H302" s="249"/>
      <c r="I302" s="249"/>
      <c r="J302" s="249"/>
      <c r="K302" s="249"/>
      <c r="L302" s="249"/>
      <c r="M302" s="249"/>
      <c r="N302" s="288"/>
      <c r="O302" s="288"/>
      <c r="P302" s="288"/>
    </row>
    <row r="303" spans="1:16" s="49" customFormat="1" ht="15" x14ac:dyDescent="0.25">
      <c r="A303" s="249"/>
      <c r="B303" s="249"/>
      <c r="C303" s="249"/>
      <c r="D303" s="249"/>
      <c r="E303" s="249"/>
      <c r="F303" s="249"/>
      <c r="G303" s="249"/>
      <c r="H303" s="249"/>
      <c r="I303" s="249"/>
      <c r="J303" s="249"/>
      <c r="K303" s="249"/>
      <c r="L303" s="249"/>
      <c r="M303" s="249"/>
      <c r="N303" s="288"/>
      <c r="O303" s="288"/>
      <c r="P303" s="288"/>
    </row>
    <row r="304" spans="1:16" s="49" customFormat="1" ht="15" x14ac:dyDescent="0.25">
      <c r="A304" s="249"/>
      <c r="B304" s="249"/>
      <c r="C304" s="249"/>
      <c r="D304" s="249"/>
      <c r="E304" s="249"/>
      <c r="F304" s="249"/>
      <c r="G304" s="249"/>
      <c r="H304" s="249"/>
      <c r="I304" s="249"/>
      <c r="J304" s="249"/>
      <c r="K304" s="249"/>
      <c r="L304" s="249"/>
      <c r="M304" s="249"/>
      <c r="N304" s="288"/>
      <c r="O304" s="288"/>
      <c r="P304" s="288"/>
    </row>
    <row r="305" spans="1:16" s="49" customFormat="1" ht="15" x14ac:dyDescent="0.25">
      <c r="A305" s="249"/>
      <c r="B305" s="249"/>
      <c r="C305" s="249"/>
      <c r="D305" s="249"/>
      <c r="E305" s="249"/>
      <c r="F305" s="249"/>
      <c r="G305" s="249"/>
      <c r="H305" s="249"/>
      <c r="I305" s="249"/>
      <c r="J305" s="249"/>
      <c r="K305" s="249"/>
      <c r="L305" s="249"/>
      <c r="M305" s="249"/>
      <c r="N305" s="288"/>
      <c r="O305" s="288"/>
      <c r="P305" s="288"/>
    </row>
    <row r="306" spans="1:16" s="49" customFormat="1" ht="15" x14ac:dyDescent="0.25">
      <c r="A306" s="249"/>
      <c r="B306" s="249"/>
      <c r="C306" s="249"/>
      <c r="D306" s="249"/>
      <c r="E306" s="249"/>
      <c r="F306" s="249"/>
      <c r="G306" s="249"/>
      <c r="H306" s="249"/>
      <c r="I306" s="249"/>
      <c r="J306" s="249"/>
      <c r="K306" s="249"/>
      <c r="L306" s="249"/>
      <c r="M306" s="249"/>
      <c r="N306" s="288"/>
      <c r="O306" s="288"/>
      <c r="P306" s="288"/>
    </row>
    <row r="307" spans="1:16" s="49" customFormat="1" ht="15" x14ac:dyDescent="0.25">
      <c r="A307" s="249"/>
      <c r="B307" s="249"/>
      <c r="C307" s="249"/>
      <c r="D307" s="249"/>
      <c r="E307" s="249"/>
      <c r="F307" s="249"/>
      <c r="G307" s="249"/>
      <c r="H307" s="249"/>
      <c r="I307" s="249"/>
      <c r="J307" s="249"/>
      <c r="K307" s="249"/>
      <c r="L307" s="249"/>
      <c r="M307" s="249"/>
      <c r="N307" s="288"/>
      <c r="O307" s="288"/>
      <c r="P307" s="288"/>
    </row>
    <row r="308" spans="1:16" s="49" customFormat="1" ht="15" x14ac:dyDescent="0.25">
      <c r="A308" s="249"/>
      <c r="B308" s="249"/>
      <c r="C308" s="249"/>
      <c r="D308" s="249"/>
      <c r="E308" s="249"/>
      <c r="F308" s="249"/>
      <c r="G308" s="249"/>
      <c r="H308" s="249"/>
      <c r="I308" s="249"/>
      <c r="J308" s="249"/>
      <c r="K308" s="249"/>
      <c r="L308" s="249"/>
      <c r="M308" s="249"/>
      <c r="N308" s="288"/>
      <c r="O308" s="288"/>
      <c r="P308" s="288"/>
    </row>
    <row r="309" spans="1:16" s="49" customFormat="1" ht="15" x14ac:dyDescent="0.25">
      <c r="A309" s="249"/>
      <c r="B309" s="249"/>
      <c r="C309" s="249"/>
      <c r="D309" s="249"/>
      <c r="E309" s="249"/>
      <c r="F309" s="249"/>
      <c r="G309" s="249"/>
      <c r="H309" s="249"/>
      <c r="I309" s="249"/>
      <c r="J309" s="249"/>
      <c r="K309" s="249"/>
      <c r="L309" s="249"/>
      <c r="M309" s="249"/>
      <c r="N309" s="288"/>
      <c r="O309" s="288"/>
      <c r="P309" s="288"/>
    </row>
    <row r="310" spans="1:16" s="49" customFormat="1" ht="15" x14ac:dyDescent="0.25">
      <c r="A310" s="249"/>
      <c r="B310" s="249"/>
      <c r="C310" s="249"/>
      <c r="D310" s="249"/>
      <c r="E310" s="249"/>
      <c r="F310" s="249"/>
      <c r="G310" s="249"/>
      <c r="H310" s="249"/>
      <c r="I310" s="249"/>
      <c r="J310" s="249"/>
      <c r="K310" s="249"/>
      <c r="L310" s="249"/>
      <c r="M310" s="249"/>
      <c r="N310" s="288"/>
      <c r="O310" s="288"/>
      <c r="P310" s="288"/>
    </row>
    <row r="311" spans="1:16" s="49" customFormat="1" ht="15" x14ac:dyDescent="0.25">
      <c r="A311" s="249"/>
      <c r="B311" s="249"/>
      <c r="C311" s="249"/>
      <c r="D311" s="249"/>
      <c r="E311" s="249"/>
      <c r="F311" s="249"/>
      <c r="G311" s="249"/>
      <c r="H311" s="249"/>
      <c r="I311" s="249"/>
      <c r="J311" s="249"/>
      <c r="K311" s="249"/>
      <c r="L311" s="249"/>
      <c r="M311" s="249"/>
      <c r="N311" s="288"/>
      <c r="O311" s="288"/>
      <c r="P311" s="288"/>
    </row>
    <row r="312" spans="1:16" s="49" customFormat="1" ht="15" x14ac:dyDescent="0.25">
      <c r="A312" s="249"/>
      <c r="B312" s="249"/>
      <c r="C312" s="249"/>
      <c r="D312" s="249"/>
      <c r="E312" s="249"/>
      <c r="F312" s="249"/>
      <c r="G312" s="249"/>
      <c r="H312" s="249"/>
      <c r="I312" s="249"/>
      <c r="J312" s="249"/>
      <c r="K312" s="249"/>
      <c r="L312" s="249"/>
      <c r="M312" s="249"/>
      <c r="N312" s="288"/>
      <c r="O312" s="288"/>
      <c r="P312" s="288"/>
    </row>
    <row r="313" spans="1:16" s="49" customFormat="1" ht="15" x14ac:dyDescent="0.25">
      <c r="A313" s="249"/>
      <c r="B313" s="249"/>
      <c r="C313" s="249"/>
      <c r="D313" s="249"/>
      <c r="E313" s="249"/>
      <c r="F313" s="249"/>
      <c r="G313" s="249"/>
      <c r="H313" s="249"/>
      <c r="I313" s="249"/>
      <c r="J313" s="249"/>
      <c r="K313" s="249"/>
      <c r="L313" s="249"/>
      <c r="M313" s="249"/>
      <c r="N313" s="288"/>
      <c r="O313" s="288"/>
      <c r="P313" s="288"/>
    </row>
    <row r="314" spans="1:16" s="49" customFormat="1" ht="15" x14ac:dyDescent="0.25">
      <c r="A314" s="249"/>
      <c r="B314" s="249"/>
      <c r="C314" s="249"/>
      <c r="D314" s="249"/>
      <c r="E314" s="249"/>
      <c r="F314" s="249"/>
      <c r="G314" s="249"/>
      <c r="H314" s="249"/>
      <c r="I314" s="249"/>
      <c r="J314" s="249"/>
      <c r="K314" s="249"/>
      <c r="L314" s="249"/>
      <c r="M314" s="249"/>
      <c r="N314" s="288"/>
      <c r="O314" s="288"/>
      <c r="P314" s="288"/>
    </row>
    <row r="315" spans="1:16" s="49" customFormat="1" ht="15" x14ac:dyDescent="0.25">
      <c r="A315" s="249"/>
      <c r="B315" s="249"/>
      <c r="C315" s="249"/>
      <c r="D315" s="249"/>
      <c r="E315" s="249"/>
      <c r="F315" s="249"/>
      <c r="G315" s="249"/>
      <c r="H315" s="249"/>
      <c r="I315" s="249"/>
      <c r="J315" s="249"/>
      <c r="K315" s="249"/>
      <c r="L315" s="249"/>
      <c r="M315" s="249"/>
      <c r="N315" s="288"/>
      <c r="O315" s="288"/>
      <c r="P315" s="288"/>
    </row>
    <row r="316" spans="1:16" s="49" customFormat="1" ht="15" x14ac:dyDescent="0.25">
      <c r="A316" s="249"/>
      <c r="B316" s="249"/>
      <c r="C316" s="249"/>
      <c r="D316" s="249"/>
      <c r="E316" s="249"/>
      <c r="F316" s="249"/>
      <c r="G316" s="249"/>
      <c r="H316" s="249"/>
      <c r="I316" s="249"/>
      <c r="J316" s="249"/>
      <c r="K316" s="249"/>
      <c r="L316" s="249"/>
      <c r="M316" s="249"/>
      <c r="N316" s="288"/>
      <c r="O316" s="288"/>
      <c r="P316" s="288"/>
    </row>
    <row r="317" spans="1:16" s="49" customFormat="1" ht="15" x14ac:dyDescent="0.25">
      <c r="A317" s="249"/>
      <c r="B317" s="249"/>
      <c r="C317" s="249"/>
      <c r="D317" s="249"/>
      <c r="E317" s="249"/>
      <c r="F317" s="249"/>
      <c r="G317" s="249"/>
      <c r="H317" s="249"/>
      <c r="I317" s="249"/>
      <c r="J317" s="249"/>
      <c r="K317" s="249"/>
      <c r="L317" s="249"/>
      <c r="M317" s="249"/>
      <c r="N317" s="288"/>
      <c r="O317" s="288"/>
      <c r="P317" s="288"/>
    </row>
    <row r="318" spans="1:16" s="49" customFormat="1" ht="15" x14ac:dyDescent="0.25">
      <c r="A318" s="249"/>
      <c r="B318" s="249"/>
      <c r="C318" s="249"/>
      <c r="D318" s="249"/>
      <c r="E318" s="249"/>
      <c r="F318" s="249"/>
      <c r="G318" s="249"/>
      <c r="H318" s="249"/>
      <c r="I318" s="249"/>
      <c r="J318" s="249"/>
      <c r="K318" s="249"/>
      <c r="L318" s="249"/>
      <c r="M318" s="249"/>
      <c r="N318" s="288"/>
      <c r="O318" s="288"/>
      <c r="P318" s="288"/>
    </row>
    <row r="319" spans="1:16" s="49" customFormat="1" ht="15" x14ac:dyDescent="0.25">
      <c r="A319" s="249"/>
      <c r="B319" s="249"/>
      <c r="C319" s="249"/>
      <c r="D319" s="249"/>
      <c r="E319" s="249"/>
      <c r="F319" s="249"/>
      <c r="G319" s="249"/>
      <c r="H319" s="249"/>
      <c r="I319" s="249"/>
      <c r="J319" s="249"/>
      <c r="K319" s="249"/>
      <c r="L319" s="249"/>
      <c r="M319" s="249"/>
      <c r="N319" s="288"/>
      <c r="O319" s="288"/>
      <c r="P319" s="288"/>
    </row>
    <row r="320" spans="1:16" s="49" customFormat="1" ht="15" x14ac:dyDescent="0.25">
      <c r="A320" s="249"/>
      <c r="B320" s="249"/>
      <c r="C320" s="249"/>
      <c r="D320" s="249"/>
      <c r="E320" s="249"/>
      <c r="F320" s="249"/>
      <c r="G320" s="249"/>
      <c r="H320" s="249"/>
      <c r="I320" s="249"/>
      <c r="J320" s="249"/>
      <c r="K320" s="249"/>
      <c r="L320" s="249"/>
      <c r="M320" s="249"/>
      <c r="N320" s="288"/>
      <c r="O320" s="288"/>
      <c r="P320" s="288"/>
    </row>
    <row r="321" spans="1:16" s="49" customFormat="1" ht="15" x14ac:dyDescent="0.25">
      <c r="A321" s="249"/>
      <c r="B321" s="249"/>
      <c r="C321" s="249"/>
      <c r="D321" s="249"/>
      <c r="E321" s="249"/>
      <c r="F321" s="249"/>
      <c r="G321" s="249"/>
      <c r="H321" s="249"/>
      <c r="I321" s="249"/>
      <c r="J321" s="249"/>
      <c r="K321" s="249"/>
      <c r="L321" s="249"/>
      <c r="M321" s="249"/>
      <c r="N321" s="288"/>
      <c r="O321" s="288"/>
      <c r="P321" s="288"/>
    </row>
    <row r="322" spans="1:16" s="49" customFormat="1" ht="15" x14ac:dyDescent="0.25">
      <c r="A322" s="249"/>
      <c r="B322" s="249"/>
      <c r="C322" s="249"/>
      <c r="D322" s="249"/>
      <c r="E322" s="249"/>
      <c r="F322" s="249"/>
      <c r="G322" s="249"/>
      <c r="H322" s="249"/>
      <c r="I322" s="249"/>
      <c r="J322" s="249"/>
      <c r="K322" s="249"/>
      <c r="L322" s="249"/>
      <c r="M322" s="249"/>
      <c r="N322" s="288"/>
      <c r="O322" s="288"/>
      <c r="P322" s="288"/>
    </row>
    <row r="323" spans="1:16" s="49" customFormat="1" ht="15" x14ac:dyDescent="0.25">
      <c r="A323" s="249"/>
      <c r="B323" s="249"/>
      <c r="C323" s="249"/>
      <c r="D323" s="249"/>
      <c r="E323" s="249"/>
      <c r="F323" s="249"/>
      <c r="G323" s="249"/>
      <c r="H323" s="249"/>
      <c r="I323" s="249"/>
      <c r="J323" s="249"/>
      <c r="K323" s="249"/>
      <c r="L323" s="249"/>
      <c r="M323" s="249"/>
      <c r="N323" s="288"/>
      <c r="O323" s="288"/>
      <c r="P323" s="288"/>
    </row>
    <row r="324" spans="1:16" s="49" customFormat="1" ht="15" x14ac:dyDescent="0.25">
      <c r="A324" s="249"/>
      <c r="B324" s="249"/>
      <c r="C324" s="249"/>
      <c r="D324" s="249"/>
      <c r="E324" s="249"/>
      <c r="F324" s="249"/>
      <c r="G324" s="249"/>
      <c r="H324" s="249"/>
      <c r="I324" s="249"/>
      <c r="J324" s="249"/>
      <c r="K324" s="249"/>
      <c r="L324" s="249"/>
      <c r="M324" s="249"/>
      <c r="N324" s="288"/>
      <c r="O324" s="288"/>
      <c r="P324" s="288"/>
    </row>
    <row r="325" spans="1:16" s="49" customFormat="1" ht="15" x14ac:dyDescent="0.25">
      <c r="A325" s="249"/>
      <c r="B325" s="249"/>
      <c r="C325" s="249"/>
      <c r="D325" s="249"/>
      <c r="E325" s="249"/>
      <c r="F325" s="249"/>
      <c r="G325" s="249"/>
      <c r="H325" s="249"/>
      <c r="I325" s="249"/>
      <c r="J325" s="249"/>
      <c r="K325" s="249"/>
      <c r="L325" s="249"/>
      <c r="M325" s="249"/>
      <c r="N325" s="288"/>
      <c r="O325" s="288"/>
      <c r="P325" s="288"/>
    </row>
    <row r="326" spans="1:16" s="49" customFormat="1" ht="15" x14ac:dyDescent="0.25">
      <c r="A326" s="249"/>
      <c r="B326" s="249"/>
      <c r="C326" s="249"/>
      <c r="D326" s="249"/>
      <c r="E326" s="249"/>
      <c r="F326" s="249"/>
      <c r="G326" s="249"/>
      <c r="H326" s="249"/>
      <c r="I326" s="249"/>
      <c r="J326" s="249"/>
      <c r="K326" s="249"/>
      <c r="L326" s="249"/>
      <c r="M326" s="249"/>
      <c r="N326" s="288"/>
      <c r="O326" s="288"/>
      <c r="P326" s="288"/>
    </row>
    <row r="327" spans="1:16" s="49" customFormat="1" ht="15" x14ac:dyDescent="0.25">
      <c r="A327" s="249"/>
      <c r="B327" s="249"/>
      <c r="C327" s="249"/>
      <c r="D327" s="249"/>
      <c r="E327" s="249"/>
      <c r="F327" s="249"/>
      <c r="G327" s="249"/>
      <c r="H327" s="249"/>
      <c r="I327" s="249"/>
      <c r="J327" s="249"/>
      <c r="K327" s="249"/>
      <c r="L327" s="249"/>
      <c r="M327" s="249"/>
      <c r="N327" s="288"/>
      <c r="O327" s="288"/>
      <c r="P327" s="288"/>
    </row>
    <row r="328" spans="1:16" s="49" customFormat="1" ht="15" x14ac:dyDescent="0.25">
      <c r="A328" s="249"/>
      <c r="B328" s="249"/>
      <c r="C328" s="249"/>
      <c r="D328" s="249"/>
      <c r="E328" s="249"/>
      <c r="F328" s="249"/>
      <c r="G328" s="249"/>
      <c r="H328" s="249"/>
      <c r="I328" s="249"/>
      <c r="J328" s="249"/>
      <c r="K328" s="249"/>
      <c r="L328" s="249"/>
      <c r="M328" s="249"/>
      <c r="N328" s="288"/>
      <c r="O328" s="288"/>
      <c r="P328" s="288"/>
    </row>
    <row r="329" spans="1:16" s="49" customFormat="1" ht="15" x14ac:dyDescent="0.25">
      <c r="A329" s="249"/>
      <c r="B329" s="249"/>
      <c r="C329" s="249"/>
      <c r="D329" s="249"/>
      <c r="E329" s="249"/>
      <c r="F329" s="249"/>
      <c r="G329" s="249"/>
      <c r="H329" s="249"/>
      <c r="I329" s="249"/>
      <c r="J329" s="249"/>
      <c r="K329" s="249"/>
      <c r="L329" s="249"/>
      <c r="M329" s="249"/>
      <c r="N329" s="288"/>
      <c r="O329" s="288"/>
      <c r="P329" s="288"/>
    </row>
    <row r="330" spans="1:16" s="49" customFormat="1" ht="15" x14ac:dyDescent="0.25">
      <c r="A330" s="249"/>
      <c r="B330" s="249"/>
      <c r="C330" s="249"/>
      <c r="D330" s="249"/>
      <c r="E330" s="249"/>
      <c r="F330" s="249"/>
      <c r="G330" s="249"/>
      <c r="H330" s="249"/>
      <c r="I330" s="249"/>
      <c r="J330" s="249"/>
      <c r="K330" s="249"/>
      <c r="L330" s="249"/>
      <c r="M330" s="249"/>
    </row>
    <row r="331" spans="1:16" s="49" customFormat="1" ht="15" x14ac:dyDescent="0.25">
      <c r="A331" s="249"/>
      <c r="B331" s="249"/>
      <c r="C331" s="249"/>
      <c r="D331" s="249"/>
      <c r="E331" s="249"/>
      <c r="F331" s="249"/>
      <c r="G331" s="249"/>
      <c r="H331" s="249"/>
      <c r="I331" s="249"/>
      <c r="J331" s="249"/>
      <c r="K331" s="249"/>
      <c r="L331" s="249"/>
      <c r="M331" s="249"/>
    </row>
    <row r="332" spans="1:16" s="49" customFormat="1" x14ac:dyDescent="0.25"/>
    <row r="333" spans="1:16" s="49" customFormat="1" x14ac:dyDescent="0.25"/>
    <row r="334" spans="1:16" s="49" customFormat="1" x14ac:dyDescent="0.25">
      <c r="A334" s="60"/>
      <c r="B334" s="60"/>
      <c r="C334" s="60"/>
      <c r="D334" s="60"/>
      <c r="E334" s="60"/>
      <c r="F334" s="60"/>
      <c r="G334" s="60"/>
      <c r="H334" s="60"/>
      <c r="I334" s="60"/>
      <c r="J334" s="60"/>
      <c r="K334" s="60"/>
      <c r="L334" s="60"/>
      <c r="M334" s="60"/>
    </row>
    <row r="335" spans="1:16" s="49" customFormat="1" x14ac:dyDescent="0.25">
      <c r="A335" s="60"/>
      <c r="B335" s="60"/>
      <c r="C335" s="60"/>
      <c r="D335" s="60"/>
      <c r="E335" s="60"/>
      <c r="F335" s="60"/>
      <c r="G335" s="60"/>
      <c r="H335" s="60"/>
      <c r="I335" s="60"/>
      <c r="J335" s="60"/>
      <c r="K335" s="60"/>
      <c r="L335" s="60"/>
      <c r="M335" s="60"/>
    </row>
  </sheetData>
  <mergeCells count="15">
    <mergeCell ref="A1:B1"/>
    <mergeCell ref="L9:M9"/>
    <mergeCell ref="A9:A11"/>
    <mergeCell ref="B9:B11"/>
    <mergeCell ref="C9:C10"/>
    <mergeCell ref="D9:F9"/>
    <mergeCell ref="H9:J9"/>
    <mergeCell ref="A12:F12"/>
    <mergeCell ref="G12:L12"/>
    <mergeCell ref="A13:F13"/>
    <mergeCell ref="G13:L13"/>
    <mergeCell ref="A2:M2"/>
    <mergeCell ref="A3:F3"/>
    <mergeCell ref="G3:L3"/>
    <mergeCell ref="M3:P3"/>
  </mergeCells>
  <printOptions horizontalCentered="1"/>
  <pageMargins left="0.39370078740157483" right="0" top="0.39370078740157483" bottom="0" header="0" footer="0"/>
  <pageSetup scale="65" fitToHeight="0" orientation="landscape" r:id="rId1"/>
  <headerFooter scaleWithDoc="0" alignWithMargins="0">
    <oddHeader xml:space="preserve">&amp;L
</oddHeader>
  </headerFooter>
  <ignoredErrors>
    <ignoredError sqref="C11:J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9"/>
  <sheetViews>
    <sheetView showGridLines="0" zoomScale="90" zoomScaleNormal="90" zoomScaleSheetLayoutView="100" workbookViewId="0">
      <selection sqref="A1:C1"/>
    </sheetView>
  </sheetViews>
  <sheetFormatPr baseColWidth="10" defaultColWidth="12.85546875" defaultRowHeight="11.25" x14ac:dyDescent="0.25"/>
  <cols>
    <col min="1" max="1" width="4.28515625" style="68" customWidth="1"/>
    <col min="2" max="2" width="5.28515625" style="69" customWidth="1"/>
    <col min="3" max="3" width="49" style="70" customWidth="1"/>
    <col min="4" max="8" width="15.7109375" style="68" customWidth="1"/>
    <col min="9" max="9" width="13.28515625" style="68" customWidth="1"/>
    <col min="10" max="10" width="1.7109375" style="68" customWidth="1"/>
    <col min="11" max="11" width="16.7109375" style="68" customWidth="1"/>
    <col min="12" max="12" width="15.7109375" style="68" customWidth="1"/>
    <col min="13" max="13" width="15.7109375" style="104" customWidth="1"/>
    <col min="14" max="14" width="26.5703125" style="108" customWidth="1"/>
    <col min="15" max="15" width="1.42578125" style="57" customWidth="1"/>
    <col min="16" max="242" width="11.42578125" style="57" customWidth="1"/>
    <col min="243" max="243" width="4.28515625" style="57" customWidth="1"/>
    <col min="244" max="244" width="4.85546875" style="57" customWidth="1"/>
    <col min="245" max="245" width="46.42578125" style="57" customWidth="1"/>
    <col min="246" max="16384" width="12.85546875" style="57"/>
  </cols>
  <sheetData>
    <row r="1" spans="1:16" s="162" customFormat="1" ht="63.75" customHeight="1" x14ac:dyDescent="0.2">
      <c r="A1" s="388" t="s">
        <v>1103</v>
      </c>
      <c r="B1" s="388"/>
      <c r="C1" s="388"/>
      <c r="D1" s="113" t="s">
        <v>1105</v>
      </c>
      <c r="E1" s="113"/>
      <c r="F1" s="163"/>
      <c r="G1" s="163"/>
      <c r="H1" s="163"/>
      <c r="I1" s="163"/>
      <c r="J1" s="163"/>
      <c r="K1" s="163"/>
      <c r="L1" s="163"/>
      <c r="M1" s="163"/>
      <c r="N1" s="163"/>
      <c r="O1" s="161"/>
    </row>
    <row r="2" spans="1:16" s="1" customFormat="1" ht="36" customHeight="1" thickBot="1" x14ac:dyDescent="0.45">
      <c r="A2" s="420" t="s">
        <v>1104</v>
      </c>
      <c r="B2" s="420"/>
      <c r="C2" s="420"/>
      <c r="D2" s="420"/>
      <c r="E2" s="420"/>
      <c r="F2" s="420"/>
      <c r="G2" s="420"/>
      <c r="H2" s="420"/>
      <c r="I2" s="420"/>
      <c r="J2" s="420"/>
      <c r="K2" s="420"/>
      <c r="L2" s="420"/>
      <c r="M2" s="231"/>
      <c r="N2" s="5"/>
      <c r="O2" s="164"/>
      <c r="P2" s="164"/>
    </row>
    <row r="3" spans="1:16" customFormat="1" ht="6" customHeight="1" x14ac:dyDescent="0.4">
      <c r="A3" s="390"/>
      <c r="B3" s="390"/>
      <c r="C3" s="390"/>
      <c r="D3" s="390"/>
      <c r="E3" s="390"/>
      <c r="F3" s="390"/>
      <c r="G3" s="390"/>
      <c r="H3" s="390"/>
      <c r="I3" s="390"/>
      <c r="J3" s="390"/>
      <c r="K3" s="390"/>
      <c r="L3" s="390"/>
      <c r="M3" s="399"/>
      <c r="N3" s="399"/>
      <c r="O3" s="399"/>
      <c r="P3" s="399"/>
    </row>
    <row r="4" spans="1:16" s="61" customFormat="1" ht="17.100000000000001" customHeight="1" x14ac:dyDescent="0.25">
      <c r="A4" s="329" t="s">
        <v>1130</v>
      </c>
      <c r="B4" s="330"/>
      <c r="C4" s="331"/>
      <c r="D4" s="327"/>
      <c r="E4" s="327"/>
      <c r="F4" s="327"/>
      <c r="G4" s="327"/>
      <c r="H4" s="327"/>
      <c r="I4" s="327"/>
      <c r="J4" s="327"/>
      <c r="K4" s="327"/>
      <c r="L4" s="327"/>
      <c r="M4" s="94"/>
      <c r="N4" s="95"/>
    </row>
    <row r="5" spans="1:16" s="61" customFormat="1" ht="17.100000000000001" customHeight="1" x14ac:dyDescent="0.25">
      <c r="A5" s="329" t="s">
        <v>496</v>
      </c>
      <c r="B5" s="330"/>
      <c r="C5" s="331"/>
      <c r="D5" s="327"/>
      <c r="E5" s="327"/>
      <c r="F5" s="327"/>
      <c r="G5" s="327"/>
      <c r="H5" s="327"/>
      <c r="I5" s="327"/>
      <c r="J5" s="327"/>
      <c r="K5" s="327"/>
      <c r="L5" s="327"/>
      <c r="M5" s="94"/>
      <c r="N5" s="95"/>
    </row>
    <row r="6" spans="1:16" s="61" customFormat="1" ht="17.100000000000001" customHeight="1" x14ac:dyDescent="0.25">
      <c r="A6" s="329" t="s">
        <v>1</v>
      </c>
      <c r="B6" s="332"/>
      <c r="C6" s="333"/>
      <c r="D6" s="334"/>
      <c r="E6" s="334"/>
      <c r="F6" s="334"/>
      <c r="G6" s="334"/>
      <c r="H6" s="334"/>
      <c r="I6" s="334"/>
      <c r="J6" s="334"/>
      <c r="K6" s="334"/>
      <c r="L6" s="334"/>
      <c r="M6" s="94"/>
      <c r="N6" s="95"/>
    </row>
    <row r="7" spans="1:16" s="61" customFormat="1" ht="17.100000000000001" customHeight="1" x14ac:dyDescent="0.25">
      <c r="A7" s="329" t="s">
        <v>1123</v>
      </c>
      <c r="B7" s="332"/>
      <c r="C7" s="333"/>
      <c r="D7" s="334"/>
      <c r="E7" s="334"/>
      <c r="F7" s="334"/>
      <c r="G7" s="334"/>
      <c r="H7" s="334"/>
      <c r="I7" s="334"/>
      <c r="J7" s="334"/>
      <c r="K7" s="334"/>
      <c r="L7" s="334"/>
      <c r="M7" s="95"/>
      <c r="N7" s="95"/>
    </row>
    <row r="8" spans="1:16" s="61" customFormat="1" ht="17.100000000000001" customHeight="1" x14ac:dyDescent="0.25">
      <c r="A8" s="329" t="s">
        <v>1127</v>
      </c>
      <c r="B8" s="332"/>
      <c r="C8" s="333"/>
      <c r="D8" s="334"/>
      <c r="E8" s="334"/>
      <c r="F8" s="334"/>
      <c r="G8" s="334"/>
      <c r="H8" s="334"/>
      <c r="I8" s="334"/>
      <c r="J8" s="334"/>
      <c r="K8" s="334"/>
      <c r="L8" s="334"/>
      <c r="M8" s="95"/>
      <c r="N8" s="95"/>
    </row>
    <row r="9" spans="1:16" s="46" customFormat="1" ht="17.100000000000001" customHeight="1" x14ac:dyDescent="0.25">
      <c r="A9" s="416" t="s">
        <v>416</v>
      </c>
      <c r="B9" s="396" t="s">
        <v>499</v>
      </c>
      <c r="C9" s="396"/>
      <c r="D9" s="398" t="s">
        <v>766</v>
      </c>
      <c r="E9" s="398"/>
      <c r="F9" s="398"/>
      <c r="G9" s="393" t="s">
        <v>767</v>
      </c>
      <c r="H9" s="398" t="s">
        <v>768</v>
      </c>
      <c r="I9" s="398"/>
      <c r="J9" s="125"/>
      <c r="K9" s="398" t="s">
        <v>769</v>
      </c>
      <c r="L9" s="398"/>
      <c r="M9" s="96"/>
      <c r="N9" s="97"/>
    </row>
    <row r="10" spans="1:16" s="46" customFormat="1" ht="40.5" x14ac:dyDescent="0.25">
      <c r="A10" s="416"/>
      <c r="B10" s="396"/>
      <c r="C10" s="396"/>
      <c r="D10" s="125" t="s">
        <v>770</v>
      </c>
      <c r="E10" s="125" t="s">
        <v>771</v>
      </c>
      <c r="F10" s="125" t="s">
        <v>113</v>
      </c>
      <c r="G10" s="393"/>
      <c r="H10" s="125" t="s">
        <v>772</v>
      </c>
      <c r="I10" s="125" t="s">
        <v>1102</v>
      </c>
      <c r="J10" s="125"/>
      <c r="K10" s="125" t="s">
        <v>773</v>
      </c>
      <c r="L10" s="125" t="s">
        <v>774</v>
      </c>
      <c r="M10" s="98" t="s">
        <v>775</v>
      </c>
      <c r="N10" s="97"/>
    </row>
    <row r="11" spans="1:16" s="46" customFormat="1" ht="17.100000000000001" customHeight="1" x14ac:dyDescent="0.25">
      <c r="A11" s="397"/>
      <c r="B11" s="396"/>
      <c r="C11" s="396"/>
      <c r="D11" s="248" t="s">
        <v>121</v>
      </c>
      <c r="E11" s="248" t="s">
        <v>122</v>
      </c>
      <c r="F11" s="123" t="s">
        <v>776</v>
      </c>
      <c r="G11" s="248" t="s">
        <v>124</v>
      </c>
      <c r="H11" s="123" t="s">
        <v>777</v>
      </c>
      <c r="I11" s="123" t="s">
        <v>778</v>
      </c>
      <c r="J11" s="125"/>
      <c r="K11" s="248" t="s">
        <v>127</v>
      </c>
      <c r="L11" s="248" t="s">
        <v>779</v>
      </c>
      <c r="M11" s="99">
        <v>19.6829</v>
      </c>
      <c r="N11" s="97" t="s">
        <v>780</v>
      </c>
    </row>
    <row r="12" spans="1:16" s="41" customFormat="1" ht="6" customHeight="1" thickBot="1" x14ac:dyDescent="0.3">
      <c r="A12" s="417"/>
      <c r="B12" s="417"/>
      <c r="C12" s="417"/>
      <c r="D12" s="417"/>
      <c r="E12" s="417"/>
      <c r="F12" s="417"/>
      <c r="G12" s="417"/>
      <c r="H12" s="417"/>
      <c r="I12" s="417"/>
      <c r="J12" s="417"/>
      <c r="K12" s="417"/>
      <c r="L12" s="417"/>
      <c r="M12" s="214"/>
      <c r="N12" s="282"/>
      <c r="O12" s="283"/>
      <c r="P12" s="283"/>
    </row>
    <row r="13" spans="1:16" s="42" customFormat="1" ht="6" customHeight="1" thickBot="1" x14ac:dyDescent="0.3">
      <c r="A13" s="418"/>
      <c r="B13" s="418"/>
      <c r="C13" s="418"/>
      <c r="D13" s="418"/>
      <c r="E13" s="418"/>
      <c r="F13" s="418"/>
      <c r="G13" s="418"/>
      <c r="H13" s="418"/>
      <c r="I13" s="418"/>
      <c r="J13" s="418"/>
      <c r="K13" s="418"/>
      <c r="L13" s="418"/>
      <c r="M13" s="292"/>
      <c r="N13" s="282"/>
      <c r="O13" s="283"/>
      <c r="P13" s="283"/>
    </row>
    <row r="14" spans="1:16" s="49" customFormat="1" ht="17.100000000000001" customHeight="1" x14ac:dyDescent="0.25">
      <c r="A14" s="419" t="s">
        <v>44</v>
      </c>
      <c r="B14" s="419"/>
      <c r="C14" s="419"/>
      <c r="D14" s="293">
        <f>+D15+D275</f>
        <v>824062.34335659654</v>
      </c>
      <c r="E14" s="293">
        <f>+E15+E275</f>
        <v>810667.15328000661</v>
      </c>
      <c r="F14" s="294">
        <f t="shared" ref="F14:F15" si="0">E14/D14*100-100</f>
        <v>-1.6255068787669984</v>
      </c>
      <c r="G14" s="293">
        <f>+G15+G275</f>
        <v>778433.04877018416</v>
      </c>
      <c r="H14" s="293">
        <f>+H15+H275</f>
        <v>467695.34872609051</v>
      </c>
      <c r="I14" s="295">
        <f>H14/E14*100</f>
        <v>57.69264818905858</v>
      </c>
      <c r="J14" s="296"/>
      <c r="K14" s="293">
        <f>+K15+K275</f>
        <v>138256.43086817639</v>
      </c>
      <c r="L14" s="293">
        <f>+L15+L275</f>
        <v>329439.90200291411</v>
      </c>
      <c r="M14" s="100"/>
      <c r="N14" s="101"/>
    </row>
    <row r="15" spans="1:16" s="50" customFormat="1" ht="17.100000000000001" customHeight="1" x14ac:dyDescent="0.25">
      <c r="A15" s="297" t="s">
        <v>781</v>
      </c>
      <c r="B15" s="297"/>
      <c r="C15" s="297"/>
      <c r="D15" s="298">
        <f>SUM(D16:D274)</f>
        <v>558806.78497494163</v>
      </c>
      <c r="E15" s="298">
        <f>SUM(E16:E274)</f>
        <v>545411.5948983517</v>
      </c>
      <c r="F15" s="299">
        <f t="shared" si="0"/>
        <v>-2.3971058399354632</v>
      </c>
      <c r="G15" s="298">
        <f>SUM(G16:G274)</f>
        <v>513177.4903885292</v>
      </c>
      <c r="H15" s="298">
        <f>SUM(H16:H274)</f>
        <v>243966.22406411858</v>
      </c>
      <c r="I15" s="300">
        <f>+H15/E15*100</f>
        <v>44.730663291011723</v>
      </c>
      <c r="J15" s="301"/>
      <c r="K15" s="298">
        <f>SUM(K16:K274)</f>
        <v>97244.023679021353</v>
      </c>
      <c r="L15" s="298">
        <f t="shared" ref="L15" si="1">SUM(L16:L274)</f>
        <v>146722.2003850973</v>
      </c>
      <c r="M15" s="102"/>
      <c r="N15" s="102"/>
    </row>
    <row r="16" spans="1:16" s="50" customFormat="1" ht="13.5" x14ac:dyDescent="0.25">
      <c r="A16" s="185">
        <v>1</v>
      </c>
      <c r="B16" s="186" t="s">
        <v>131</v>
      </c>
      <c r="C16" s="302" t="s">
        <v>132</v>
      </c>
      <c r="D16" s="303">
        <v>2033.9521543999999</v>
      </c>
      <c r="E16" s="303">
        <v>2033.9521543999999</v>
      </c>
      <c r="F16" s="304">
        <f>E16/D16*100-100</f>
        <v>0</v>
      </c>
      <c r="G16" s="303">
        <v>2033.9521543999999</v>
      </c>
      <c r="H16" s="270">
        <f>K16+L16</f>
        <v>0</v>
      </c>
      <c r="I16" s="270">
        <f>+H16/E16*100</f>
        <v>0</v>
      </c>
      <c r="J16" s="305"/>
      <c r="K16" s="303">
        <v>0</v>
      </c>
      <c r="L16" s="268">
        <v>0</v>
      </c>
      <c r="M16" s="102">
        <f>D16-G16</f>
        <v>0</v>
      </c>
      <c r="N16" s="103">
        <f>G16-H16</f>
        <v>2033.9521543999999</v>
      </c>
      <c r="P16" s="62"/>
    </row>
    <row r="17" spans="1:16" s="50" customFormat="1" ht="13.5" x14ac:dyDescent="0.25">
      <c r="A17" s="185">
        <v>2</v>
      </c>
      <c r="B17" s="186" t="s">
        <v>134</v>
      </c>
      <c r="C17" s="302" t="s">
        <v>782</v>
      </c>
      <c r="D17" s="303">
        <v>5459.3665524984999</v>
      </c>
      <c r="E17" s="303">
        <v>5459.3665524984999</v>
      </c>
      <c r="F17" s="304">
        <f t="shared" ref="F17:F80" si="2">E17/D17*100-100</f>
        <v>0</v>
      </c>
      <c r="G17" s="303">
        <v>5459.3666074137891</v>
      </c>
      <c r="H17" s="270">
        <f t="shared" ref="H17:H80" si="3">K17+L17</f>
        <v>-2.2376866581907962E-12</v>
      </c>
      <c r="I17" s="270">
        <f t="shared" ref="I17:I80" si="4">+H17/E17*100</f>
        <v>-4.0988027396085179E-14</v>
      </c>
      <c r="J17" s="305"/>
      <c r="K17" s="303">
        <v>0</v>
      </c>
      <c r="L17" s="268">
        <v>-2.2376866581907962E-12</v>
      </c>
      <c r="M17" s="102">
        <f t="shared" ref="M17:M80" si="5">D17-G17</f>
        <v>-5.4915289183554705E-5</v>
      </c>
      <c r="N17" s="103">
        <f t="shared" ref="N17:N80" si="6">G17-H17</f>
        <v>5459.3666074137909</v>
      </c>
      <c r="P17" s="62"/>
    </row>
    <row r="18" spans="1:16" s="50" customFormat="1" ht="13.5" x14ac:dyDescent="0.25">
      <c r="A18" s="185">
        <v>3</v>
      </c>
      <c r="B18" s="186" t="s">
        <v>136</v>
      </c>
      <c r="C18" s="302" t="s">
        <v>137</v>
      </c>
      <c r="D18" s="303">
        <v>540.62755710850001</v>
      </c>
      <c r="E18" s="303">
        <v>540.62755710850001</v>
      </c>
      <c r="F18" s="304">
        <f t="shared" si="2"/>
        <v>0</v>
      </c>
      <c r="G18" s="303">
        <v>540.62757284698318</v>
      </c>
      <c r="H18" s="270">
        <f t="shared" si="3"/>
        <v>-1.3985541613692476E-13</v>
      </c>
      <c r="I18" s="270">
        <f t="shared" si="4"/>
        <v>-2.586908756278156E-14</v>
      </c>
      <c r="J18" s="305"/>
      <c r="K18" s="303">
        <v>0</v>
      </c>
      <c r="L18" s="268">
        <v>-1.3985541613692476E-13</v>
      </c>
      <c r="M18" s="102">
        <f t="shared" si="5"/>
        <v>-1.5738483170935069E-5</v>
      </c>
      <c r="N18" s="103">
        <f t="shared" si="6"/>
        <v>540.6275728469833</v>
      </c>
      <c r="P18" s="62"/>
    </row>
    <row r="19" spans="1:16" s="50" customFormat="1" ht="13.5" x14ac:dyDescent="0.25">
      <c r="A19" s="185">
        <v>4</v>
      </c>
      <c r="B19" s="186" t="s">
        <v>134</v>
      </c>
      <c r="C19" s="302" t="s">
        <v>783</v>
      </c>
      <c r="D19" s="303">
        <v>6516.7503634640298</v>
      </c>
      <c r="E19" s="303">
        <v>6516.7503636929005</v>
      </c>
      <c r="F19" s="304">
        <f t="shared" si="2"/>
        <v>3.5120422126055928E-9</v>
      </c>
      <c r="G19" s="303">
        <v>5673.4639224184666</v>
      </c>
      <c r="H19" s="270">
        <f t="shared" si="3"/>
        <v>1.1188433290953981E-12</v>
      </c>
      <c r="I19" s="270">
        <f t="shared" si="4"/>
        <v>1.7168730834448813E-14</v>
      </c>
      <c r="J19" s="305"/>
      <c r="K19" s="303">
        <v>0</v>
      </c>
      <c r="L19" s="268">
        <v>1.1188433290953981E-12</v>
      </c>
      <c r="M19" s="102">
        <f t="shared" si="5"/>
        <v>843.28644104556315</v>
      </c>
      <c r="N19" s="103">
        <f t="shared" si="6"/>
        <v>5673.4639224184657</v>
      </c>
      <c r="P19" s="62"/>
    </row>
    <row r="20" spans="1:16" s="50" customFormat="1" ht="13.5" x14ac:dyDescent="0.25">
      <c r="A20" s="185">
        <v>5</v>
      </c>
      <c r="B20" s="186" t="s">
        <v>139</v>
      </c>
      <c r="C20" s="302" t="s">
        <v>784</v>
      </c>
      <c r="D20" s="303">
        <v>1206.0038192914417</v>
      </c>
      <c r="E20" s="303">
        <v>1206.0038188337001</v>
      </c>
      <c r="F20" s="304">
        <f t="shared" si="2"/>
        <v>-3.7955231846353854E-8</v>
      </c>
      <c r="G20" s="303">
        <v>1204.7440541850001</v>
      </c>
      <c r="H20" s="270">
        <f t="shared" si="3"/>
        <v>1.3985541613692476E-13</v>
      </c>
      <c r="I20" s="270">
        <f t="shared" si="4"/>
        <v>1.1596598116262673E-14</v>
      </c>
      <c r="J20" s="305"/>
      <c r="K20" s="303">
        <v>0</v>
      </c>
      <c r="L20" s="268">
        <v>1.3985541613692476E-13</v>
      </c>
      <c r="M20" s="102">
        <f t="shared" si="5"/>
        <v>1.2597651064415913</v>
      </c>
      <c r="N20" s="103">
        <f t="shared" si="6"/>
        <v>1204.7440541849999</v>
      </c>
      <c r="P20" s="62"/>
    </row>
    <row r="21" spans="1:16" s="50" customFormat="1" ht="13.5" x14ac:dyDescent="0.25">
      <c r="A21" s="185">
        <v>6</v>
      </c>
      <c r="B21" s="186" t="s">
        <v>134</v>
      </c>
      <c r="C21" s="302" t="s">
        <v>141</v>
      </c>
      <c r="D21" s="303">
        <v>6059.4468995440002</v>
      </c>
      <c r="E21" s="303">
        <v>6059.4468995440002</v>
      </c>
      <c r="F21" s="304">
        <f t="shared" si="2"/>
        <v>0</v>
      </c>
      <c r="G21" s="303">
        <v>6059.4469017091196</v>
      </c>
      <c r="H21" s="270">
        <f t="shared" si="3"/>
        <v>0</v>
      </c>
      <c r="I21" s="270">
        <f t="shared" si="4"/>
        <v>0</v>
      </c>
      <c r="J21" s="305"/>
      <c r="K21" s="303">
        <v>0</v>
      </c>
      <c r="L21" s="268">
        <v>0</v>
      </c>
      <c r="M21" s="102">
        <f t="shared" si="5"/>
        <v>-2.1651194401783869E-6</v>
      </c>
      <c r="N21" s="103">
        <f t="shared" si="6"/>
        <v>6059.4469017091196</v>
      </c>
      <c r="P21" s="62"/>
    </row>
    <row r="22" spans="1:16" s="50" customFormat="1" ht="13.5" x14ac:dyDescent="0.25">
      <c r="A22" s="185">
        <v>7</v>
      </c>
      <c r="B22" s="186" t="s">
        <v>142</v>
      </c>
      <c r="C22" s="302" t="s">
        <v>143</v>
      </c>
      <c r="D22" s="303">
        <v>13802.040283979501</v>
      </c>
      <c r="E22" s="303">
        <v>13802.040283979501</v>
      </c>
      <c r="F22" s="304">
        <f t="shared" si="2"/>
        <v>0</v>
      </c>
      <c r="G22" s="303">
        <v>13802.040298348016</v>
      </c>
      <c r="H22" s="270">
        <f t="shared" si="3"/>
        <v>144.871664266132</v>
      </c>
      <c r="I22" s="270">
        <f t="shared" si="4"/>
        <v>1.0496394828979705</v>
      </c>
      <c r="J22" s="305"/>
      <c r="K22" s="303">
        <v>0</v>
      </c>
      <c r="L22" s="268">
        <v>144.871664266132</v>
      </c>
      <c r="M22" s="102">
        <f t="shared" si="5"/>
        <v>-1.4368515621754341E-5</v>
      </c>
      <c r="N22" s="103">
        <f t="shared" si="6"/>
        <v>13657.168634081885</v>
      </c>
      <c r="P22" s="62"/>
    </row>
    <row r="23" spans="1:16" s="50" customFormat="1" ht="13.5" x14ac:dyDescent="0.25">
      <c r="A23" s="185">
        <v>9</v>
      </c>
      <c r="B23" s="186" t="s">
        <v>144</v>
      </c>
      <c r="C23" s="302" t="s">
        <v>145</v>
      </c>
      <c r="D23" s="303">
        <v>1968.6624599744421</v>
      </c>
      <c r="E23" s="303">
        <v>1968.6624595167</v>
      </c>
      <c r="F23" s="304">
        <f t="shared" si="2"/>
        <v>-2.3251416791936208E-8</v>
      </c>
      <c r="G23" s="303">
        <v>1968.6624595167</v>
      </c>
      <c r="H23" s="270">
        <f t="shared" si="3"/>
        <v>0</v>
      </c>
      <c r="I23" s="270">
        <f t="shared" si="4"/>
        <v>0</v>
      </c>
      <c r="J23" s="305"/>
      <c r="K23" s="303">
        <v>0</v>
      </c>
      <c r="L23" s="268">
        <v>0</v>
      </c>
      <c r="M23" s="102">
        <f t="shared" si="5"/>
        <v>4.5774208956572693E-7</v>
      </c>
      <c r="N23" s="103">
        <f t="shared" si="6"/>
        <v>1968.6624595167</v>
      </c>
      <c r="P23" s="62"/>
    </row>
    <row r="24" spans="1:16" s="50" customFormat="1" ht="13.5" x14ac:dyDescent="0.25">
      <c r="A24" s="185">
        <v>10</v>
      </c>
      <c r="B24" s="186" t="s">
        <v>144</v>
      </c>
      <c r="C24" s="302" t="s">
        <v>785</v>
      </c>
      <c r="D24" s="303">
        <v>2611.288457331058</v>
      </c>
      <c r="E24" s="303">
        <v>2611.2884577887999</v>
      </c>
      <c r="F24" s="304">
        <f t="shared" si="2"/>
        <v>1.752935929744126E-8</v>
      </c>
      <c r="G24" s="303">
        <v>2582.7902104330724</v>
      </c>
      <c r="H24" s="270">
        <f t="shared" si="3"/>
        <v>0</v>
      </c>
      <c r="I24" s="270">
        <f t="shared" si="4"/>
        <v>0</v>
      </c>
      <c r="J24" s="305"/>
      <c r="K24" s="303">
        <v>0</v>
      </c>
      <c r="L24" s="268">
        <v>0</v>
      </c>
      <c r="M24" s="102">
        <f t="shared" si="5"/>
        <v>28.498246897985609</v>
      </c>
      <c r="N24" s="103">
        <f t="shared" si="6"/>
        <v>2582.7902104330724</v>
      </c>
      <c r="P24" s="62"/>
    </row>
    <row r="25" spans="1:16" s="50" customFormat="1" ht="13.5" x14ac:dyDescent="0.25">
      <c r="A25" s="185">
        <v>11</v>
      </c>
      <c r="B25" s="186" t="s">
        <v>144</v>
      </c>
      <c r="C25" s="302" t="s">
        <v>147</v>
      </c>
      <c r="D25" s="303">
        <v>2094.4484332805</v>
      </c>
      <c r="E25" s="303">
        <v>2094.4484332805</v>
      </c>
      <c r="F25" s="304">
        <f t="shared" si="2"/>
        <v>0</v>
      </c>
      <c r="G25" s="303">
        <v>2094.4484295407492</v>
      </c>
      <c r="H25" s="270">
        <f t="shared" si="3"/>
        <v>0</v>
      </c>
      <c r="I25" s="270">
        <f t="shared" si="4"/>
        <v>0</v>
      </c>
      <c r="J25" s="305"/>
      <c r="K25" s="303">
        <v>0</v>
      </c>
      <c r="L25" s="268">
        <v>0</v>
      </c>
      <c r="M25" s="102">
        <f t="shared" si="5"/>
        <v>3.7397508094727527E-6</v>
      </c>
      <c r="N25" s="103">
        <f t="shared" si="6"/>
        <v>2094.4484295407492</v>
      </c>
      <c r="P25" s="62"/>
    </row>
    <row r="26" spans="1:16" s="50" customFormat="1" ht="13.5" x14ac:dyDescent="0.25">
      <c r="A26" s="185">
        <v>12</v>
      </c>
      <c r="B26" s="186" t="s">
        <v>148</v>
      </c>
      <c r="C26" s="302" t="s">
        <v>149</v>
      </c>
      <c r="D26" s="303">
        <v>3448.0121982659421</v>
      </c>
      <c r="E26" s="303">
        <v>3448.0121978081997</v>
      </c>
      <c r="F26" s="304">
        <f t="shared" si="2"/>
        <v>-1.3275553101266269E-8</v>
      </c>
      <c r="G26" s="303">
        <v>3448.0124292791047</v>
      </c>
      <c r="H26" s="270">
        <f t="shared" si="3"/>
        <v>5.5942166454769904E-13</v>
      </c>
      <c r="I26" s="270">
        <f t="shared" si="4"/>
        <v>1.6224468837532158E-14</v>
      </c>
      <c r="J26" s="305"/>
      <c r="K26" s="303">
        <v>0</v>
      </c>
      <c r="L26" s="268">
        <v>5.5942166454769904E-13</v>
      </c>
      <c r="M26" s="102">
        <f t="shared" si="5"/>
        <v>-2.3101316264728666E-4</v>
      </c>
      <c r="N26" s="103">
        <f t="shared" si="6"/>
        <v>3448.0124292791043</v>
      </c>
      <c r="P26" s="62"/>
    </row>
    <row r="27" spans="1:16" s="50" customFormat="1" ht="13.5" x14ac:dyDescent="0.25">
      <c r="A27" s="185">
        <v>13</v>
      </c>
      <c r="B27" s="186" t="s">
        <v>148</v>
      </c>
      <c r="C27" s="302" t="s">
        <v>150</v>
      </c>
      <c r="D27" s="303">
        <v>997.07487438497094</v>
      </c>
      <c r="E27" s="303">
        <v>997.07487415610001</v>
      </c>
      <c r="F27" s="304">
        <f t="shared" si="2"/>
        <v>-2.2954239398131904E-8</v>
      </c>
      <c r="G27" s="303">
        <v>997.07487415610001</v>
      </c>
      <c r="H27" s="270">
        <f t="shared" si="3"/>
        <v>0</v>
      </c>
      <c r="I27" s="270">
        <f t="shared" si="4"/>
        <v>0</v>
      </c>
      <c r="J27" s="305"/>
      <c r="K27" s="303">
        <v>0</v>
      </c>
      <c r="L27" s="268">
        <v>0</v>
      </c>
      <c r="M27" s="102">
        <f t="shared" si="5"/>
        <v>2.2887093109602574E-7</v>
      </c>
      <c r="N27" s="103">
        <f t="shared" si="6"/>
        <v>997.07487415610001</v>
      </c>
      <c r="P27" s="62"/>
    </row>
    <row r="28" spans="1:16" s="50" customFormat="1" ht="13.5" x14ac:dyDescent="0.25">
      <c r="A28" s="185">
        <v>14</v>
      </c>
      <c r="B28" s="186" t="s">
        <v>148</v>
      </c>
      <c r="C28" s="302" t="s">
        <v>786</v>
      </c>
      <c r="D28" s="303">
        <v>664.49618021750007</v>
      </c>
      <c r="E28" s="303">
        <v>664.49618021750007</v>
      </c>
      <c r="F28" s="304">
        <f t="shared" si="2"/>
        <v>0</v>
      </c>
      <c r="G28" s="303">
        <v>664.49617450945891</v>
      </c>
      <c r="H28" s="270">
        <f t="shared" si="3"/>
        <v>0</v>
      </c>
      <c r="I28" s="270">
        <f t="shared" si="4"/>
        <v>0</v>
      </c>
      <c r="J28" s="305"/>
      <c r="K28" s="303">
        <v>0</v>
      </c>
      <c r="L28" s="268">
        <v>0</v>
      </c>
      <c r="M28" s="102">
        <f t="shared" si="5"/>
        <v>5.7080411579590873E-6</v>
      </c>
      <c r="N28" s="103">
        <f t="shared" si="6"/>
        <v>664.49617450945891</v>
      </c>
      <c r="P28" s="62"/>
    </row>
    <row r="29" spans="1:16" s="50" customFormat="1" ht="13.5" x14ac:dyDescent="0.25">
      <c r="A29" s="185">
        <v>15</v>
      </c>
      <c r="B29" s="186" t="s">
        <v>148</v>
      </c>
      <c r="C29" s="302" t="s">
        <v>787</v>
      </c>
      <c r="D29" s="303">
        <v>1237.0416458345292</v>
      </c>
      <c r="E29" s="303">
        <v>1237.0416460634001</v>
      </c>
      <c r="F29" s="304">
        <f t="shared" si="2"/>
        <v>1.8501467025089369E-8</v>
      </c>
      <c r="G29" s="303">
        <v>1237.0416460634001</v>
      </c>
      <c r="H29" s="270">
        <f t="shared" si="3"/>
        <v>0</v>
      </c>
      <c r="I29" s="270">
        <f t="shared" si="4"/>
        <v>0</v>
      </c>
      <c r="J29" s="305"/>
      <c r="K29" s="303">
        <v>0</v>
      </c>
      <c r="L29" s="268">
        <v>0</v>
      </c>
      <c r="M29" s="102">
        <f t="shared" si="5"/>
        <v>-2.2887093109602574E-7</v>
      </c>
      <c r="N29" s="103">
        <f t="shared" si="6"/>
        <v>1237.0416460634001</v>
      </c>
      <c r="P29" s="62"/>
    </row>
    <row r="30" spans="1:16" s="50" customFormat="1" ht="13.5" x14ac:dyDescent="0.25">
      <c r="A30" s="185">
        <v>16</v>
      </c>
      <c r="B30" s="186" t="s">
        <v>148</v>
      </c>
      <c r="C30" s="302" t="s">
        <v>153</v>
      </c>
      <c r="D30" s="303">
        <v>1427.2258761695</v>
      </c>
      <c r="E30" s="303">
        <v>1427.2258761695</v>
      </c>
      <c r="F30" s="304">
        <f t="shared" si="2"/>
        <v>0</v>
      </c>
      <c r="G30" s="303">
        <v>1427.2251168032183</v>
      </c>
      <c r="H30" s="270">
        <f t="shared" si="3"/>
        <v>2.7971083227384952E-13</v>
      </c>
      <c r="I30" s="270">
        <f t="shared" si="4"/>
        <v>1.959821755926674E-14</v>
      </c>
      <c r="J30" s="305"/>
      <c r="K30" s="303">
        <v>0</v>
      </c>
      <c r="L30" s="268">
        <v>2.7971083227384952E-13</v>
      </c>
      <c r="M30" s="102">
        <f t="shared" si="5"/>
        <v>7.5936628172712517E-4</v>
      </c>
      <c r="N30" s="103">
        <f t="shared" si="6"/>
        <v>1427.225116803218</v>
      </c>
      <c r="P30" s="62"/>
    </row>
    <row r="31" spans="1:16" s="50" customFormat="1" ht="13.5" x14ac:dyDescent="0.25">
      <c r="A31" s="185">
        <v>17</v>
      </c>
      <c r="B31" s="186" t="s">
        <v>144</v>
      </c>
      <c r="C31" s="302" t="s">
        <v>154</v>
      </c>
      <c r="D31" s="303">
        <v>876.75346346155823</v>
      </c>
      <c r="E31" s="303">
        <v>876.75346391929997</v>
      </c>
      <c r="F31" s="304">
        <f t="shared" si="2"/>
        <v>5.2208719125701464E-8</v>
      </c>
      <c r="G31" s="303">
        <v>876.75351194557607</v>
      </c>
      <c r="H31" s="270">
        <f t="shared" si="3"/>
        <v>0</v>
      </c>
      <c r="I31" s="270">
        <f t="shared" si="4"/>
        <v>0</v>
      </c>
      <c r="J31" s="305"/>
      <c r="K31" s="303">
        <v>0</v>
      </c>
      <c r="L31" s="268">
        <v>0</v>
      </c>
      <c r="M31" s="102">
        <f t="shared" si="5"/>
        <v>-4.8484017838745785E-5</v>
      </c>
      <c r="N31" s="103">
        <f t="shared" si="6"/>
        <v>876.75351194557607</v>
      </c>
      <c r="P31" s="62"/>
    </row>
    <row r="32" spans="1:16" s="50" customFormat="1" ht="13.5" x14ac:dyDescent="0.25">
      <c r="A32" s="185">
        <v>18</v>
      </c>
      <c r="B32" s="186" t="s">
        <v>144</v>
      </c>
      <c r="C32" s="302" t="s">
        <v>155</v>
      </c>
      <c r="D32" s="303">
        <v>810.08236360755814</v>
      </c>
      <c r="E32" s="303">
        <v>810.08236406530011</v>
      </c>
      <c r="F32" s="304">
        <f t="shared" si="2"/>
        <v>5.6505598422518233E-8</v>
      </c>
      <c r="G32" s="303">
        <v>810.082370166999</v>
      </c>
      <c r="H32" s="270">
        <f t="shared" si="3"/>
        <v>1.3985541613692476E-13</v>
      </c>
      <c r="I32" s="270">
        <f t="shared" si="4"/>
        <v>1.7264345249423443E-14</v>
      </c>
      <c r="J32" s="305"/>
      <c r="K32" s="303">
        <v>0</v>
      </c>
      <c r="L32" s="268">
        <v>1.3985541613692476E-13</v>
      </c>
      <c r="M32" s="102">
        <f t="shared" si="5"/>
        <v>-6.5594408624747302E-6</v>
      </c>
      <c r="N32" s="103">
        <f t="shared" si="6"/>
        <v>810.08237016699888</v>
      </c>
      <c r="P32" s="62"/>
    </row>
    <row r="33" spans="1:16" s="50" customFormat="1" ht="13.5" x14ac:dyDescent="0.25">
      <c r="A33" s="185">
        <v>19</v>
      </c>
      <c r="B33" s="186" t="s">
        <v>144</v>
      </c>
      <c r="C33" s="302" t="s">
        <v>156</v>
      </c>
      <c r="D33" s="303">
        <v>544.81322420799995</v>
      </c>
      <c r="E33" s="303">
        <v>544.81322420799995</v>
      </c>
      <c r="F33" s="304">
        <f t="shared" si="2"/>
        <v>0</v>
      </c>
      <c r="G33" s="303">
        <v>544.81315827028504</v>
      </c>
      <c r="H33" s="270">
        <f t="shared" si="3"/>
        <v>0</v>
      </c>
      <c r="I33" s="270">
        <f t="shared" si="4"/>
        <v>0</v>
      </c>
      <c r="J33" s="305"/>
      <c r="K33" s="303">
        <v>0</v>
      </c>
      <c r="L33" s="268">
        <v>0</v>
      </c>
      <c r="M33" s="102">
        <f t="shared" si="5"/>
        <v>6.5937714907704503E-5</v>
      </c>
      <c r="N33" s="103">
        <f t="shared" si="6"/>
        <v>544.81315827028504</v>
      </c>
      <c r="P33" s="62"/>
    </row>
    <row r="34" spans="1:16" s="50" customFormat="1" ht="13.5" x14ac:dyDescent="0.25">
      <c r="A34" s="185">
        <v>20</v>
      </c>
      <c r="B34" s="186" t="s">
        <v>144</v>
      </c>
      <c r="C34" s="302" t="s">
        <v>788</v>
      </c>
      <c r="D34" s="303">
        <v>555.45950798900003</v>
      </c>
      <c r="E34" s="303">
        <v>555.45950798900003</v>
      </c>
      <c r="F34" s="304">
        <f t="shared" si="2"/>
        <v>0</v>
      </c>
      <c r="G34" s="303">
        <v>555.45954459919392</v>
      </c>
      <c r="H34" s="270">
        <f t="shared" si="3"/>
        <v>-6.992770806846238E-14</v>
      </c>
      <c r="I34" s="270">
        <f t="shared" si="4"/>
        <v>-1.2589163937733366E-14</v>
      </c>
      <c r="J34" s="305"/>
      <c r="K34" s="303">
        <v>0</v>
      </c>
      <c r="L34" s="268">
        <v>-6.992770806846238E-14</v>
      </c>
      <c r="M34" s="102">
        <f t="shared" si="5"/>
        <v>-3.6610193888009235E-5</v>
      </c>
      <c r="N34" s="103">
        <f t="shared" si="6"/>
        <v>555.45954459919403</v>
      </c>
      <c r="P34" s="62"/>
    </row>
    <row r="35" spans="1:16" s="50" customFormat="1" ht="13.5" x14ac:dyDescent="0.25">
      <c r="A35" s="185">
        <v>21</v>
      </c>
      <c r="B35" s="186" t="s">
        <v>148</v>
      </c>
      <c r="C35" s="302" t="s">
        <v>158</v>
      </c>
      <c r="D35" s="303">
        <v>718.00540380197094</v>
      </c>
      <c r="E35" s="303">
        <v>718.00540357310001</v>
      </c>
      <c r="F35" s="304">
        <f t="shared" si="2"/>
        <v>-3.1875941886028158E-8</v>
      </c>
      <c r="G35" s="303">
        <v>718.00532405418403</v>
      </c>
      <c r="H35" s="270">
        <f t="shared" si="3"/>
        <v>1.3985541613692476E-13</v>
      </c>
      <c r="I35" s="270">
        <f t="shared" si="4"/>
        <v>1.9478323622767291E-14</v>
      </c>
      <c r="J35" s="305"/>
      <c r="K35" s="303">
        <v>0</v>
      </c>
      <c r="L35" s="268">
        <v>1.3985541613692476E-13</v>
      </c>
      <c r="M35" s="102">
        <f t="shared" si="5"/>
        <v>7.9747786912776064E-5</v>
      </c>
      <c r="N35" s="103">
        <f t="shared" si="6"/>
        <v>718.00532405418392</v>
      </c>
      <c r="P35" s="62"/>
    </row>
    <row r="36" spans="1:16" s="50" customFormat="1" ht="13.5" x14ac:dyDescent="0.25">
      <c r="A36" s="185">
        <v>22</v>
      </c>
      <c r="B36" s="186" t="s">
        <v>148</v>
      </c>
      <c r="C36" s="302" t="s">
        <v>159</v>
      </c>
      <c r="D36" s="303">
        <v>885.51398809999989</v>
      </c>
      <c r="E36" s="303">
        <v>885.51398809999989</v>
      </c>
      <c r="F36" s="304">
        <f t="shared" si="2"/>
        <v>0</v>
      </c>
      <c r="G36" s="303">
        <v>885.51398790317103</v>
      </c>
      <c r="H36" s="270">
        <f t="shared" si="3"/>
        <v>0</v>
      </c>
      <c r="I36" s="270">
        <f t="shared" si="4"/>
        <v>0</v>
      </c>
      <c r="J36" s="305"/>
      <c r="K36" s="303">
        <v>0</v>
      </c>
      <c r="L36" s="268">
        <v>0</v>
      </c>
      <c r="M36" s="102">
        <f t="shared" si="5"/>
        <v>1.9682886431837687E-7</v>
      </c>
      <c r="N36" s="103">
        <f t="shared" si="6"/>
        <v>885.51398790317103</v>
      </c>
      <c r="P36" s="62"/>
    </row>
    <row r="37" spans="1:16" s="50" customFormat="1" ht="13.5" x14ac:dyDescent="0.25">
      <c r="A37" s="185">
        <v>23</v>
      </c>
      <c r="B37" s="186" t="s">
        <v>148</v>
      </c>
      <c r="C37" s="302" t="s">
        <v>160</v>
      </c>
      <c r="D37" s="303">
        <v>479.06741748300004</v>
      </c>
      <c r="E37" s="303">
        <v>479.06741748299999</v>
      </c>
      <c r="F37" s="304">
        <f t="shared" si="2"/>
        <v>0</v>
      </c>
      <c r="G37" s="303">
        <v>479.06740941301103</v>
      </c>
      <c r="H37" s="270">
        <f t="shared" si="3"/>
        <v>6.992770806846238E-14</v>
      </c>
      <c r="I37" s="270">
        <f t="shared" si="4"/>
        <v>1.4596632022244302E-14</v>
      </c>
      <c r="J37" s="305"/>
      <c r="K37" s="303">
        <v>0</v>
      </c>
      <c r="L37" s="268">
        <v>6.992770806846238E-14</v>
      </c>
      <c r="M37" s="102">
        <f t="shared" si="5"/>
        <v>8.0699890077085001E-6</v>
      </c>
      <c r="N37" s="103">
        <f t="shared" si="6"/>
        <v>479.06740941301098</v>
      </c>
      <c r="P37" s="62"/>
    </row>
    <row r="38" spans="1:16" s="50" customFormat="1" ht="13.5" x14ac:dyDescent="0.25">
      <c r="A38" s="185">
        <v>24</v>
      </c>
      <c r="B38" s="186" t="s">
        <v>148</v>
      </c>
      <c r="C38" s="302" t="s">
        <v>161</v>
      </c>
      <c r="D38" s="303">
        <v>868.61761570702924</v>
      </c>
      <c r="E38" s="303">
        <v>868.61761593590006</v>
      </c>
      <c r="F38" s="304">
        <f t="shared" si="2"/>
        <v>2.6348857318225782E-8</v>
      </c>
      <c r="G38" s="303">
        <v>868.61765293975202</v>
      </c>
      <c r="H38" s="270">
        <f t="shared" si="3"/>
        <v>0</v>
      </c>
      <c r="I38" s="270">
        <f t="shared" si="4"/>
        <v>0</v>
      </c>
      <c r="J38" s="305"/>
      <c r="K38" s="303">
        <v>0</v>
      </c>
      <c r="L38" s="268">
        <v>0</v>
      </c>
      <c r="M38" s="102">
        <f t="shared" si="5"/>
        <v>-3.723272277511569E-5</v>
      </c>
      <c r="N38" s="103">
        <f t="shared" si="6"/>
        <v>868.61765293975202</v>
      </c>
      <c r="P38" s="62"/>
    </row>
    <row r="39" spans="1:16" s="50" customFormat="1" ht="13.5" x14ac:dyDescent="0.25">
      <c r="A39" s="185">
        <v>25</v>
      </c>
      <c r="B39" s="186" t="s">
        <v>131</v>
      </c>
      <c r="C39" s="302" t="s">
        <v>789</v>
      </c>
      <c r="D39" s="303">
        <v>2586.7514589475581</v>
      </c>
      <c r="E39" s="303">
        <v>2586.7514594053</v>
      </c>
      <c r="F39" s="304">
        <f t="shared" si="2"/>
        <v>1.7695626297609124E-8</v>
      </c>
      <c r="G39" s="303">
        <v>2586.7514177055841</v>
      </c>
      <c r="H39" s="270">
        <f t="shared" si="3"/>
        <v>0</v>
      </c>
      <c r="I39" s="270">
        <f t="shared" si="4"/>
        <v>0</v>
      </c>
      <c r="J39" s="305"/>
      <c r="K39" s="303">
        <v>0</v>
      </c>
      <c r="L39" s="268">
        <v>0</v>
      </c>
      <c r="M39" s="102">
        <f t="shared" si="5"/>
        <v>4.1241974031436257E-5</v>
      </c>
      <c r="N39" s="103">
        <f t="shared" si="6"/>
        <v>2586.7514177055841</v>
      </c>
      <c r="P39" s="62"/>
    </row>
    <row r="40" spans="1:16" s="50" customFormat="1" ht="13.5" x14ac:dyDescent="0.25">
      <c r="A40" s="185">
        <v>26</v>
      </c>
      <c r="B40" s="186" t="s">
        <v>163</v>
      </c>
      <c r="C40" s="306" t="s">
        <v>790</v>
      </c>
      <c r="D40" s="303">
        <v>2259.9078114055001</v>
      </c>
      <c r="E40" s="303">
        <v>2259.9078114055001</v>
      </c>
      <c r="F40" s="304">
        <f t="shared" si="2"/>
        <v>0</v>
      </c>
      <c r="G40" s="303">
        <v>2259.9078185978597</v>
      </c>
      <c r="H40" s="270">
        <f t="shared" si="3"/>
        <v>0</v>
      </c>
      <c r="I40" s="270">
        <f t="shared" si="4"/>
        <v>0</v>
      </c>
      <c r="J40" s="305"/>
      <c r="K40" s="303">
        <v>0</v>
      </c>
      <c r="L40" s="268">
        <v>0</v>
      </c>
      <c r="M40" s="102">
        <f t="shared" si="5"/>
        <v>-7.1923595896805637E-6</v>
      </c>
      <c r="N40" s="103">
        <f t="shared" si="6"/>
        <v>2259.9078185978597</v>
      </c>
      <c r="P40" s="62"/>
    </row>
    <row r="41" spans="1:16" s="50" customFormat="1" ht="13.5" x14ac:dyDescent="0.25">
      <c r="A41" s="185">
        <v>27</v>
      </c>
      <c r="B41" s="186" t="s">
        <v>144</v>
      </c>
      <c r="C41" s="302" t="s">
        <v>791</v>
      </c>
      <c r="D41" s="303">
        <v>2400.0671640744708</v>
      </c>
      <c r="E41" s="303">
        <v>2400.0671638455997</v>
      </c>
      <c r="F41" s="304">
        <f t="shared" si="2"/>
        <v>-9.5360235263797222E-9</v>
      </c>
      <c r="G41" s="303">
        <v>2400.0671242841845</v>
      </c>
      <c r="H41" s="270">
        <f t="shared" si="3"/>
        <v>2.7971083227384952E-13</v>
      </c>
      <c r="I41" s="270">
        <f t="shared" si="4"/>
        <v>1.1654291866802264E-14</v>
      </c>
      <c r="J41" s="305"/>
      <c r="K41" s="303">
        <v>0</v>
      </c>
      <c r="L41" s="268">
        <v>2.7971083227384952E-13</v>
      </c>
      <c r="M41" s="102">
        <f t="shared" si="5"/>
        <v>3.9790286336938152E-5</v>
      </c>
      <c r="N41" s="103">
        <f t="shared" si="6"/>
        <v>2400.067124284184</v>
      </c>
      <c r="P41" s="62"/>
    </row>
    <row r="42" spans="1:16" s="50" customFormat="1" ht="13.5" x14ac:dyDescent="0.25">
      <c r="A42" s="185">
        <v>28</v>
      </c>
      <c r="B42" s="186" t="s">
        <v>144</v>
      </c>
      <c r="C42" s="306" t="s">
        <v>792</v>
      </c>
      <c r="D42" s="303">
        <v>6569.4040892540297</v>
      </c>
      <c r="E42" s="303">
        <v>6569.4040894829004</v>
      </c>
      <c r="F42" s="304">
        <f t="shared" si="2"/>
        <v>3.4838762985600624E-9</v>
      </c>
      <c r="G42" s="303">
        <v>6569.4040953912763</v>
      </c>
      <c r="H42" s="270">
        <f t="shared" si="3"/>
        <v>-1.1188433290953981E-12</v>
      </c>
      <c r="I42" s="270">
        <f t="shared" si="4"/>
        <v>-1.7031123582222294E-14</v>
      </c>
      <c r="J42" s="305"/>
      <c r="K42" s="303">
        <v>0</v>
      </c>
      <c r="L42" s="268">
        <v>-1.1188433290953981E-12</v>
      </c>
      <c r="M42" s="102">
        <f t="shared" si="5"/>
        <v>-6.1372466007014737E-6</v>
      </c>
      <c r="N42" s="103">
        <f t="shared" si="6"/>
        <v>6569.4040953912772</v>
      </c>
      <c r="P42" s="62"/>
    </row>
    <row r="43" spans="1:16" s="50" customFormat="1" ht="13.5" x14ac:dyDescent="0.25">
      <c r="A43" s="185">
        <v>29</v>
      </c>
      <c r="B43" s="186" t="s">
        <v>144</v>
      </c>
      <c r="C43" s="302" t="s">
        <v>168</v>
      </c>
      <c r="D43" s="303">
        <v>878.3734450920291</v>
      </c>
      <c r="E43" s="303">
        <v>878.37344532090003</v>
      </c>
      <c r="F43" s="304">
        <f t="shared" si="2"/>
        <v>2.6056227397930343E-8</v>
      </c>
      <c r="G43" s="303">
        <v>878.37337643074989</v>
      </c>
      <c r="H43" s="270">
        <f t="shared" si="3"/>
        <v>-2.7971083227384952E-13</v>
      </c>
      <c r="I43" s="270">
        <f t="shared" si="4"/>
        <v>-3.1844181283470096E-14</v>
      </c>
      <c r="J43" s="305"/>
      <c r="K43" s="303">
        <v>0</v>
      </c>
      <c r="L43" s="268">
        <v>-2.7971083227384952E-13</v>
      </c>
      <c r="M43" s="102">
        <f t="shared" si="5"/>
        <v>6.8661279215120885E-5</v>
      </c>
      <c r="N43" s="103">
        <f t="shared" si="6"/>
        <v>878.37337643075011</v>
      </c>
      <c r="P43" s="62"/>
    </row>
    <row r="44" spans="1:16" s="50" customFormat="1" ht="13.5" x14ac:dyDescent="0.25">
      <c r="A44" s="185">
        <v>30</v>
      </c>
      <c r="B44" s="186" t="s">
        <v>144</v>
      </c>
      <c r="C44" s="307" t="s">
        <v>793</v>
      </c>
      <c r="D44" s="303">
        <v>2592.0566699450292</v>
      </c>
      <c r="E44" s="303">
        <v>2592.0566701738999</v>
      </c>
      <c r="F44" s="304">
        <f t="shared" si="2"/>
        <v>8.8296872036153218E-9</v>
      </c>
      <c r="G44" s="303">
        <v>2592.0564660626633</v>
      </c>
      <c r="H44" s="270">
        <f t="shared" si="3"/>
        <v>0</v>
      </c>
      <c r="I44" s="270">
        <f t="shared" si="4"/>
        <v>0</v>
      </c>
      <c r="J44" s="305"/>
      <c r="K44" s="303">
        <v>0</v>
      </c>
      <c r="L44" s="268">
        <v>0</v>
      </c>
      <c r="M44" s="102">
        <f t="shared" si="5"/>
        <v>2.0388236589496955E-4</v>
      </c>
      <c r="N44" s="103">
        <f t="shared" si="6"/>
        <v>2592.0564660626633</v>
      </c>
      <c r="P44" s="62"/>
    </row>
    <row r="45" spans="1:16" s="50" customFormat="1" ht="13.5" x14ac:dyDescent="0.25">
      <c r="A45" s="185">
        <v>31</v>
      </c>
      <c r="B45" s="186" t="s">
        <v>144</v>
      </c>
      <c r="C45" s="302" t="s">
        <v>794</v>
      </c>
      <c r="D45" s="303">
        <v>5423.2564220270306</v>
      </c>
      <c r="E45" s="303">
        <v>5423.2564222558995</v>
      </c>
      <c r="F45" s="304">
        <f t="shared" si="2"/>
        <v>4.2201406813546782E-9</v>
      </c>
      <c r="G45" s="303">
        <v>5423.2563952181617</v>
      </c>
      <c r="H45" s="270">
        <f t="shared" si="3"/>
        <v>1.1188433290953981E-12</v>
      </c>
      <c r="I45" s="270">
        <f t="shared" si="4"/>
        <v>2.0630470735329817E-14</v>
      </c>
      <c r="J45" s="305"/>
      <c r="K45" s="303">
        <v>0</v>
      </c>
      <c r="L45" s="268">
        <v>1.1188433290953981E-12</v>
      </c>
      <c r="M45" s="102">
        <f t="shared" si="5"/>
        <v>2.6808868824446108E-5</v>
      </c>
      <c r="N45" s="103">
        <f t="shared" si="6"/>
        <v>5423.2563952181608</v>
      </c>
      <c r="P45" s="62"/>
    </row>
    <row r="46" spans="1:16" s="50" customFormat="1" ht="13.5" x14ac:dyDescent="0.25">
      <c r="A46" s="185">
        <v>32</v>
      </c>
      <c r="B46" s="186" t="s">
        <v>148</v>
      </c>
      <c r="C46" s="302" t="s">
        <v>171</v>
      </c>
      <c r="D46" s="303">
        <v>1265.609348532442</v>
      </c>
      <c r="E46" s="303">
        <v>1265.6093480746999</v>
      </c>
      <c r="F46" s="304">
        <f t="shared" si="2"/>
        <v>-3.616771948600217E-8</v>
      </c>
      <c r="G46" s="303">
        <v>1265.609343153975</v>
      </c>
      <c r="H46" s="270">
        <f t="shared" si="3"/>
        <v>0</v>
      </c>
      <c r="I46" s="270">
        <f t="shared" si="4"/>
        <v>0</v>
      </c>
      <c r="J46" s="305"/>
      <c r="K46" s="303">
        <v>0</v>
      </c>
      <c r="L46" s="268">
        <v>0</v>
      </c>
      <c r="M46" s="102">
        <f t="shared" si="5"/>
        <v>5.3784669944434427E-6</v>
      </c>
      <c r="N46" s="103">
        <f t="shared" si="6"/>
        <v>1265.609343153975</v>
      </c>
      <c r="P46" s="62"/>
    </row>
    <row r="47" spans="1:16" s="50" customFormat="1" ht="13.5" x14ac:dyDescent="0.25">
      <c r="A47" s="185">
        <v>33</v>
      </c>
      <c r="B47" s="186" t="s">
        <v>148</v>
      </c>
      <c r="C47" s="302" t="s">
        <v>795</v>
      </c>
      <c r="D47" s="303">
        <v>1527.2622860375582</v>
      </c>
      <c r="E47" s="303">
        <v>1527.2622864953</v>
      </c>
      <c r="F47" s="304">
        <f t="shared" si="2"/>
        <v>2.9971403137096786E-8</v>
      </c>
      <c r="G47" s="303">
        <v>1527.2623965281239</v>
      </c>
      <c r="H47" s="270">
        <f t="shared" si="3"/>
        <v>0</v>
      </c>
      <c r="I47" s="270">
        <f t="shared" si="4"/>
        <v>0</v>
      </c>
      <c r="J47" s="305"/>
      <c r="K47" s="303">
        <v>0</v>
      </c>
      <c r="L47" s="268">
        <v>0</v>
      </c>
      <c r="M47" s="102">
        <f t="shared" si="5"/>
        <v>-1.1049056570300309E-4</v>
      </c>
      <c r="N47" s="103">
        <f t="shared" si="6"/>
        <v>1527.2623965281239</v>
      </c>
      <c r="P47" s="62"/>
    </row>
    <row r="48" spans="1:16" s="50" customFormat="1" ht="13.5" x14ac:dyDescent="0.25">
      <c r="A48" s="185">
        <v>34</v>
      </c>
      <c r="B48" s="186" t="s">
        <v>148</v>
      </c>
      <c r="C48" s="302" t="s">
        <v>173</v>
      </c>
      <c r="D48" s="303">
        <v>1426.9101235454416</v>
      </c>
      <c r="E48" s="303">
        <v>1426.9101230877</v>
      </c>
      <c r="F48" s="304">
        <f t="shared" si="2"/>
        <v>-3.2079213951874408E-8</v>
      </c>
      <c r="G48" s="303">
        <v>1426.9101140335658</v>
      </c>
      <c r="H48" s="270">
        <f t="shared" si="3"/>
        <v>-2.7971083227384952E-13</v>
      </c>
      <c r="I48" s="270">
        <f t="shared" si="4"/>
        <v>-1.9602554340884585E-14</v>
      </c>
      <c r="J48" s="305"/>
      <c r="K48" s="303">
        <v>0</v>
      </c>
      <c r="L48" s="268">
        <v>-2.7971083227384952E-13</v>
      </c>
      <c r="M48" s="102">
        <f t="shared" si="5"/>
        <v>9.5118757599266246E-6</v>
      </c>
      <c r="N48" s="103">
        <f t="shared" si="6"/>
        <v>1426.9101140335661</v>
      </c>
      <c r="P48" s="62"/>
    </row>
    <row r="49" spans="1:16" s="50" customFormat="1" ht="13.5" x14ac:dyDescent="0.25">
      <c r="A49" s="185">
        <v>35</v>
      </c>
      <c r="B49" s="186" t="s">
        <v>148</v>
      </c>
      <c r="C49" s="302" t="s">
        <v>174</v>
      </c>
      <c r="D49" s="303">
        <v>797.10753439447092</v>
      </c>
      <c r="E49" s="303">
        <v>797.10753416559999</v>
      </c>
      <c r="F49" s="304">
        <f t="shared" si="2"/>
        <v>-2.8712676680697768E-8</v>
      </c>
      <c r="G49" s="303">
        <v>797.10751704147685</v>
      </c>
      <c r="H49" s="270">
        <f t="shared" si="3"/>
        <v>0</v>
      </c>
      <c r="I49" s="270">
        <f t="shared" si="4"/>
        <v>0</v>
      </c>
      <c r="J49" s="305"/>
      <c r="K49" s="303">
        <v>0</v>
      </c>
      <c r="L49" s="268">
        <v>0</v>
      </c>
      <c r="M49" s="102">
        <f t="shared" si="5"/>
        <v>1.7352994063912774E-5</v>
      </c>
      <c r="N49" s="103">
        <f t="shared" si="6"/>
        <v>797.10751704147685</v>
      </c>
      <c r="P49" s="62"/>
    </row>
    <row r="50" spans="1:16" s="50" customFormat="1" ht="13.5" x14ac:dyDescent="0.25">
      <c r="A50" s="185">
        <v>36</v>
      </c>
      <c r="B50" s="186" t="s">
        <v>148</v>
      </c>
      <c r="C50" s="302" t="s">
        <v>175</v>
      </c>
      <c r="D50" s="303">
        <v>169.04306318202907</v>
      </c>
      <c r="E50" s="303">
        <v>169.0430634109</v>
      </c>
      <c r="F50" s="304">
        <f t="shared" si="2"/>
        <v>1.3539209930968354E-7</v>
      </c>
      <c r="G50" s="303">
        <v>169.04302581656106</v>
      </c>
      <c r="H50" s="270">
        <f t="shared" si="3"/>
        <v>3.496385403423119E-14</v>
      </c>
      <c r="I50" s="270">
        <f t="shared" si="4"/>
        <v>2.0683400625107638E-14</v>
      </c>
      <c r="J50" s="305"/>
      <c r="K50" s="303">
        <v>0</v>
      </c>
      <c r="L50" s="268">
        <v>3.496385403423119E-14</v>
      </c>
      <c r="M50" s="102">
        <f t="shared" si="5"/>
        <v>3.7365468017469539E-5</v>
      </c>
      <c r="N50" s="103">
        <f t="shared" si="6"/>
        <v>169.04302581656103</v>
      </c>
      <c r="P50" s="62"/>
    </row>
    <row r="51" spans="1:16" s="50" customFormat="1" ht="13.5" x14ac:dyDescent="0.25">
      <c r="A51" s="185">
        <v>37</v>
      </c>
      <c r="B51" s="186" t="s">
        <v>148</v>
      </c>
      <c r="C51" s="302" t="s">
        <v>176</v>
      </c>
      <c r="D51" s="303">
        <v>3408.581464149971</v>
      </c>
      <c r="E51" s="303">
        <v>3408.5814639210998</v>
      </c>
      <c r="F51" s="304">
        <f t="shared" si="2"/>
        <v>-6.7145577986593707E-9</v>
      </c>
      <c r="G51" s="303">
        <v>3408.5814182567719</v>
      </c>
      <c r="H51" s="270">
        <f t="shared" si="3"/>
        <v>0</v>
      </c>
      <c r="I51" s="270">
        <f t="shared" si="4"/>
        <v>0</v>
      </c>
      <c r="J51" s="305"/>
      <c r="K51" s="303">
        <v>0</v>
      </c>
      <c r="L51" s="268">
        <v>0</v>
      </c>
      <c r="M51" s="102">
        <f t="shared" si="5"/>
        <v>4.5893199057900347E-5</v>
      </c>
      <c r="N51" s="103">
        <f t="shared" si="6"/>
        <v>3408.5814182567719</v>
      </c>
      <c r="P51" s="62"/>
    </row>
    <row r="52" spans="1:16" s="50" customFormat="1" ht="13.5" x14ac:dyDescent="0.25">
      <c r="A52" s="185">
        <v>38</v>
      </c>
      <c r="B52" s="186" t="s">
        <v>134</v>
      </c>
      <c r="C52" s="302" t="s">
        <v>796</v>
      </c>
      <c r="D52" s="303">
        <v>2240.2773663339999</v>
      </c>
      <c r="E52" s="303">
        <v>2240.2773663339999</v>
      </c>
      <c r="F52" s="304">
        <f t="shared" si="2"/>
        <v>0</v>
      </c>
      <c r="G52" s="303">
        <v>2240.277286029549</v>
      </c>
      <c r="H52" s="270">
        <f t="shared" si="3"/>
        <v>5.5942166454769904E-13</v>
      </c>
      <c r="I52" s="270">
        <f t="shared" si="4"/>
        <v>2.4971089426446299E-14</v>
      </c>
      <c r="J52" s="305"/>
      <c r="K52" s="303">
        <v>0</v>
      </c>
      <c r="L52" s="268">
        <v>5.5942166454769904E-13</v>
      </c>
      <c r="M52" s="102">
        <f t="shared" si="5"/>
        <v>8.030445087570115E-5</v>
      </c>
      <c r="N52" s="103">
        <f t="shared" si="6"/>
        <v>2240.2772860295486</v>
      </c>
      <c r="P52" s="62"/>
    </row>
    <row r="53" spans="1:16" s="50" customFormat="1" ht="13.5" x14ac:dyDescent="0.25">
      <c r="A53" s="185">
        <v>39</v>
      </c>
      <c r="B53" s="186" t="s">
        <v>144</v>
      </c>
      <c r="C53" s="302" t="s">
        <v>797</v>
      </c>
      <c r="D53" s="303">
        <v>1292.6258407370001</v>
      </c>
      <c r="E53" s="303">
        <v>1292.6258407369999</v>
      </c>
      <c r="F53" s="304">
        <f t="shared" si="2"/>
        <v>0</v>
      </c>
      <c r="G53" s="303">
        <v>1292.625806498982</v>
      </c>
      <c r="H53" s="270">
        <f t="shared" si="3"/>
        <v>0</v>
      </c>
      <c r="I53" s="270">
        <f t="shared" si="4"/>
        <v>0</v>
      </c>
      <c r="J53" s="305"/>
      <c r="K53" s="303">
        <v>0</v>
      </c>
      <c r="L53" s="268">
        <v>0</v>
      </c>
      <c r="M53" s="102">
        <f t="shared" si="5"/>
        <v>3.4238018088217359E-5</v>
      </c>
      <c r="N53" s="103">
        <f t="shared" si="6"/>
        <v>1292.625806498982</v>
      </c>
      <c r="P53" s="62"/>
    </row>
    <row r="54" spans="1:16" s="50" customFormat="1" ht="13.5" x14ac:dyDescent="0.25">
      <c r="A54" s="185">
        <v>40</v>
      </c>
      <c r="B54" s="186" t="s">
        <v>144</v>
      </c>
      <c r="C54" s="302" t="s">
        <v>798</v>
      </c>
      <c r="D54" s="303">
        <v>291.35829236900003</v>
      </c>
      <c r="E54" s="303">
        <v>291.35829236899997</v>
      </c>
      <c r="F54" s="304">
        <f t="shared" si="2"/>
        <v>0</v>
      </c>
      <c r="G54" s="303">
        <v>291.35828692252232</v>
      </c>
      <c r="H54" s="270">
        <f t="shared" si="3"/>
        <v>-3.496385403423119E-14</v>
      </c>
      <c r="I54" s="270">
        <f t="shared" si="4"/>
        <v>-1.2000294808822571E-14</v>
      </c>
      <c r="J54" s="305"/>
      <c r="K54" s="303">
        <v>0</v>
      </c>
      <c r="L54" s="268">
        <v>-3.496385403423119E-14</v>
      </c>
      <c r="M54" s="102">
        <f t="shared" si="5"/>
        <v>5.4464777008433884E-6</v>
      </c>
      <c r="N54" s="103">
        <f t="shared" si="6"/>
        <v>291.35828692252238</v>
      </c>
      <c r="P54" s="62"/>
    </row>
    <row r="55" spans="1:16" s="50" customFormat="1" ht="13.5" x14ac:dyDescent="0.25">
      <c r="A55" s="185">
        <v>41</v>
      </c>
      <c r="B55" s="186" t="s">
        <v>144</v>
      </c>
      <c r="C55" s="302" t="s">
        <v>799</v>
      </c>
      <c r="D55" s="303">
        <v>4867.6683652470001</v>
      </c>
      <c r="E55" s="303">
        <v>4867.6683652470001</v>
      </c>
      <c r="F55" s="304">
        <f t="shared" si="2"/>
        <v>0</v>
      </c>
      <c r="G55" s="303">
        <v>4867.6683332776292</v>
      </c>
      <c r="H55" s="270">
        <f t="shared" si="3"/>
        <v>5.5942166454769904E-13</v>
      </c>
      <c r="I55" s="270">
        <f t="shared" si="4"/>
        <v>1.149260020550542E-14</v>
      </c>
      <c r="J55" s="305"/>
      <c r="K55" s="303">
        <v>0</v>
      </c>
      <c r="L55" s="268">
        <v>5.5942166454769904E-13</v>
      </c>
      <c r="M55" s="102">
        <f t="shared" si="5"/>
        <v>3.196937086613616E-5</v>
      </c>
      <c r="N55" s="103">
        <f t="shared" si="6"/>
        <v>4867.6683332776283</v>
      </c>
      <c r="P55" s="62"/>
    </row>
    <row r="56" spans="1:16" s="50" customFormat="1" ht="13.5" x14ac:dyDescent="0.25">
      <c r="A56" s="185">
        <v>42</v>
      </c>
      <c r="B56" s="186" t="s">
        <v>144</v>
      </c>
      <c r="C56" s="302" t="s">
        <v>800</v>
      </c>
      <c r="D56" s="303">
        <v>2113.8952758030582</v>
      </c>
      <c r="E56" s="303">
        <v>2113.8952762608001</v>
      </c>
      <c r="F56" s="304">
        <f t="shared" si="2"/>
        <v>2.165394619169092E-8</v>
      </c>
      <c r="G56" s="303">
        <v>2113.8953205697558</v>
      </c>
      <c r="H56" s="270">
        <f t="shared" si="3"/>
        <v>5.5942166454769904E-13</v>
      </c>
      <c r="I56" s="270">
        <f t="shared" si="4"/>
        <v>2.6464019804105037E-14</v>
      </c>
      <c r="J56" s="305"/>
      <c r="K56" s="303">
        <v>0</v>
      </c>
      <c r="L56" s="268">
        <v>5.5942166454769904E-13</v>
      </c>
      <c r="M56" s="102">
        <f t="shared" si="5"/>
        <v>-4.4766697556042345E-5</v>
      </c>
      <c r="N56" s="103">
        <f t="shared" si="6"/>
        <v>2113.8953205697553</v>
      </c>
      <c r="P56" s="62"/>
    </row>
    <row r="57" spans="1:16" s="50" customFormat="1" ht="13.5" x14ac:dyDescent="0.25">
      <c r="A57" s="185">
        <v>43</v>
      </c>
      <c r="B57" s="186" t="s">
        <v>144</v>
      </c>
      <c r="C57" s="302" t="s">
        <v>801</v>
      </c>
      <c r="D57" s="303">
        <v>861.12215110400007</v>
      </c>
      <c r="E57" s="303">
        <v>861.12215110400007</v>
      </c>
      <c r="F57" s="304">
        <f t="shared" si="2"/>
        <v>0</v>
      </c>
      <c r="G57" s="303">
        <v>861.1221036682108</v>
      </c>
      <c r="H57" s="270">
        <f t="shared" si="3"/>
        <v>-2.7971083227384952E-13</v>
      </c>
      <c r="I57" s="270">
        <f t="shared" si="4"/>
        <v>-3.2482131822442E-14</v>
      </c>
      <c r="J57" s="305"/>
      <c r="K57" s="303">
        <v>0</v>
      </c>
      <c r="L57" s="268">
        <v>-2.7971083227384952E-13</v>
      </c>
      <c r="M57" s="102">
        <f t="shared" si="5"/>
        <v>4.7435789269911766E-5</v>
      </c>
      <c r="N57" s="103">
        <f t="shared" si="6"/>
        <v>861.12210366821103</v>
      </c>
      <c r="P57" s="62"/>
    </row>
    <row r="58" spans="1:16" s="50" customFormat="1" ht="13.5" x14ac:dyDescent="0.25">
      <c r="A58" s="185">
        <v>44</v>
      </c>
      <c r="B58" s="186" t="s">
        <v>148</v>
      </c>
      <c r="C58" s="302" t="s">
        <v>183</v>
      </c>
      <c r="D58" s="303">
        <v>432.96475130000005</v>
      </c>
      <c r="E58" s="303">
        <v>432.96475129999999</v>
      </c>
      <c r="F58" s="304">
        <f t="shared" si="2"/>
        <v>0</v>
      </c>
      <c r="G58" s="303">
        <v>432.96475129999999</v>
      </c>
      <c r="H58" s="270">
        <f t="shared" si="3"/>
        <v>0</v>
      </c>
      <c r="I58" s="270">
        <f t="shared" si="4"/>
        <v>0</v>
      </c>
      <c r="J58" s="305"/>
      <c r="K58" s="303">
        <v>0</v>
      </c>
      <c r="L58" s="268">
        <v>0</v>
      </c>
      <c r="M58" s="102">
        <f t="shared" si="5"/>
        <v>0</v>
      </c>
      <c r="N58" s="103">
        <f t="shared" si="6"/>
        <v>432.96475129999999</v>
      </c>
      <c r="P58" s="62"/>
    </row>
    <row r="59" spans="1:16" s="50" customFormat="1" ht="13.5" x14ac:dyDescent="0.25">
      <c r="A59" s="185">
        <v>45</v>
      </c>
      <c r="B59" s="186" t="s">
        <v>148</v>
      </c>
      <c r="C59" s="302" t="s">
        <v>802</v>
      </c>
      <c r="D59" s="303">
        <v>1127.7034121240001</v>
      </c>
      <c r="E59" s="303">
        <v>1127.7034121239999</v>
      </c>
      <c r="F59" s="304">
        <f t="shared" si="2"/>
        <v>0</v>
      </c>
      <c r="G59" s="303">
        <v>1127.7034269131614</v>
      </c>
      <c r="H59" s="270">
        <f t="shared" si="3"/>
        <v>1.3985541613692476E-13</v>
      </c>
      <c r="I59" s="270">
        <f t="shared" si="4"/>
        <v>1.2401790633364383E-14</v>
      </c>
      <c r="J59" s="305"/>
      <c r="K59" s="303">
        <v>0</v>
      </c>
      <c r="L59" s="268">
        <v>1.3985541613692476E-13</v>
      </c>
      <c r="M59" s="102">
        <f t="shared" si="5"/>
        <v>-1.4789161241424154E-5</v>
      </c>
      <c r="N59" s="103">
        <f t="shared" si="6"/>
        <v>1127.7034269131611</v>
      </c>
      <c r="P59" s="62"/>
    </row>
    <row r="60" spans="1:16" s="50" customFormat="1" ht="13.5" x14ac:dyDescent="0.25">
      <c r="A60" s="185">
        <v>46</v>
      </c>
      <c r="B60" s="186" t="s">
        <v>148</v>
      </c>
      <c r="C60" s="302" t="s">
        <v>185</v>
      </c>
      <c r="D60" s="303">
        <v>421.24614312700004</v>
      </c>
      <c r="E60" s="303">
        <v>421.24614312700004</v>
      </c>
      <c r="F60" s="304">
        <f t="shared" si="2"/>
        <v>0</v>
      </c>
      <c r="G60" s="303">
        <v>421.24605553809505</v>
      </c>
      <c r="H60" s="270">
        <f t="shared" si="3"/>
        <v>0</v>
      </c>
      <c r="I60" s="270">
        <f t="shared" si="4"/>
        <v>0</v>
      </c>
      <c r="J60" s="305"/>
      <c r="K60" s="303">
        <v>0</v>
      </c>
      <c r="L60" s="268">
        <v>0</v>
      </c>
      <c r="M60" s="102">
        <f t="shared" si="5"/>
        <v>8.7588904989388539E-5</v>
      </c>
      <c r="N60" s="103">
        <f t="shared" si="6"/>
        <v>421.24605553809505</v>
      </c>
      <c r="P60" s="62"/>
    </row>
    <row r="61" spans="1:16" s="50" customFormat="1" ht="13.5" x14ac:dyDescent="0.25">
      <c r="A61" s="185">
        <v>47</v>
      </c>
      <c r="B61" s="186" t="s">
        <v>148</v>
      </c>
      <c r="C61" s="302" t="s">
        <v>803</v>
      </c>
      <c r="D61" s="303">
        <v>881.77663795605815</v>
      </c>
      <c r="E61" s="303">
        <v>881.7766384137999</v>
      </c>
      <c r="F61" s="304">
        <f t="shared" si="2"/>
        <v>5.1911300147367001E-8</v>
      </c>
      <c r="G61" s="303">
        <v>881.77658046351917</v>
      </c>
      <c r="H61" s="270">
        <f t="shared" si="3"/>
        <v>2.7971083227384952E-13</v>
      </c>
      <c r="I61" s="270">
        <f t="shared" si="4"/>
        <v>3.172127952686663E-14</v>
      </c>
      <c r="J61" s="305"/>
      <c r="K61" s="303">
        <v>0</v>
      </c>
      <c r="L61" s="268">
        <v>2.7971083227384952E-13</v>
      </c>
      <c r="M61" s="102">
        <f t="shared" si="5"/>
        <v>5.7492538985570718E-5</v>
      </c>
      <c r="N61" s="103">
        <f t="shared" si="6"/>
        <v>881.77658046351894</v>
      </c>
      <c r="P61" s="62"/>
    </row>
    <row r="62" spans="1:16" s="50" customFormat="1" ht="13.5" x14ac:dyDescent="0.25">
      <c r="A62" s="185">
        <v>48</v>
      </c>
      <c r="B62" s="186" t="s">
        <v>136</v>
      </c>
      <c r="C62" s="302" t="s">
        <v>804</v>
      </c>
      <c r="D62" s="303">
        <v>1102.279168114942</v>
      </c>
      <c r="E62" s="303">
        <v>1102.2791676572001</v>
      </c>
      <c r="F62" s="304">
        <f t="shared" si="2"/>
        <v>-4.1526845961925574E-8</v>
      </c>
      <c r="G62" s="303">
        <v>1102.2790889532569</v>
      </c>
      <c r="H62" s="270">
        <f t="shared" si="3"/>
        <v>-1.3985541613692476E-13</v>
      </c>
      <c r="I62" s="270">
        <f t="shared" si="4"/>
        <v>-1.268783990848484E-14</v>
      </c>
      <c r="J62" s="305"/>
      <c r="K62" s="303">
        <v>0</v>
      </c>
      <c r="L62" s="268">
        <v>-1.3985541613692476E-13</v>
      </c>
      <c r="M62" s="102">
        <f t="shared" si="5"/>
        <v>7.9161685107465019E-5</v>
      </c>
      <c r="N62" s="103">
        <f t="shared" si="6"/>
        <v>1102.2790889532571</v>
      </c>
      <c r="P62" s="62"/>
    </row>
    <row r="63" spans="1:16" s="50" customFormat="1" ht="13.5" x14ac:dyDescent="0.25">
      <c r="A63" s="185">
        <v>49</v>
      </c>
      <c r="B63" s="186" t="s">
        <v>144</v>
      </c>
      <c r="C63" s="302" t="s">
        <v>805</v>
      </c>
      <c r="D63" s="303">
        <v>2496.8935492879709</v>
      </c>
      <c r="E63" s="303">
        <v>2496.8935490591002</v>
      </c>
      <c r="F63" s="304">
        <f t="shared" si="2"/>
        <v>-9.1662286649807356E-9</v>
      </c>
      <c r="G63" s="303">
        <v>2496.8935539084359</v>
      </c>
      <c r="H63" s="270">
        <f t="shared" si="3"/>
        <v>0</v>
      </c>
      <c r="I63" s="270">
        <f t="shared" si="4"/>
        <v>0</v>
      </c>
      <c r="J63" s="305"/>
      <c r="K63" s="303">
        <v>0</v>
      </c>
      <c r="L63" s="268">
        <v>0</v>
      </c>
      <c r="M63" s="102">
        <f t="shared" si="5"/>
        <v>-4.6204650061554275E-6</v>
      </c>
      <c r="N63" s="103">
        <f t="shared" si="6"/>
        <v>2496.8935539084359</v>
      </c>
      <c r="P63" s="62"/>
    </row>
    <row r="64" spans="1:16" s="50" customFormat="1" ht="13.5" x14ac:dyDescent="0.25">
      <c r="A64" s="185">
        <v>50</v>
      </c>
      <c r="B64" s="186" t="s">
        <v>144</v>
      </c>
      <c r="C64" s="302" t="s">
        <v>806</v>
      </c>
      <c r="D64" s="303">
        <v>3001.0963836765586</v>
      </c>
      <c r="E64" s="303">
        <v>3001.0963841342996</v>
      </c>
      <c r="F64" s="304">
        <f t="shared" si="2"/>
        <v>1.5252467733262165E-8</v>
      </c>
      <c r="G64" s="303">
        <v>3001.0963767434755</v>
      </c>
      <c r="H64" s="270">
        <f t="shared" si="3"/>
        <v>0</v>
      </c>
      <c r="I64" s="270">
        <f t="shared" si="4"/>
        <v>0</v>
      </c>
      <c r="J64" s="305"/>
      <c r="K64" s="303">
        <v>0</v>
      </c>
      <c r="L64" s="268">
        <v>0</v>
      </c>
      <c r="M64" s="102">
        <f t="shared" si="5"/>
        <v>6.9330831138358917E-6</v>
      </c>
      <c r="N64" s="103">
        <f t="shared" si="6"/>
        <v>3001.0963767434755</v>
      </c>
      <c r="P64" s="62"/>
    </row>
    <row r="65" spans="1:16" s="50" customFormat="1" ht="13.5" x14ac:dyDescent="0.25">
      <c r="A65" s="185">
        <v>51</v>
      </c>
      <c r="B65" s="186" t="s">
        <v>144</v>
      </c>
      <c r="C65" s="302" t="s">
        <v>807</v>
      </c>
      <c r="D65" s="303">
        <v>563.40966703605818</v>
      </c>
      <c r="E65" s="303">
        <v>563.40966749380004</v>
      </c>
      <c r="F65" s="304">
        <f t="shared" si="2"/>
        <v>8.1244948546554951E-8</v>
      </c>
      <c r="G65" s="303">
        <v>563.40989010828446</v>
      </c>
      <c r="H65" s="270">
        <f t="shared" si="3"/>
        <v>6.992770806846238E-14</v>
      </c>
      <c r="I65" s="270">
        <f t="shared" si="4"/>
        <v>1.2411520799690909E-14</v>
      </c>
      <c r="J65" s="305"/>
      <c r="K65" s="303">
        <v>0</v>
      </c>
      <c r="L65" s="268">
        <v>6.992770806846238E-14</v>
      </c>
      <c r="M65" s="102">
        <f t="shared" si="5"/>
        <v>-2.2307222627659939E-4</v>
      </c>
      <c r="N65" s="103">
        <f t="shared" si="6"/>
        <v>563.40989010828434</v>
      </c>
      <c r="P65" s="62"/>
    </row>
    <row r="66" spans="1:16" s="50" customFormat="1" ht="13.5" x14ac:dyDescent="0.25">
      <c r="A66" s="185">
        <v>52</v>
      </c>
      <c r="B66" s="186" t="s">
        <v>144</v>
      </c>
      <c r="C66" s="302" t="s">
        <v>808</v>
      </c>
      <c r="D66" s="303">
        <v>541.59709785444193</v>
      </c>
      <c r="E66" s="303">
        <v>541.59709739670006</v>
      </c>
      <c r="F66" s="304">
        <f t="shared" si="2"/>
        <v>-8.4517054688149074E-8</v>
      </c>
      <c r="G66" s="303">
        <v>541.59710502929715</v>
      </c>
      <c r="H66" s="270">
        <f t="shared" si="3"/>
        <v>0</v>
      </c>
      <c r="I66" s="270">
        <f t="shared" si="4"/>
        <v>0</v>
      </c>
      <c r="J66" s="305"/>
      <c r="K66" s="303">
        <v>0</v>
      </c>
      <c r="L66" s="268">
        <v>0</v>
      </c>
      <c r="M66" s="102">
        <f t="shared" si="5"/>
        <v>-7.1748552272765664E-6</v>
      </c>
      <c r="N66" s="103">
        <f t="shared" si="6"/>
        <v>541.59710502929715</v>
      </c>
      <c r="P66" s="62"/>
    </row>
    <row r="67" spans="1:16" s="50" customFormat="1" ht="13.5" x14ac:dyDescent="0.25">
      <c r="A67" s="185">
        <v>53</v>
      </c>
      <c r="B67" s="186" t="s">
        <v>144</v>
      </c>
      <c r="C67" s="302" t="s">
        <v>809</v>
      </c>
      <c r="D67" s="303">
        <v>328.10120862144191</v>
      </c>
      <c r="E67" s="303">
        <v>328.10120816369999</v>
      </c>
      <c r="F67" s="304">
        <f t="shared" si="2"/>
        <v>-1.3951240873666393E-7</v>
      </c>
      <c r="G67" s="303">
        <v>328.10120086322752</v>
      </c>
      <c r="H67" s="270">
        <f t="shared" si="3"/>
        <v>-6.992770806846238E-14</v>
      </c>
      <c r="I67" s="270">
        <f t="shared" si="4"/>
        <v>-2.1312846868144798E-14</v>
      </c>
      <c r="J67" s="305"/>
      <c r="K67" s="303">
        <v>0</v>
      </c>
      <c r="L67" s="268">
        <v>-6.992770806846238E-14</v>
      </c>
      <c r="M67" s="102">
        <f t="shared" si="5"/>
        <v>7.7582143944709969E-6</v>
      </c>
      <c r="N67" s="103">
        <f t="shared" si="6"/>
        <v>328.10120086322758</v>
      </c>
      <c r="P67" s="62"/>
    </row>
    <row r="68" spans="1:16" s="50" customFormat="1" ht="13.5" x14ac:dyDescent="0.25">
      <c r="A68" s="185">
        <v>54</v>
      </c>
      <c r="B68" s="186" t="s">
        <v>144</v>
      </c>
      <c r="C68" s="302" t="s">
        <v>810</v>
      </c>
      <c r="D68" s="303">
        <v>511.53138914397101</v>
      </c>
      <c r="E68" s="303">
        <v>511.53138891510002</v>
      </c>
      <c r="F68" s="304">
        <f t="shared" si="2"/>
        <v>-4.4742321847479616E-8</v>
      </c>
      <c r="G68" s="303">
        <v>511.53139819999774</v>
      </c>
      <c r="H68" s="270">
        <f t="shared" si="3"/>
        <v>-1.3985541613692476E-13</v>
      </c>
      <c r="I68" s="270">
        <f t="shared" si="4"/>
        <v>-2.7340534553225015E-14</v>
      </c>
      <c r="J68" s="305"/>
      <c r="K68" s="303">
        <v>0</v>
      </c>
      <c r="L68" s="268">
        <v>-1.3985541613692476E-13</v>
      </c>
      <c r="M68" s="102">
        <f t="shared" si="5"/>
        <v>-9.0560267267392192E-6</v>
      </c>
      <c r="N68" s="103">
        <f t="shared" si="6"/>
        <v>511.53139819999785</v>
      </c>
      <c r="P68" s="62"/>
    </row>
    <row r="69" spans="1:16" s="50" customFormat="1" ht="13.5" x14ac:dyDescent="0.25">
      <c r="A69" s="185">
        <v>55</v>
      </c>
      <c r="B69" s="186" t="s">
        <v>144</v>
      </c>
      <c r="C69" s="302" t="s">
        <v>811</v>
      </c>
      <c r="D69" s="303">
        <v>416.8607140465291</v>
      </c>
      <c r="E69" s="303">
        <v>416.86071427540003</v>
      </c>
      <c r="F69" s="304">
        <f t="shared" si="2"/>
        <v>5.4903466661926359E-8</v>
      </c>
      <c r="G69" s="303">
        <v>416.86064814085597</v>
      </c>
      <c r="H69" s="270">
        <f t="shared" si="3"/>
        <v>0</v>
      </c>
      <c r="I69" s="270">
        <f t="shared" si="4"/>
        <v>0</v>
      </c>
      <c r="J69" s="305"/>
      <c r="K69" s="303">
        <v>0</v>
      </c>
      <c r="L69" s="268">
        <v>0</v>
      </c>
      <c r="M69" s="102">
        <f t="shared" si="5"/>
        <v>6.5905673125143949E-5</v>
      </c>
      <c r="N69" s="103">
        <f t="shared" si="6"/>
        <v>416.86064814085597</v>
      </c>
      <c r="P69" s="62"/>
    </row>
    <row r="70" spans="1:16" s="50" customFormat="1" ht="13.5" x14ac:dyDescent="0.25">
      <c r="A70" s="185">
        <v>57</v>
      </c>
      <c r="B70" s="186" t="s">
        <v>144</v>
      </c>
      <c r="C70" s="302" t="s">
        <v>195</v>
      </c>
      <c r="D70" s="303">
        <v>270.80928526255815</v>
      </c>
      <c r="E70" s="303">
        <v>270.80928572030001</v>
      </c>
      <c r="F70" s="304">
        <f t="shared" si="2"/>
        <v>1.6902738764201786E-7</v>
      </c>
      <c r="G70" s="303">
        <v>270.80929263801715</v>
      </c>
      <c r="H70" s="270">
        <f t="shared" si="3"/>
        <v>-6.992770806846238E-14</v>
      </c>
      <c r="I70" s="270">
        <f t="shared" si="4"/>
        <v>-2.5821754184856802E-14</v>
      </c>
      <c r="J70" s="305"/>
      <c r="K70" s="303">
        <v>0</v>
      </c>
      <c r="L70" s="268">
        <v>-6.992770806846238E-14</v>
      </c>
      <c r="M70" s="102">
        <f t="shared" si="5"/>
        <v>-7.3754590061980707E-6</v>
      </c>
      <c r="N70" s="103">
        <f t="shared" si="6"/>
        <v>270.80929263801721</v>
      </c>
      <c r="P70" s="62"/>
    </row>
    <row r="71" spans="1:16" s="50" customFormat="1" ht="13.5" x14ac:dyDescent="0.25">
      <c r="A71" s="185">
        <v>58</v>
      </c>
      <c r="B71" s="186" t="s">
        <v>148</v>
      </c>
      <c r="C71" s="302" t="s">
        <v>812</v>
      </c>
      <c r="D71" s="303">
        <v>1534.8797651665582</v>
      </c>
      <c r="E71" s="303">
        <v>1534.8797656243</v>
      </c>
      <c r="F71" s="304">
        <f t="shared" si="2"/>
        <v>2.9822658120792767E-8</v>
      </c>
      <c r="G71" s="303">
        <v>1534.8795837824368</v>
      </c>
      <c r="H71" s="270">
        <f t="shared" si="3"/>
        <v>-2.7971083227384952E-13</v>
      </c>
      <c r="I71" s="270">
        <f t="shared" si="4"/>
        <v>-1.8223631488169326E-14</v>
      </c>
      <c r="J71" s="305"/>
      <c r="K71" s="303">
        <v>0</v>
      </c>
      <c r="L71" s="268">
        <v>-2.7971083227384952E-13</v>
      </c>
      <c r="M71" s="102">
        <f t="shared" si="5"/>
        <v>1.8138412133339443E-4</v>
      </c>
      <c r="N71" s="103">
        <f t="shared" si="6"/>
        <v>1534.8795837824371</v>
      </c>
      <c r="P71" s="62"/>
    </row>
    <row r="72" spans="1:16" s="50" customFormat="1" ht="13.5" x14ac:dyDescent="0.25">
      <c r="A72" s="185">
        <v>59</v>
      </c>
      <c r="B72" s="186" t="s">
        <v>148</v>
      </c>
      <c r="C72" s="302" t="s">
        <v>813</v>
      </c>
      <c r="D72" s="303">
        <v>596.24666970444184</v>
      </c>
      <c r="E72" s="303">
        <v>596.24666924669998</v>
      </c>
      <c r="F72" s="304">
        <f t="shared" si="2"/>
        <v>-7.6770561463490594E-8</v>
      </c>
      <c r="G72" s="303">
        <v>596.24667854772952</v>
      </c>
      <c r="H72" s="270">
        <f t="shared" si="3"/>
        <v>1.3985541613692476E-13</v>
      </c>
      <c r="I72" s="270">
        <f t="shared" si="4"/>
        <v>2.3455966020509354E-14</v>
      </c>
      <c r="J72" s="305"/>
      <c r="K72" s="303">
        <v>0</v>
      </c>
      <c r="L72" s="268">
        <v>1.3985541613692476E-13</v>
      </c>
      <c r="M72" s="102">
        <f t="shared" si="5"/>
        <v>-8.8432876736987964E-6</v>
      </c>
      <c r="N72" s="103">
        <f t="shared" si="6"/>
        <v>596.2466785477294</v>
      </c>
      <c r="P72" s="62"/>
    </row>
    <row r="73" spans="1:16" s="50" customFormat="1" ht="13.5" x14ac:dyDescent="0.25">
      <c r="A73" s="185">
        <v>60</v>
      </c>
      <c r="B73" s="186" t="s">
        <v>198</v>
      </c>
      <c r="C73" s="302" t="s">
        <v>814</v>
      </c>
      <c r="D73" s="303">
        <v>2231.261731857529</v>
      </c>
      <c r="E73" s="303">
        <v>2231.2617320864001</v>
      </c>
      <c r="F73" s="304">
        <f t="shared" si="2"/>
        <v>1.0257480198561097E-8</v>
      </c>
      <c r="G73" s="303">
        <v>2231.2617263979282</v>
      </c>
      <c r="H73" s="270">
        <f t="shared" si="3"/>
        <v>-5.5942166454769904E-13</v>
      </c>
      <c r="I73" s="270">
        <f t="shared" si="4"/>
        <v>-2.5071987589039904E-14</v>
      </c>
      <c r="J73" s="305"/>
      <c r="K73" s="303">
        <v>0</v>
      </c>
      <c r="L73" s="268">
        <v>-5.5942166454769904E-13</v>
      </c>
      <c r="M73" s="102">
        <f t="shared" si="5"/>
        <v>5.4596007430518512E-6</v>
      </c>
      <c r="N73" s="103">
        <f t="shared" si="6"/>
        <v>2231.2617263979287</v>
      </c>
      <c r="P73" s="62"/>
    </row>
    <row r="74" spans="1:16" s="50" customFormat="1" ht="13.5" x14ac:dyDescent="0.25">
      <c r="A74" s="185">
        <v>61</v>
      </c>
      <c r="B74" s="186" t="s">
        <v>134</v>
      </c>
      <c r="C74" s="302" t="s">
        <v>200</v>
      </c>
      <c r="D74" s="303">
        <v>1515.3407872179712</v>
      </c>
      <c r="E74" s="303">
        <v>1515.3407869891</v>
      </c>
      <c r="F74" s="304">
        <f t="shared" si="2"/>
        <v>-1.5103609030120424E-8</v>
      </c>
      <c r="G74" s="303">
        <v>1515.3407869976643</v>
      </c>
      <c r="H74" s="270">
        <f t="shared" si="3"/>
        <v>5.5942166454769904E-13</v>
      </c>
      <c r="I74" s="270">
        <f t="shared" si="4"/>
        <v>3.6917218182930298E-14</v>
      </c>
      <c r="J74" s="305"/>
      <c r="K74" s="303">
        <v>0</v>
      </c>
      <c r="L74" s="268">
        <v>5.5942166454769904E-13</v>
      </c>
      <c r="M74" s="102">
        <f t="shared" si="5"/>
        <v>2.2030690161045641E-7</v>
      </c>
      <c r="N74" s="103">
        <f t="shared" si="6"/>
        <v>1515.3407869976638</v>
      </c>
      <c r="P74" s="62"/>
    </row>
    <row r="75" spans="1:16" s="50" customFormat="1" ht="13.5" x14ac:dyDescent="0.25">
      <c r="A75" s="185">
        <v>62</v>
      </c>
      <c r="B75" s="186" t="s">
        <v>201</v>
      </c>
      <c r="C75" s="302" t="s">
        <v>815</v>
      </c>
      <c r="D75" s="303">
        <v>16923.13153926847</v>
      </c>
      <c r="E75" s="303">
        <v>12479.470532546102</v>
      </c>
      <c r="F75" s="304">
        <f t="shared" si="2"/>
        <v>-26.257912115209223</v>
      </c>
      <c r="G75" s="303">
        <v>12479.470536298988</v>
      </c>
      <c r="H75" s="270">
        <f t="shared" si="3"/>
        <v>1262.3489755182827</v>
      </c>
      <c r="I75" s="270">
        <f t="shared" si="4"/>
        <v>10.115404914223825</v>
      </c>
      <c r="J75" s="305"/>
      <c r="K75" s="303">
        <v>0</v>
      </c>
      <c r="L75" s="268">
        <v>1262.3489755182827</v>
      </c>
      <c r="M75" s="102">
        <f t="shared" si="5"/>
        <v>4443.6610029694821</v>
      </c>
      <c r="N75" s="103">
        <f t="shared" si="6"/>
        <v>11217.121560780706</v>
      </c>
      <c r="P75" s="62"/>
    </row>
    <row r="76" spans="1:16" s="50" customFormat="1" ht="13.5" x14ac:dyDescent="0.25">
      <c r="A76" s="185">
        <v>63</v>
      </c>
      <c r="B76" s="186" t="s">
        <v>163</v>
      </c>
      <c r="C76" s="302" t="s">
        <v>816</v>
      </c>
      <c r="D76" s="303">
        <v>16405.38854158203</v>
      </c>
      <c r="E76" s="303">
        <v>16405.388541810902</v>
      </c>
      <c r="F76" s="304">
        <f t="shared" si="2"/>
        <v>1.3951080291008111E-9</v>
      </c>
      <c r="G76" s="303">
        <v>16405.388290438652</v>
      </c>
      <c r="H76" s="270">
        <f t="shared" si="3"/>
        <v>9904.7935193191206</v>
      </c>
      <c r="I76" s="270">
        <f t="shared" si="4"/>
        <v>60.375244963419703</v>
      </c>
      <c r="J76" s="308"/>
      <c r="K76" s="303">
        <v>0</v>
      </c>
      <c r="L76" s="268">
        <v>9904.7935193191206</v>
      </c>
      <c r="M76" s="102">
        <f t="shared" si="5"/>
        <v>2.5114337768172845E-4</v>
      </c>
      <c r="N76" s="103">
        <f t="shared" si="6"/>
        <v>6500.5947711195313</v>
      </c>
      <c r="P76" s="62"/>
    </row>
    <row r="77" spans="1:16" s="50" customFormat="1" ht="13.5" x14ac:dyDescent="0.25">
      <c r="A77" s="185">
        <v>64</v>
      </c>
      <c r="B77" s="186" t="s">
        <v>144</v>
      </c>
      <c r="C77" s="302" t="s">
        <v>817</v>
      </c>
      <c r="D77" s="303">
        <v>131.74603438652906</v>
      </c>
      <c r="E77" s="303">
        <v>131.74603461539999</v>
      </c>
      <c r="F77" s="304">
        <f t="shared" si="2"/>
        <v>1.7372130400872265E-7</v>
      </c>
      <c r="G77" s="303">
        <v>131.74599902813517</v>
      </c>
      <c r="H77" s="270">
        <f t="shared" si="3"/>
        <v>1.7481927017115595E-14</v>
      </c>
      <c r="I77" s="270">
        <f t="shared" si="4"/>
        <v>1.3269414193869108E-14</v>
      </c>
      <c r="J77" s="305"/>
      <c r="K77" s="303">
        <v>0</v>
      </c>
      <c r="L77" s="268">
        <v>1.7481927017115595E-14</v>
      </c>
      <c r="M77" s="102">
        <f t="shared" si="5"/>
        <v>3.5358393887463535E-5</v>
      </c>
      <c r="N77" s="103">
        <f t="shared" si="6"/>
        <v>131.74599902813515</v>
      </c>
      <c r="P77" s="62"/>
    </row>
    <row r="78" spans="1:16" s="50" customFormat="1" ht="13.5" x14ac:dyDescent="0.25">
      <c r="A78" s="185">
        <v>65</v>
      </c>
      <c r="B78" s="186" t="s">
        <v>144</v>
      </c>
      <c r="C78" s="302" t="s">
        <v>818</v>
      </c>
      <c r="D78" s="303">
        <v>1344.6475291539707</v>
      </c>
      <c r="E78" s="303">
        <v>1344.6475289251</v>
      </c>
      <c r="F78" s="304">
        <f t="shared" si="2"/>
        <v>-1.7020880704876618E-8</v>
      </c>
      <c r="G78" s="303">
        <v>1344.6475369134982</v>
      </c>
      <c r="H78" s="270">
        <f t="shared" si="3"/>
        <v>-5.5942166454769904E-13</v>
      </c>
      <c r="I78" s="270">
        <f t="shared" si="4"/>
        <v>-4.1603591462730463E-14</v>
      </c>
      <c r="J78" s="305"/>
      <c r="K78" s="303">
        <v>0</v>
      </c>
      <c r="L78" s="268">
        <v>-5.5942166454769904E-13</v>
      </c>
      <c r="M78" s="102">
        <f t="shared" si="5"/>
        <v>-7.7595275342901004E-6</v>
      </c>
      <c r="N78" s="103">
        <f t="shared" si="6"/>
        <v>1344.6475369134987</v>
      </c>
      <c r="P78" s="62"/>
    </row>
    <row r="79" spans="1:16" s="50" customFormat="1" ht="13.5" x14ac:dyDescent="0.25">
      <c r="A79" s="185">
        <v>66</v>
      </c>
      <c r="B79" s="186" t="s">
        <v>144</v>
      </c>
      <c r="C79" s="302" t="s">
        <v>819</v>
      </c>
      <c r="D79" s="303">
        <v>1475.677991711</v>
      </c>
      <c r="E79" s="303">
        <v>1475.677991711</v>
      </c>
      <c r="F79" s="304">
        <f t="shared" si="2"/>
        <v>0</v>
      </c>
      <c r="G79" s="303">
        <v>1475.6779646561224</v>
      </c>
      <c r="H79" s="270">
        <f t="shared" si="3"/>
        <v>0</v>
      </c>
      <c r="I79" s="270">
        <f t="shared" si="4"/>
        <v>0</v>
      </c>
      <c r="J79" s="305"/>
      <c r="K79" s="303">
        <v>0</v>
      </c>
      <c r="L79" s="268">
        <v>0</v>
      </c>
      <c r="M79" s="102">
        <f t="shared" si="5"/>
        <v>2.7054877591581317E-5</v>
      </c>
      <c r="N79" s="103">
        <f t="shared" si="6"/>
        <v>1475.6779646561224</v>
      </c>
      <c r="P79" s="62"/>
    </row>
    <row r="80" spans="1:16" s="50" customFormat="1" ht="13.5" x14ac:dyDescent="0.25">
      <c r="A80" s="185">
        <v>67</v>
      </c>
      <c r="B80" s="186" t="s">
        <v>144</v>
      </c>
      <c r="C80" s="302" t="s">
        <v>820</v>
      </c>
      <c r="D80" s="303">
        <v>402.564315421</v>
      </c>
      <c r="E80" s="303">
        <v>402.564315421</v>
      </c>
      <c r="F80" s="304">
        <f t="shared" si="2"/>
        <v>0</v>
      </c>
      <c r="G80" s="303">
        <v>402.56425245936032</v>
      </c>
      <c r="H80" s="270">
        <f t="shared" si="3"/>
        <v>-6.992770806846238E-14</v>
      </c>
      <c r="I80" s="270">
        <f t="shared" si="4"/>
        <v>-1.7370567978766892E-14</v>
      </c>
      <c r="J80" s="305"/>
      <c r="K80" s="303">
        <v>0</v>
      </c>
      <c r="L80" s="268">
        <v>-6.992770806846238E-14</v>
      </c>
      <c r="M80" s="102">
        <f t="shared" si="5"/>
        <v>6.2961639684999682E-5</v>
      </c>
      <c r="N80" s="103">
        <f t="shared" si="6"/>
        <v>402.56425245936038</v>
      </c>
      <c r="P80" s="62"/>
    </row>
    <row r="81" spans="1:16" s="50" customFormat="1" ht="13.5" x14ac:dyDescent="0.25">
      <c r="A81" s="185">
        <v>68</v>
      </c>
      <c r="B81" s="186" t="s">
        <v>144</v>
      </c>
      <c r="C81" s="302" t="s">
        <v>821</v>
      </c>
      <c r="D81" s="303">
        <v>1827.2603095454419</v>
      </c>
      <c r="E81" s="303">
        <v>1827.2603090877001</v>
      </c>
      <c r="F81" s="304">
        <f t="shared" ref="F81:F144" si="7">E81/D81*100-100</f>
        <v>-2.505072416170151E-8</v>
      </c>
      <c r="G81" s="303">
        <v>1827.260301736713</v>
      </c>
      <c r="H81" s="270">
        <f t="shared" ref="H81:H144" si="8">K81+L81</f>
        <v>427.46744927621012</v>
      </c>
      <c r="I81" s="270">
        <f t="shared" ref="I81:I144" si="9">+H81/E81*100</f>
        <v>23.393899990616699</v>
      </c>
      <c r="J81" s="305"/>
      <c r="K81" s="303">
        <v>0</v>
      </c>
      <c r="L81" s="268">
        <v>427.46744927621012</v>
      </c>
      <c r="M81" s="102">
        <f t="shared" ref="M81:M144" si="10">D81-G81</f>
        <v>7.8087289239192614E-6</v>
      </c>
      <c r="N81" s="103">
        <f t="shared" ref="N81:N144" si="11">G81-H81</f>
        <v>1399.7928524605029</v>
      </c>
      <c r="P81" s="62"/>
    </row>
    <row r="82" spans="1:16" s="50" customFormat="1" ht="13.5" x14ac:dyDescent="0.25">
      <c r="A82" s="185">
        <v>69</v>
      </c>
      <c r="B82" s="186" t="s">
        <v>144</v>
      </c>
      <c r="C82" s="302" t="s">
        <v>822</v>
      </c>
      <c r="D82" s="303">
        <v>653.67979727244187</v>
      </c>
      <c r="E82" s="303">
        <v>653.67979681470001</v>
      </c>
      <c r="F82" s="304">
        <f t="shared" si="7"/>
        <v>-7.0025393483774678E-8</v>
      </c>
      <c r="G82" s="303">
        <v>653.67979741222609</v>
      </c>
      <c r="H82" s="270">
        <f t="shared" si="8"/>
        <v>0</v>
      </c>
      <c r="I82" s="270">
        <f t="shared" si="9"/>
        <v>0</v>
      </c>
      <c r="J82" s="305"/>
      <c r="K82" s="303">
        <v>0</v>
      </c>
      <c r="L82" s="268">
        <v>0</v>
      </c>
      <c r="M82" s="102">
        <f t="shared" si="10"/>
        <v>-1.397842197548016E-7</v>
      </c>
      <c r="N82" s="103">
        <f t="shared" si="11"/>
        <v>653.67979741222609</v>
      </c>
      <c r="P82" s="62"/>
    </row>
    <row r="83" spans="1:16" s="50" customFormat="1" ht="13.5" x14ac:dyDescent="0.25">
      <c r="A83" s="185">
        <v>70</v>
      </c>
      <c r="B83" s="186" t="s">
        <v>144</v>
      </c>
      <c r="C83" s="302" t="s">
        <v>823</v>
      </c>
      <c r="D83" s="303">
        <v>730.47243479344183</v>
      </c>
      <c r="E83" s="303">
        <v>730.47243433569997</v>
      </c>
      <c r="F83" s="304">
        <f t="shared" si="7"/>
        <v>-6.2663801259077445E-8</v>
      </c>
      <c r="G83" s="303">
        <v>730.47242861926429</v>
      </c>
      <c r="H83" s="270">
        <f t="shared" si="8"/>
        <v>0</v>
      </c>
      <c r="I83" s="270">
        <f t="shared" si="9"/>
        <v>0</v>
      </c>
      <c r="J83" s="305"/>
      <c r="K83" s="303">
        <v>0</v>
      </c>
      <c r="L83" s="268">
        <v>0</v>
      </c>
      <c r="M83" s="102">
        <f t="shared" si="10"/>
        <v>6.1741775425616652E-6</v>
      </c>
      <c r="N83" s="103">
        <f t="shared" si="11"/>
        <v>730.47242861926429</v>
      </c>
      <c r="P83" s="62"/>
    </row>
    <row r="84" spans="1:16" s="50" customFormat="1" ht="13.5" x14ac:dyDescent="0.25">
      <c r="A84" s="185">
        <v>71</v>
      </c>
      <c r="B84" s="186" t="s">
        <v>824</v>
      </c>
      <c r="C84" s="302" t="s">
        <v>213</v>
      </c>
      <c r="D84" s="303">
        <v>267.20133187644188</v>
      </c>
      <c r="E84" s="303">
        <v>267.20133141870002</v>
      </c>
      <c r="F84" s="304">
        <f t="shared" si="7"/>
        <v>-1.7130972196355287E-7</v>
      </c>
      <c r="G84" s="303">
        <v>267.20132944843039</v>
      </c>
      <c r="H84" s="270">
        <f t="shared" si="8"/>
        <v>-6.992770806846238E-14</v>
      </c>
      <c r="I84" s="270">
        <f t="shared" si="9"/>
        <v>-2.6170419023431744E-14</v>
      </c>
      <c r="J84" s="305"/>
      <c r="K84" s="303">
        <v>0</v>
      </c>
      <c r="L84" s="268">
        <v>-6.992770806846238E-14</v>
      </c>
      <c r="M84" s="102">
        <f t="shared" si="10"/>
        <v>2.4280114985231194E-6</v>
      </c>
      <c r="N84" s="103">
        <f t="shared" si="11"/>
        <v>267.20132944843044</v>
      </c>
      <c r="P84" s="62"/>
    </row>
    <row r="85" spans="1:16" s="50" customFormat="1" ht="13.5" x14ac:dyDescent="0.25">
      <c r="A85" s="185">
        <v>72</v>
      </c>
      <c r="B85" s="186" t="s">
        <v>214</v>
      </c>
      <c r="C85" s="302" t="s">
        <v>215</v>
      </c>
      <c r="D85" s="303">
        <v>608.36385660244184</v>
      </c>
      <c r="E85" s="303">
        <v>608.36385614469998</v>
      </c>
      <c r="F85" s="304">
        <f t="shared" si="7"/>
        <v>-7.5241459285280143E-8</v>
      </c>
      <c r="G85" s="303">
        <v>608.36386401797483</v>
      </c>
      <c r="H85" s="270">
        <f t="shared" si="8"/>
        <v>0</v>
      </c>
      <c r="I85" s="270">
        <f t="shared" si="9"/>
        <v>0</v>
      </c>
      <c r="J85" s="305"/>
      <c r="K85" s="303">
        <v>0</v>
      </c>
      <c r="L85" s="268">
        <v>0</v>
      </c>
      <c r="M85" s="102">
        <f t="shared" si="10"/>
        <v>-7.4155329912173329E-6</v>
      </c>
      <c r="N85" s="103">
        <f t="shared" si="11"/>
        <v>608.36386401797483</v>
      </c>
      <c r="P85" s="62"/>
    </row>
    <row r="86" spans="1:16" s="50" customFormat="1" ht="13.5" x14ac:dyDescent="0.25">
      <c r="A86" s="185">
        <v>73</v>
      </c>
      <c r="B86" s="186" t="s">
        <v>214</v>
      </c>
      <c r="C86" s="302" t="s">
        <v>216</v>
      </c>
      <c r="D86" s="303">
        <v>833.41624472855824</v>
      </c>
      <c r="E86" s="303">
        <v>833.41624518629999</v>
      </c>
      <c r="F86" s="304">
        <f t="shared" si="7"/>
        <v>5.4923560810493655E-8</v>
      </c>
      <c r="G86" s="303">
        <v>833.41624518629999</v>
      </c>
      <c r="H86" s="270">
        <f t="shared" si="8"/>
        <v>83.341622401144477</v>
      </c>
      <c r="I86" s="270">
        <f t="shared" si="9"/>
        <v>9.9999997459270151</v>
      </c>
      <c r="J86" s="305"/>
      <c r="K86" s="303">
        <v>0</v>
      </c>
      <c r="L86" s="268">
        <v>83.341622401144477</v>
      </c>
      <c r="M86" s="102">
        <f t="shared" si="10"/>
        <v>-4.5774174850521376E-7</v>
      </c>
      <c r="N86" s="103">
        <f t="shared" si="11"/>
        <v>750.0746227851555</v>
      </c>
      <c r="P86" s="62"/>
    </row>
    <row r="87" spans="1:16" s="50" customFormat="1" ht="13.5" x14ac:dyDescent="0.25">
      <c r="A87" s="185">
        <v>74</v>
      </c>
      <c r="B87" s="186" t="s">
        <v>214</v>
      </c>
      <c r="C87" s="302" t="s">
        <v>825</v>
      </c>
      <c r="D87" s="303">
        <v>124.94771864747092</v>
      </c>
      <c r="E87" s="303">
        <v>124.9477184186</v>
      </c>
      <c r="F87" s="304">
        <f t="shared" si="7"/>
        <v>-1.8317334138373553E-7</v>
      </c>
      <c r="G87" s="303">
        <v>124.94771861099649</v>
      </c>
      <c r="H87" s="270">
        <f t="shared" si="8"/>
        <v>1.7481927017115595E-14</v>
      </c>
      <c r="I87" s="270">
        <f t="shared" si="9"/>
        <v>1.3991393551139221E-14</v>
      </c>
      <c r="J87" s="305"/>
      <c r="K87" s="303">
        <v>0</v>
      </c>
      <c r="L87" s="268">
        <v>1.7481927017115595E-14</v>
      </c>
      <c r="M87" s="102">
        <f t="shared" si="10"/>
        <v>3.6474432363320375E-8</v>
      </c>
      <c r="N87" s="103">
        <f t="shared" si="11"/>
        <v>124.94771861099647</v>
      </c>
      <c r="P87" s="62"/>
    </row>
    <row r="88" spans="1:16" s="50" customFormat="1" ht="13.5" x14ac:dyDescent="0.25">
      <c r="A88" s="185">
        <v>75</v>
      </c>
      <c r="B88" s="186" t="s">
        <v>214</v>
      </c>
      <c r="C88" s="302" t="s">
        <v>826</v>
      </c>
      <c r="D88" s="303">
        <v>227.43736626347098</v>
      </c>
      <c r="E88" s="303">
        <v>227.43736603459999</v>
      </c>
      <c r="F88" s="304">
        <f t="shared" si="7"/>
        <v>-1.0063033073492988E-7</v>
      </c>
      <c r="G88" s="303">
        <v>227.43737273728527</v>
      </c>
      <c r="H88" s="270">
        <f t="shared" si="8"/>
        <v>0</v>
      </c>
      <c r="I88" s="270">
        <f t="shared" si="9"/>
        <v>0</v>
      </c>
      <c r="J88" s="305"/>
      <c r="K88" s="303">
        <v>0</v>
      </c>
      <c r="L88" s="268">
        <v>0</v>
      </c>
      <c r="M88" s="102">
        <f t="shared" si="10"/>
        <v>-6.4738142953046918E-6</v>
      </c>
      <c r="N88" s="103">
        <f t="shared" si="11"/>
        <v>227.43737273728527</v>
      </c>
      <c r="P88" s="62"/>
    </row>
    <row r="89" spans="1:16" s="50" customFormat="1" ht="13.5" x14ac:dyDescent="0.25">
      <c r="A89" s="185">
        <v>76</v>
      </c>
      <c r="B89" s="186" t="s">
        <v>214</v>
      </c>
      <c r="C89" s="302" t="s">
        <v>219</v>
      </c>
      <c r="D89" s="303">
        <v>369.36932085402913</v>
      </c>
      <c r="E89" s="303">
        <v>369.3693210829</v>
      </c>
      <c r="F89" s="304">
        <f t="shared" si="7"/>
        <v>6.1962609265719948E-8</v>
      </c>
      <c r="G89" s="303">
        <v>369.36930139671341</v>
      </c>
      <c r="H89" s="270">
        <f t="shared" si="8"/>
        <v>0</v>
      </c>
      <c r="I89" s="270">
        <f t="shared" si="9"/>
        <v>0</v>
      </c>
      <c r="J89" s="305"/>
      <c r="K89" s="303">
        <v>0</v>
      </c>
      <c r="L89" s="268">
        <v>0</v>
      </c>
      <c r="M89" s="102">
        <f t="shared" si="10"/>
        <v>1.9457315715953882E-5</v>
      </c>
      <c r="N89" s="103">
        <f t="shared" si="11"/>
        <v>369.36930139671341</v>
      </c>
      <c r="P89" s="62"/>
    </row>
    <row r="90" spans="1:16" s="50" customFormat="1" ht="13.5" x14ac:dyDescent="0.25">
      <c r="A90" s="185">
        <v>77</v>
      </c>
      <c r="B90" s="186" t="s">
        <v>214</v>
      </c>
      <c r="C90" s="302" t="s">
        <v>827</v>
      </c>
      <c r="D90" s="303">
        <v>283.50509105847095</v>
      </c>
      <c r="E90" s="303">
        <v>283.50509082960002</v>
      </c>
      <c r="F90" s="304">
        <f t="shared" si="7"/>
        <v>-8.0729037676974258E-8</v>
      </c>
      <c r="G90" s="303">
        <v>283.50509082984775</v>
      </c>
      <c r="H90" s="270">
        <f t="shared" si="8"/>
        <v>0</v>
      </c>
      <c r="I90" s="270">
        <f t="shared" si="9"/>
        <v>0</v>
      </c>
      <c r="J90" s="305"/>
      <c r="K90" s="303">
        <v>0</v>
      </c>
      <c r="L90" s="268">
        <v>0</v>
      </c>
      <c r="M90" s="102">
        <f t="shared" si="10"/>
        <v>2.2862320747663034E-7</v>
      </c>
      <c r="N90" s="103">
        <f t="shared" si="11"/>
        <v>283.50509082984775</v>
      </c>
      <c r="P90" s="62"/>
    </row>
    <row r="91" spans="1:16" s="50" customFormat="1" ht="13.5" x14ac:dyDescent="0.25">
      <c r="A91" s="185">
        <v>78</v>
      </c>
      <c r="B91" s="186" t="s">
        <v>214</v>
      </c>
      <c r="C91" s="302" t="s">
        <v>828</v>
      </c>
      <c r="D91" s="303">
        <v>4.8546694164709301</v>
      </c>
      <c r="E91" s="303">
        <v>4.8546691875999999</v>
      </c>
      <c r="F91" s="304">
        <f t="shared" si="7"/>
        <v>-4.7144493464656989E-6</v>
      </c>
      <c r="G91" s="303">
        <v>4.8546691931544039</v>
      </c>
      <c r="H91" s="270">
        <f t="shared" si="8"/>
        <v>0</v>
      </c>
      <c r="I91" s="270">
        <f t="shared" si="9"/>
        <v>0</v>
      </c>
      <c r="J91" s="305"/>
      <c r="K91" s="303">
        <v>0</v>
      </c>
      <c r="L91" s="268">
        <v>0</v>
      </c>
      <c r="M91" s="102">
        <f t="shared" si="10"/>
        <v>2.2331652616003339E-7</v>
      </c>
      <c r="N91" s="103">
        <f t="shared" si="11"/>
        <v>4.8546691931544039</v>
      </c>
      <c r="P91" s="62"/>
    </row>
    <row r="92" spans="1:16" s="50" customFormat="1" ht="13.5" x14ac:dyDescent="0.25">
      <c r="A92" s="185">
        <v>79</v>
      </c>
      <c r="B92" s="186" t="s">
        <v>214</v>
      </c>
      <c r="C92" s="302" t="s">
        <v>829</v>
      </c>
      <c r="D92" s="303">
        <v>2507.3573920399999</v>
      </c>
      <c r="E92" s="303">
        <v>2507.3573920399999</v>
      </c>
      <c r="F92" s="304">
        <f t="shared" si="7"/>
        <v>0</v>
      </c>
      <c r="G92" s="303">
        <v>2507.357332847062</v>
      </c>
      <c r="H92" s="270">
        <f t="shared" si="8"/>
        <v>2.7971083227384952E-13</v>
      </c>
      <c r="I92" s="270">
        <f t="shared" si="9"/>
        <v>1.1155602833558371E-14</v>
      </c>
      <c r="J92" s="305"/>
      <c r="K92" s="303">
        <v>0</v>
      </c>
      <c r="L92" s="268">
        <v>2.7971083227384952E-13</v>
      </c>
      <c r="M92" s="102">
        <f t="shared" si="10"/>
        <v>5.9192937897023512E-5</v>
      </c>
      <c r="N92" s="103">
        <f t="shared" si="11"/>
        <v>2507.3573328470616</v>
      </c>
      <c r="P92" s="62"/>
    </row>
    <row r="93" spans="1:16" s="50" customFormat="1" ht="13.5" x14ac:dyDescent="0.25">
      <c r="A93" s="185">
        <v>80</v>
      </c>
      <c r="B93" s="186" t="s">
        <v>214</v>
      </c>
      <c r="C93" s="302" t="s">
        <v>830</v>
      </c>
      <c r="D93" s="303">
        <v>580.44872100000009</v>
      </c>
      <c r="E93" s="303">
        <v>580.44872099999998</v>
      </c>
      <c r="F93" s="304">
        <f t="shared" si="7"/>
        <v>0</v>
      </c>
      <c r="G93" s="303">
        <v>580.44872099553686</v>
      </c>
      <c r="H93" s="270">
        <f t="shared" si="8"/>
        <v>-6.992770806846238E-14</v>
      </c>
      <c r="I93" s="270">
        <f t="shared" si="9"/>
        <v>-1.2047181006444561E-14</v>
      </c>
      <c r="J93" s="305"/>
      <c r="K93" s="303">
        <v>0</v>
      </c>
      <c r="L93" s="268">
        <v>-6.992770806846238E-14</v>
      </c>
      <c r="M93" s="102">
        <f t="shared" si="10"/>
        <v>4.4632315621129237E-9</v>
      </c>
      <c r="N93" s="103">
        <f t="shared" si="11"/>
        <v>580.44872099553697</v>
      </c>
      <c r="P93" s="62"/>
    </row>
    <row r="94" spans="1:16" s="50" customFormat="1" ht="13.5" x14ac:dyDescent="0.25">
      <c r="A94" s="185">
        <v>82</v>
      </c>
      <c r="B94" s="186" t="s">
        <v>214</v>
      </c>
      <c r="C94" s="302" t="s">
        <v>225</v>
      </c>
      <c r="D94" s="303">
        <v>11.809701091941863</v>
      </c>
      <c r="E94" s="303">
        <v>11.8097006342</v>
      </c>
      <c r="F94" s="304">
        <f t="shared" si="7"/>
        <v>-3.8759817755362747E-6</v>
      </c>
      <c r="G94" s="303">
        <v>11.809700615723893</v>
      </c>
      <c r="H94" s="270">
        <f t="shared" si="8"/>
        <v>2.1852408771394494E-15</v>
      </c>
      <c r="I94" s="270">
        <f t="shared" si="9"/>
        <v>1.8503778756348465E-14</v>
      </c>
      <c r="J94" s="305"/>
      <c r="K94" s="303">
        <v>0</v>
      </c>
      <c r="L94" s="268">
        <v>2.1852408771394494E-15</v>
      </c>
      <c r="M94" s="102">
        <f t="shared" si="10"/>
        <v>4.7621796994690158E-7</v>
      </c>
      <c r="N94" s="103">
        <f t="shared" si="11"/>
        <v>11.809700615723891</v>
      </c>
      <c r="P94" s="62"/>
    </row>
    <row r="95" spans="1:16" s="50" customFormat="1" ht="13.5" x14ac:dyDescent="0.25">
      <c r="A95" s="309">
        <v>83</v>
      </c>
      <c r="B95" s="310" t="s">
        <v>214</v>
      </c>
      <c r="C95" s="311" t="s">
        <v>831</v>
      </c>
      <c r="D95" s="303">
        <v>18.01564050147093</v>
      </c>
      <c r="E95" s="303">
        <v>18.015640272600002</v>
      </c>
      <c r="F95" s="304">
        <f t="shared" si="7"/>
        <v>-1.2704012846143087E-6</v>
      </c>
      <c r="G95" s="303">
        <v>18.015639485975932</v>
      </c>
      <c r="H95" s="270">
        <f t="shared" si="8"/>
        <v>2.1852408771394494E-15</v>
      </c>
      <c r="I95" s="270">
        <f t="shared" si="9"/>
        <v>1.2129687560774531E-14</v>
      </c>
      <c r="J95" s="305"/>
      <c r="K95" s="303">
        <v>0</v>
      </c>
      <c r="L95" s="268">
        <v>2.1852408771394494E-15</v>
      </c>
      <c r="M95" s="102">
        <f t="shared" si="10"/>
        <v>1.0154949983132155E-6</v>
      </c>
      <c r="N95" s="103">
        <f t="shared" si="11"/>
        <v>18.015639485975928</v>
      </c>
      <c r="P95" s="62"/>
    </row>
    <row r="96" spans="1:16" s="50" customFormat="1" ht="13.5" x14ac:dyDescent="0.25">
      <c r="A96" s="309">
        <v>84</v>
      </c>
      <c r="B96" s="310" t="s">
        <v>214</v>
      </c>
      <c r="C96" s="307" t="s">
        <v>227</v>
      </c>
      <c r="D96" s="303">
        <v>265.89629610000003</v>
      </c>
      <c r="E96" s="303">
        <v>265.89629610000003</v>
      </c>
      <c r="F96" s="304">
        <f t="shared" si="7"/>
        <v>0</v>
      </c>
      <c r="G96" s="303">
        <v>265.89629610000003</v>
      </c>
      <c r="H96" s="270">
        <f t="shared" si="8"/>
        <v>0</v>
      </c>
      <c r="I96" s="270">
        <f t="shared" si="9"/>
        <v>0</v>
      </c>
      <c r="J96" s="305"/>
      <c r="K96" s="303">
        <v>0</v>
      </c>
      <c r="L96" s="268">
        <v>0</v>
      </c>
      <c r="M96" s="102">
        <f t="shared" si="10"/>
        <v>0</v>
      </c>
      <c r="N96" s="103">
        <f t="shared" si="11"/>
        <v>265.89629610000003</v>
      </c>
      <c r="P96" s="62"/>
    </row>
    <row r="97" spans="1:16" s="50" customFormat="1" ht="13.5" x14ac:dyDescent="0.25">
      <c r="A97" s="309">
        <v>87</v>
      </c>
      <c r="B97" s="310" t="s">
        <v>214</v>
      </c>
      <c r="C97" s="311" t="s">
        <v>832</v>
      </c>
      <c r="D97" s="303">
        <v>968.39927048699997</v>
      </c>
      <c r="E97" s="303">
        <v>968.39927048699997</v>
      </c>
      <c r="F97" s="304">
        <f t="shared" si="7"/>
        <v>0</v>
      </c>
      <c r="G97" s="303">
        <v>968.39927898649</v>
      </c>
      <c r="H97" s="270">
        <f t="shared" si="8"/>
        <v>-2.7971083227384952E-13</v>
      </c>
      <c r="I97" s="270">
        <f t="shared" si="9"/>
        <v>-2.8883833435064984E-14</v>
      </c>
      <c r="J97" s="305"/>
      <c r="K97" s="303">
        <v>0</v>
      </c>
      <c r="L97" s="268">
        <v>-2.7971083227384952E-13</v>
      </c>
      <c r="M97" s="102">
        <f t="shared" si="10"/>
        <v>-8.4994900362289627E-6</v>
      </c>
      <c r="N97" s="103">
        <f t="shared" si="11"/>
        <v>968.39927898649023</v>
      </c>
      <c r="P97" s="62"/>
    </row>
    <row r="98" spans="1:16" s="50" customFormat="1" ht="13.5" x14ac:dyDescent="0.25">
      <c r="A98" s="309">
        <v>90</v>
      </c>
      <c r="B98" s="310" t="s">
        <v>214</v>
      </c>
      <c r="C98" s="311" t="s">
        <v>229</v>
      </c>
      <c r="D98" s="303">
        <v>264.53817600000002</v>
      </c>
      <c r="E98" s="303">
        <v>264.53817599999996</v>
      </c>
      <c r="F98" s="304">
        <f t="shared" si="7"/>
        <v>0</v>
      </c>
      <c r="G98" s="303">
        <v>264.53817599999991</v>
      </c>
      <c r="H98" s="270">
        <f t="shared" si="8"/>
        <v>-3.496385403423119E-14</v>
      </c>
      <c r="I98" s="270">
        <f t="shared" si="9"/>
        <v>-1.3216940769347104E-14</v>
      </c>
      <c r="J98" s="305"/>
      <c r="K98" s="303">
        <v>0</v>
      </c>
      <c r="L98" s="268">
        <v>-3.496385403423119E-14</v>
      </c>
      <c r="M98" s="102">
        <f t="shared" si="10"/>
        <v>0</v>
      </c>
      <c r="N98" s="103">
        <f t="shared" si="11"/>
        <v>264.53817599999996</v>
      </c>
      <c r="P98" s="62"/>
    </row>
    <row r="99" spans="1:16" s="50" customFormat="1" ht="13.5" x14ac:dyDescent="0.25">
      <c r="A99" s="186">
        <v>91</v>
      </c>
      <c r="B99" s="186" t="s">
        <v>214</v>
      </c>
      <c r="C99" s="307" t="s">
        <v>833</v>
      </c>
      <c r="D99" s="303">
        <v>226.65920281197094</v>
      </c>
      <c r="E99" s="303">
        <v>226.65920258310001</v>
      </c>
      <c r="F99" s="304">
        <f t="shared" si="7"/>
        <v>-1.0097579661305645E-7</v>
      </c>
      <c r="G99" s="303">
        <v>226.65920258482188</v>
      </c>
      <c r="H99" s="270">
        <f t="shared" si="8"/>
        <v>-3.496385403423119E-14</v>
      </c>
      <c r="I99" s="270">
        <f t="shared" si="9"/>
        <v>-1.542573768713953E-14</v>
      </c>
      <c r="J99" s="186"/>
      <c r="K99" s="303">
        <v>0</v>
      </c>
      <c r="L99" s="268">
        <v>-3.496385403423119E-14</v>
      </c>
      <c r="M99" s="102">
        <f t="shared" si="10"/>
        <v>2.2714905867360358E-7</v>
      </c>
      <c r="N99" s="103">
        <f t="shared" si="11"/>
        <v>226.65920258482191</v>
      </c>
      <c r="P99" s="62"/>
    </row>
    <row r="100" spans="1:16" s="50" customFormat="1" ht="13.5" x14ac:dyDescent="0.25">
      <c r="A100" s="309">
        <v>92</v>
      </c>
      <c r="B100" s="310" t="s">
        <v>214</v>
      </c>
      <c r="C100" s="311" t="s">
        <v>231</v>
      </c>
      <c r="D100" s="303">
        <v>636.75149852905815</v>
      </c>
      <c r="E100" s="303">
        <v>636.75149898680002</v>
      </c>
      <c r="F100" s="304">
        <f t="shared" si="7"/>
        <v>7.1887058084030286E-8</v>
      </c>
      <c r="G100" s="303">
        <v>636.75149092565732</v>
      </c>
      <c r="H100" s="270">
        <f t="shared" si="8"/>
        <v>1.3985541613692476E-13</v>
      </c>
      <c r="I100" s="270">
        <f t="shared" si="9"/>
        <v>2.1963892721016427E-14</v>
      </c>
      <c r="J100" s="305"/>
      <c r="K100" s="303">
        <v>0</v>
      </c>
      <c r="L100" s="268">
        <v>1.3985541613692476E-13</v>
      </c>
      <c r="M100" s="102">
        <f t="shared" si="10"/>
        <v>7.6034008316128165E-6</v>
      </c>
      <c r="N100" s="103">
        <f t="shared" si="11"/>
        <v>636.75149092565721</v>
      </c>
      <c r="P100" s="62"/>
    </row>
    <row r="101" spans="1:16" s="50" customFormat="1" ht="13.5" x14ac:dyDescent="0.25">
      <c r="A101" s="309">
        <v>93</v>
      </c>
      <c r="B101" s="310" t="s">
        <v>214</v>
      </c>
      <c r="C101" s="311" t="s">
        <v>834</v>
      </c>
      <c r="D101" s="303">
        <v>341.86986864555814</v>
      </c>
      <c r="E101" s="303">
        <v>341.8698691033</v>
      </c>
      <c r="F101" s="304">
        <f t="shared" si="7"/>
        <v>1.3389360731252964E-7</v>
      </c>
      <c r="G101" s="303">
        <v>341.86986239809443</v>
      </c>
      <c r="H101" s="270">
        <f t="shared" si="8"/>
        <v>-6.992770806846238E-14</v>
      </c>
      <c r="I101" s="270">
        <f t="shared" si="9"/>
        <v>-2.0454481189546686E-14</v>
      </c>
      <c r="J101" s="305"/>
      <c r="K101" s="303">
        <v>0</v>
      </c>
      <c r="L101" s="268">
        <v>-6.992770806846238E-14</v>
      </c>
      <c r="M101" s="102">
        <f t="shared" si="10"/>
        <v>6.247463716135826E-6</v>
      </c>
      <c r="N101" s="103">
        <f t="shared" si="11"/>
        <v>341.86986239809448</v>
      </c>
      <c r="P101" s="62"/>
    </row>
    <row r="102" spans="1:16" s="50" customFormat="1" ht="13.5" x14ac:dyDescent="0.25">
      <c r="A102" s="309">
        <v>94</v>
      </c>
      <c r="B102" s="310" t="s">
        <v>214</v>
      </c>
      <c r="C102" s="311" t="s">
        <v>233</v>
      </c>
      <c r="D102" s="303">
        <v>113.96399100000001</v>
      </c>
      <c r="E102" s="303">
        <v>113.96399100000001</v>
      </c>
      <c r="F102" s="304">
        <f t="shared" si="7"/>
        <v>0</v>
      </c>
      <c r="G102" s="303">
        <v>113.96399100000001</v>
      </c>
      <c r="H102" s="270">
        <f t="shared" si="8"/>
        <v>0</v>
      </c>
      <c r="I102" s="270">
        <f t="shared" si="9"/>
        <v>0</v>
      </c>
      <c r="J102" s="305"/>
      <c r="K102" s="303">
        <v>0</v>
      </c>
      <c r="L102" s="268">
        <v>0</v>
      </c>
      <c r="M102" s="102">
        <f t="shared" si="10"/>
        <v>0</v>
      </c>
      <c r="N102" s="103">
        <f t="shared" si="11"/>
        <v>113.96399100000001</v>
      </c>
      <c r="P102" s="62"/>
    </row>
    <row r="103" spans="1:16" s="50" customFormat="1" ht="13.5" x14ac:dyDescent="0.25">
      <c r="A103" s="309">
        <v>95</v>
      </c>
      <c r="B103" s="310" t="s">
        <v>148</v>
      </c>
      <c r="C103" s="311" t="s">
        <v>234</v>
      </c>
      <c r="D103" s="303">
        <v>151.63489648100003</v>
      </c>
      <c r="E103" s="303">
        <v>151.634896481</v>
      </c>
      <c r="F103" s="304">
        <f t="shared" si="7"/>
        <v>0</v>
      </c>
      <c r="G103" s="303">
        <v>151.63489451451093</v>
      </c>
      <c r="H103" s="270">
        <f t="shared" si="8"/>
        <v>3.496385403423119E-14</v>
      </c>
      <c r="I103" s="270">
        <f t="shared" si="9"/>
        <v>2.3057920601154098E-14</v>
      </c>
      <c r="J103" s="305"/>
      <c r="K103" s="303">
        <v>0</v>
      </c>
      <c r="L103" s="268">
        <v>3.496385403423119E-14</v>
      </c>
      <c r="M103" s="102">
        <f t="shared" si="10"/>
        <v>1.9664890942294733E-6</v>
      </c>
      <c r="N103" s="103">
        <f t="shared" si="11"/>
        <v>151.6348945145109</v>
      </c>
      <c r="P103" s="62"/>
    </row>
    <row r="104" spans="1:16" s="50" customFormat="1" ht="13.5" x14ac:dyDescent="0.25">
      <c r="A104" s="309">
        <v>98</v>
      </c>
      <c r="B104" s="310" t="s">
        <v>148</v>
      </c>
      <c r="C104" s="311" t="s">
        <v>235</v>
      </c>
      <c r="D104" s="303">
        <v>68.484367562470936</v>
      </c>
      <c r="E104" s="303">
        <v>68.484367333600005</v>
      </c>
      <c r="F104" s="304">
        <f t="shared" si="7"/>
        <v>-3.341944108115058E-7</v>
      </c>
      <c r="G104" s="303">
        <v>68.48437007828359</v>
      </c>
      <c r="H104" s="270">
        <f t="shared" si="8"/>
        <v>0</v>
      </c>
      <c r="I104" s="270">
        <f t="shared" si="9"/>
        <v>0</v>
      </c>
      <c r="J104" s="305"/>
      <c r="K104" s="303">
        <v>0</v>
      </c>
      <c r="L104" s="268">
        <v>0</v>
      </c>
      <c r="M104" s="102">
        <f t="shared" si="10"/>
        <v>-2.5158126533142422E-6</v>
      </c>
      <c r="N104" s="103">
        <f t="shared" si="11"/>
        <v>68.48437007828359</v>
      </c>
      <c r="P104" s="62"/>
    </row>
    <row r="105" spans="1:16" s="50" customFormat="1" ht="13.5" x14ac:dyDescent="0.25">
      <c r="A105" s="309">
        <v>99</v>
      </c>
      <c r="B105" s="310" t="s">
        <v>148</v>
      </c>
      <c r="C105" s="311" t="s">
        <v>835</v>
      </c>
      <c r="D105" s="303">
        <v>882.088829348442</v>
      </c>
      <c r="E105" s="303">
        <v>882.08882889069992</v>
      </c>
      <c r="F105" s="304">
        <f t="shared" si="7"/>
        <v>-5.189296814478439E-8</v>
      </c>
      <c r="G105" s="303">
        <v>882.08883027884372</v>
      </c>
      <c r="H105" s="270">
        <f t="shared" si="8"/>
        <v>-1.3985541613692476E-13</v>
      </c>
      <c r="I105" s="270">
        <f t="shared" si="9"/>
        <v>-1.5855026337064555E-14</v>
      </c>
      <c r="J105" s="305"/>
      <c r="K105" s="303">
        <v>0</v>
      </c>
      <c r="L105" s="268">
        <v>-1.3985541613692476E-13</v>
      </c>
      <c r="M105" s="102">
        <f t="shared" si="10"/>
        <v>-9.3040171122993343E-7</v>
      </c>
      <c r="N105" s="103">
        <f t="shared" si="11"/>
        <v>882.08883027884383</v>
      </c>
      <c r="P105" s="62"/>
    </row>
    <row r="106" spans="1:16" s="50" customFormat="1" ht="13.5" x14ac:dyDescent="0.25">
      <c r="A106" s="309">
        <v>100</v>
      </c>
      <c r="B106" s="310" t="s">
        <v>237</v>
      </c>
      <c r="C106" s="311" t="s">
        <v>836</v>
      </c>
      <c r="D106" s="303">
        <v>1567.1346849755</v>
      </c>
      <c r="E106" s="303">
        <v>1567.1346849755</v>
      </c>
      <c r="F106" s="304">
        <f t="shared" si="7"/>
        <v>0</v>
      </c>
      <c r="G106" s="303">
        <v>1567.1346788834501</v>
      </c>
      <c r="H106" s="270">
        <f t="shared" si="8"/>
        <v>0</v>
      </c>
      <c r="I106" s="270">
        <f t="shared" si="9"/>
        <v>0</v>
      </c>
      <c r="J106" s="305"/>
      <c r="K106" s="303">
        <v>0</v>
      </c>
      <c r="L106" s="268">
        <v>0</v>
      </c>
      <c r="M106" s="102">
        <f t="shared" si="10"/>
        <v>6.0920499436178943E-6</v>
      </c>
      <c r="N106" s="103">
        <f t="shared" si="11"/>
        <v>1567.1346788834501</v>
      </c>
      <c r="P106" s="62"/>
    </row>
    <row r="107" spans="1:16" s="50" customFormat="1" ht="13.5" x14ac:dyDescent="0.25">
      <c r="A107" s="309">
        <v>101</v>
      </c>
      <c r="B107" s="310" t="s">
        <v>237</v>
      </c>
      <c r="C107" s="311" t="s">
        <v>837</v>
      </c>
      <c r="D107" s="303">
        <v>548.83138982850005</v>
      </c>
      <c r="E107" s="303">
        <v>548.83138982850005</v>
      </c>
      <c r="F107" s="304">
        <f t="shared" si="7"/>
        <v>0</v>
      </c>
      <c r="G107" s="303">
        <v>548.83139321470071</v>
      </c>
      <c r="H107" s="270">
        <f t="shared" si="8"/>
        <v>7.2378011183406752</v>
      </c>
      <c r="I107" s="270">
        <f t="shared" si="9"/>
        <v>1.3187658819227446</v>
      </c>
      <c r="J107" s="305"/>
      <c r="K107" s="303">
        <v>0</v>
      </c>
      <c r="L107" s="268">
        <v>7.2378011183406752</v>
      </c>
      <c r="M107" s="102">
        <f t="shared" si="10"/>
        <v>-3.3862006603158079E-6</v>
      </c>
      <c r="N107" s="103">
        <f t="shared" si="11"/>
        <v>541.59359209636</v>
      </c>
      <c r="P107" s="62"/>
    </row>
    <row r="108" spans="1:16" s="50" customFormat="1" ht="13.5" x14ac:dyDescent="0.25">
      <c r="A108" s="309">
        <v>102</v>
      </c>
      <c r="B108" s="310" t="s">
        <v>237</v>
      </c>
      <c r="C108" s="311" t="s">
        <v>838</v>
      </c>
      <c r="D108" s="303">
        <v>379.67274797105813</v>
      </c>
      <c r="E108" s="303">
        <v>379.67274842879999</v>
      </c>
      <c r="F108" s="304">
        <f t="shared" si="7"/>
        <v>1.2056220555223263E-7</v>
      </c>
      <c r="G108" s="303">
        <v>379.67274896014465</v>
      </c>
      <c r="H108" s="270">
        <f t="shared" si="8"/>
        <v>0</v>
      </c>
      <c r="I108" s="270">
        <f t="shared" si="9"/>
        <v>0</v>
      </c>
      <c r="J108" s="305"/>
      <c r="K108" s="303">
        <v>0</v>
      </c>
      <c r="L108" s="268">
        <v>0</v>
      </c>
      <c r="M108" s="102">
        <f t="shared" si="10"/>
        <v>-9.8908651580131846E-7</v>
      </c>
      <c r="N108" s="103">
        <f t="shared" si="11"/>
        <v>379.67274896014465</v>
      </c>
      <c r="P108" s="62"/>
    </row>
    <row r="109" spans="1:16" s="50" customFormat="1" ht="13.5" x14ac:dyDescent="0.25">
      <c r="A109" s="309">
        <v>103</v>
      </c>
      <c r="B109" s="310" t="s">
        <v>259</v>
      </c>
      <c r="C109" s="311" t="s">
        <v>839</v>
      </c>
      <c r="D109" s="303">
        <v>131.70127524305812</v>
      </c>
      <c r="E109" s="303">
        <v>131.70127570079998</v>
      </c>
      <c r="F109" s="304">
        <f t="shared" si="7"/>
        <v>3.4756068600927392E-7</v>
      </c>
      <c r="G109" s="303">
        <v>131.70127510734574</v>
      </c>
      <c r="H109" s="270">
        <f t="shared" si="8"/>
        <v>3.496385403423119E-14</v>
      </c>
      <c r="I109" s="270">
        <f t="shared" si="9"/>
        <v>2.6547847656132316E-14</v>
      </c>
      <c r="J109" s="305"/>
      <c r="K109" s="303">
        <v>0</v>
      </c>
      <c r="L109" s="268">
        <v>3.496385403423119E-14</v>
      </c>
      <c r="M109" s="102">
        <f t="shared" si="10"/>
        <v>1.3571238355325477E-7</v>
      </c>
      <c r="N109" s="103">
        <f t="shared" si="11"/>
        <v>131.70127510734571</v>
      </c>
      <c r="P109" s="62"/>
    </row>
    <row r="110" spans="1:16" s="50" customFormat="1" ht="13.5" x14ac:dyDescent="0.25">
      <c r="A110" s="309">
        <v>104</v>
      </c>
      <c r="B110" s="310" t="s">
        <v>237</v>
      </c>
      <c r="C110" s="311" t="s">
        <v>840</v>
      </c>
      <c r="D110" s="303">
        <v>3743.6114861374713</v>
      </c>
      <c r="E110" s="303">
        <v>3666.6035568274001</v>
      </c>
      <c r="F110" s="304">
        <f t="shared" si="7"/>
        <v>-2.0570491781861051</v>
      </c>
      <c r="G110" s="303">
        <v>3666.6035572121373</v>
      </c>
      <c r="H110" s="270">
        <f t="shared" si="8"/>
        <v>217.80236289051678</v>
      </c>
      <c r="I110" s="270">
        <f t="shared" si="9"/>
        <v>5.940166683277166</v>
      </c>
      <c r="J110" s="305"/>
      <c r="K110" s="303">
        <v>0</v>
      </c>
      <c r="L110" s="268">
        <v>217.80236289051678</v>
      </c>
      <c r="M110" s="102">
        <f t="shared" si="10"/>
        <v>77.007928925333999</v>
      </c>
      <c r="N110" s="103">
        <f t="shared" si="11"/>
        <v>3448.8011943216206</v>
      </c>
      <c r="P110" s="62"/>
    </row>
    <row r="111" spans="1:16" s="50" customFormat="1" ht="13.5" x14ac:dyDescent="0.25">
      <c r="A111" s="309">
        <v>105</v>
      </c>
      <c r="B111" s="310" t="s">
        <v>237</v>
      </c>
      <c r="C111" s="307" t="s">
        <v>841</v>
      </c>
      <c r="D111" s="303">
        <v>1997.0190235174421</v>
      </c>
      <c r="E111" s="303">
        <v>1997.0190230597</v>
      </c>
      <c r="F111" s="304">
        <f t="shared" si="7"/>
        <v>-2.2921270215192635E-8</v>
      </c>
      <c r="G111" s="303">
        <v>1997.0190324468967</v>
      </c>
      <c r="H111" s="270">
        <f t="shared" si="8"/>
        <v>2.7971083227384952E-13</v>
      </c>
      <c r="I111" s="270">
        <f t="shared" si="9"/>
        <v>1.4006418018256789E-14</v>
      </c>
      <c r="J111" s="305"/>
      <c r="K111" s="303">
        <v>0</v>
      </c>
      <c r="L111" s="268">
        <v>2.7971083227384952E-13</v>
      </c>
      <c r="M111" s="102">
        <f t="shared" si="10"/>
        <v>-8.929454679673654E-6</v>
      </c>
      <c r="N111" s="103">
        <f t="shared" si="11"/>
        <v>1997.0190324468965</v>
      </c>
      <c r="P111" s="62"/>
    </row>
    <row r="112" spans="1:16" s="50" customFormat="1" ht="13.5" x14ac:dyDescent="0.25">
      <c r="A112" s="309">
        <v>106</v>
      </c>
      <c r="B112" s="310" t="s">
        <v>134</v>
      </c>
      <c r="C112" s="311" t="s">
        <v>842</v>
      </c>
      <c r="D112" s="303">
        <v>1466.3024359539997</v>
      </c>
      <c r="E112" s="303">
        <v>1466.3024359540002</v>
      </c>
      <c r="F112" s="304">
        <f t="shared" si="7"/>
        <v>0</v>
      </c>
      <c r="G112" s="303">
        <v>1466.3024311740483</v>
      </c>
      <c r="H112" s="270">
        <f t="shared" si="8"/>
        <v>-2.7971083227384952E-13</v>
      </c>
      <c r="I112" s="270">
        <f t="shared" si="9"/>
        <v>-1.9075930409395052E-14</v>
      </c>
      <c r="J112" s="305"/>
      <c r="K112" s="303">
        <v>0</v>
      </c>
      <c r="L112" s="268">
        <v>-2.7971083227384952E-13</v>
      </c>
      <c r="M112" s="102">
        <f t="shared" si="10"/>
        <v>4.7799514959478984E-6</v>
      </c>
      <c r="N112" s="103">
        <f t="shared" si="11"/>
        <v>1466.3024311740485</v>
      </c>
      <c r="P112" s="62"/>
    </row>
    <row r="113" spans="1:16" s="50" customFormat="1" ht="13.5" x14ac:dyDescent="0.25">
      <c r="A113" s="309">
        <v>107</v>
      </c>
      <c r="B113" s="310" t="s">
        <v>136</v>
      </c>
      <c r="C113" s="311" t="s">
        <v>843</v>
      </c>
      <c r="D113" s="303">
        <v>1190.6329300105581</v>
      </c>
      <c r="E113" s="303">
        <v>1190.6329304682999</v>
      </c>
      <c r="F113" s="304">
        <f t="shared" si="7"/>
        <v>3.844525053864345E-8</v>
      </c>
      <c r="G113" s="303">
        <v>1190.6329304682999</v>
      </c>
      <c r="H113" s="270">
        <f t="shared" si="8"/>
        <v>0</v>
      </c>
      <c r="I113" s="270">
        <f t="shared" si="9"/>
        <v>0</v>
      </c>
      <c r="J113" s="305"/>
      <c r="K113" s="303">
        <v>0</v>
      </c>
      <c r="L113" s="268">
        <v>0</v>
      </c>
      <c r="M113" s="102">
        <f t="shared" si="10"/>
        <v>-4.5774186219205149E-7</v>
      </c>
      <c r="N113" s="103">
        <f t="shared" si="11"/>
        <v>1190.6329304682999</v>
      </c>
      <c r="P113" s="62"/>
    </row>
    <row r="114" spans="1:16" s="50" customFormat="1" ht="13.5" x14ac:dyDescent="0.25">
      <c r="A114" s="309">
        <v>108</v>
      </c>
      <c r="B114" s="310" t="s">
        <v>844</v>
      </c>
      <c r="C114" s="311" t="s">
        <v>246</v>
      </c>
      <c r="D114" s="303">
        <v>674.3668204159419</v>
      </c>
      <c r="E114" s="303">
        <v>674.36681995820004</v>
      </c>
      <c r="F114" s="304">
        <f t="shared" si="7"/>
        <v>-6.7877280685024743E-8</v>
      </c>
      <c r="G114" s="303">
        <v>674.36680603826358</v>
      </c>
      <c r="H114" s="270">
        <f t="shared" si="8"/>
        <v>0</v>
      </c>
      <c r="I114" s="270">
        <f t="shared" si="9"/>
        <v>0</v>
      </c>
      <c r="J114" s="305"/>
      <c r="K114" s="303">
        <v>0</v>
      </c>
      <c r="L114" s="268">
        <v>0</v>
      </c>
      <c r="M114" s="102">
        <f t="shared" si="10"/>
        <v>1.4377678326127352E-5</v>
      </c>
      <c r="N114" s="103">
        <f t="shared" si="11"/>
        <v>674.36680603826358</v>
      </c>
      <c r="P114" s="62"/>
    </row>
    <row r="115" spans="1:16" s="50" customFormat="1" ht="13.5" x14ac:dyDescent="0.25">
      <c r="A115" s="309">
        <v>110</v>
      </c>
      <c r="B115" s="310" t="s">
        <v>214</v>
      </c>
      <c r="C115" s="311" t="s">
        <v>247</v>
      </c>
      <c r="D115" s="303">
        <v>103.35730875605815</v>
      </c>
      <c r="E115" s="303">
        <v>103.35730921379999</v>
      </c>
      <c r="F115" s="304">
        <f t="shared" si="7"/>
        <v>4.4287322964464693E-7</v>
      </c>
      <c r="G115" s="303">
        <v>103.35731648004874</v>
      </c>
      <c r="H115" s="270">
        <f t="shared" si="8"/>
        <v>1.7481927017115595E-14</v>
      </c>
      <c r="I115" s="270">
        <f t="shared" si="9"/>
        <v>1.6914069406502558E-14</v>
      </c>
      <c r="J115" s="305"/>
      <c r="K115" s="303">
        <v>0</v>
      </c>
      <c r="L115" s="268">
        <v>1.7481927017115595E-14</v>
      </c>
      <c r="M115" s="102">
        <f t="shared" si="10"/>
        <v>-7.7239905920123419E-6</v>
      </c>
      <c r="N115" s="103">
        <f t="shared" si="11"/>
        <v>103.35731648004872</v>
      </c>
      <c r="P115" s="62"/>
    </row>
    <row r="116" spans="1:16" s="50" customFormat="1" ht="13.5" x14ac:dyDescent="0.25">
      <c r="A116" s="309">
        <v>111</v>
      </c>
      <c r="B116" s="310" t="s">
        <v>222</v>
      </c>
      <c r="C116" s="311" t="s">
        <v>248</v>
      </c>
      <c r="D116" s="303">
        <v>619.49146510455819</v>
      </c>
      <c r="E116" s="303">
        <v>619.49146556229994</v>
      </c>
      <c r="F116" s="304">
        <f t="shared" si="7"/>
        <v>7.3889921736736142E-8</v>
      </c>
      <c r="G116" s="303">
        <v>619.49146556229994</v>
      </c>
      <c r="H116" s="270">
        <f t="shared" si="8"/>
        <v>61.949146798031443</v>
      </c>
      <c r="I116" s="270">
        <f t="shared" si="9"/>
        <v>10.000000039032249</v>
      </c>
      <c r="J116" s="305"/>
      <c r="K116" s="303">
        <v>0</v>
      </c>
      <c r="L116" s="268">
        <v>61.949146798031443</v>
      </c>
      <c r="M116" s="102">
        <f t="shared" si="10"/>
        <v>-4.5774174850521376E-7</v>
      </c>
      <c r="N116" s="103">
        <f t="shared" si="11"/>
        <v>557.54231876426854</v>
      </c>
      <c r="P116" s="62"/>
    </row>
    <row r="117" spans="1:16" s="50" customFormat="1" ht="13.5" x14ac:dyDescent="0.25">
      <c r="A117" s="309">
        <v>112</v>
      </c>
      <c r="B117" s="310" t="s">
        <v>222</v>
      </c>
      <c r="C117" s="311" t="s">
        <v>845</v>
      </c>
      <c r="D117" s="303">
        <v>269.45427551849997</v>
      </c>
      <c r="E117" s="303">
        <v>269.45427551849997</v>
      </c>
      <c r="F117" s="304">
        <f t="shared" si="7"/>
        <v>0</v>
      </c>
      <c r="G117" s="303">
        <v>269.4542743207009</v>
      </c>
      <c r="H117" s="270">
        <f t="shared" si="8"/>
        <v>0</v>
      </c>
      <c r="I117" s="270">
        <f t="shared" si="9"/>
        <v>0</v>
      </c>
      <c r="J117" s="305"/>
      <c r="K117" s="303">
        <v>0</v>
      </c>
      <c r="L117" s="268">
        <v>0</v>
      </c>
      <c r="M117" s="102">
        <f t="shared" si="10"/>
        <v>1.1977990652667359E-6</v>
      </c>
      <c r="N117" s="103">
        <f t="shared" si="11"/>
        <v>269.4542743207009</v>
      </c>
      <c r="P117" s="62"/>
    </row>
    <row r="118" spans="1:16" s="50" customFormat="1" ht="13.5" x14ac:dyDescent="0.25">
      <c r="A118" s="309">
        <v>113</v>
      </c>
      <c r="B118" s="310" t="s">
        <v>222</v>
      </c>
      <c r="C118" s="311" t="s">
        <v>250</v>
      </c>
      <c r="D118" s="303">
        <v>705.60870026994178</v>
      </c>
      <c r="E118" s="303">
        <v>705.60869981220003</v>
      </c>
      <c r="F118" s="304">
        <f t="shared" si="7"/>
        <v>-6.4871898075580248E-8</v>
      </c>
      <c r="G118" s="303">
        <v>705.60870473347143</v>
      </c>
      <c r="H118" s="270">
        <f t="shared" si="8"/>
        <v>0</v>
      </c>
      <c r="I118" s="270">
        <f t="shared" si="9"/>
        <v>0</v>
      </c>
      <c r="J118" s="305"/>
      <c r="K118" s="303">
        <v>0</v>
      </c>
      <c r="L118" s="268">
        <v>0</v>
      </c>
      <c r="M118" s="102">
        <f t="shared" si="10"/>
        <v>-4.4635296490014298E-6</v>
      </c>
      <c r="N118" s="103">
        <f t="shared" si="11"/>
        <v>705.60870473347143</v>
      </c>
      <c r="P118" s="62"/>
    </row>
    <row r="119" spans="1:16" s="50" customFormat="1" ht="13.5" x14ac:dyDescent="0.25">
      <c r="A119" s="309">
        <v>114</v>
      </c>
      <c r="B119" s="310" t="s">
        <v>214</v>
      </c>
      <c r="C119" s="311" t="s">
        <v>251</v>
      </c>
      <c r="D119" s="303">
        <v>601.3125950000001</v>
      </c>
      <c r="E119" s="303">
        <v>601.31259499999999</v>
      </c>
      <c r="F119" s="304">
        <f t="shared" si="7"/>
        <v>0</v>
      </c>
      <c r="G119" s="303">
        <v>601.31260075982186</v>
      </c>
      <c r="H119" s="270">
        <f t="shared" si="8"/>
        <v>0</v>
      </c>
      <c r="I119" s="270">
        <f t="shared" si="9"/>
        <v>0</v>
      </c>
      <c r="J119" s="305"/>
      <c r="K119" s="303">
        <v>0</v>
      </c>
      <c r="L119" s="268">
        <v>0</v>
      </c>
      <c r="M119" s="102">
        <f t="shared" si="10"/>
        <v>-5.7598217608756386E-6</v>
      </c>
      <c r="N119" s="103">
        <f t="shared" si="11"/>
        <v>601.31260075982186</v>
      </c>
      <c r="P119" s="62"/>
    </row>
    <row r="120" spans="1:16" s="50" customFormat="1" ht="13.5" x14ac:dyDescent="0.25">
      <c r="A120" s="309">
        <v>117</v>
      </c>
      <c r="B120" s="310" t="s">
        <v>214</v>
      </c>
      <c r="C120" s="311" t="s">
        <v>846</v>
      </c>
      <c r="D120" s="303">
        <v>869.98418000000004</v>
      </c>
      <c r="E120" s="303">
        <v>869.98418000000004</v>
      </c>
      <c r="F120" s="304">
        <f t="shared" si="7"/>
        <v>0</v>
      </c>
      <c r="G120" s="303">
        <v>869.98418000000004</v>
      </c>
      <c r="H120" s="270">
        <f t="shared" si="8"/>
        <v>1.3985541613692476E-13</v>
      </c>
      <c r="I120" s="270">
        <f t="shared" si="9"/>
        <v>1.6075627505884619E-14</v>
      </c>
      <c r="J120" s="305"/>
      <c r="K120" s="303">
        <v>0</v>
      </c>
      <c r="L120" s="268">
        <v>1.3985541613692476E-13</v>
      </c>
      <c r="M120" s="102">
        <f t="shared" si="10"/>
        <v>0</v>
      </c>
      <c r="N120" s="103">
        <f t="shared" si="11"/>
        <v>869.98417999999992</v>
      </c>
      <c r="P120" s="62"/>
    </row>
    <row r="121" spans="1:16" s="50" customFormat="1" ht="13.5" x14ac:dyDescent="0.25">
      <c r="A121" s="309">
        <v>118</v>
      </c>
      <c r="B121" s="310" t="s">
        <v>214</v>
      </c>
      <c r="C121" s="311" t="s">
        <v>253</v>
      </c>
      <c r="D121" s="303">
        <v>405.93885021149998</v>
      </c>
      <c r="E121" s="303">
        <v>405.93885021149998</v>
      </c>
      <c r="F121" s="304">
        <f t="shared" si="7"/>
        <v>0</v>
      </c>
      <c r="G121" s="303">
        <v>405.93884037733989</v>
      </c>
      <c r="H121" s="270">
        <f t="shared" si="8"/>
        <v>-6.992770806846238E-14</v>
      </c>
      <c r="I121" s="270">
        <f t="shared" si="9"/>
        <v>-1.7226167939340874E-14</v>
      </c>
      <c r="J121" s="305"/>
      <c r="K121" s="303">
        <v>0</v>
      </c>
      <c r="L121" s="268">
        <v>-6.992770806846238E-14</v>
      </c>
      <c r="M121" s="102">
        <f t="shared" si="10"/>
        <v>9.8341600960338837E-6</v>
      </c>
      <c r="N121" s="103">
        <f t="shared" si="11"/>
        <v>405.93884037733994</v>
      </c>
      <c r="P121" s="62"/>
    </row>
    <row r="122" spans="1:16" s="50" customFormat="1" ht="13.5" x14ac:dyDescent="0.25">
      <c r="A122" s="309">
        <v>122</v>
      </c>
      <c r="B122" s="310" t="s">
        <v>148</v>
      </c>
      <c r="C122" s="311" t="s">
        <v>254</v>
      </c>
      <c r="D122" s="303">
        <v>212.66725859702908</v>
      </c>
      <c r="E122" s="303">
        <v>212.66725882590001</v>
      </c>
      <c r="F122" s="304">
        <f t="shared" si="7"/>
        <v>1.0761927171643038E-7</v>
      </c>
      <c r="G122" s="303">
        <v>212.66724954577248</v>
      </c>
      <c r="H122" s="270">
        <f t="shared" si="8"/>
        <v>-6.992770806846238E-14</v>
      </c>
      <c r="I122" s="270">
        <f t="shared" si="9"/>
        <v>-3.2881275874115008E-14</v>
      </c>
      <c r="J122" s="305"/>
      <c r="K122" s="303">
        <v>0</v>
      </c>
      <c r="L122" s="268">
        <v>-6.992770806846238E-14</v>
      </c>
      <c r="M122" s="102">
        <f t="shared" si="10"/>
        <v>9.0512565975586767E-6</v>
      </c>
      <c r="N122" s="103">
        <f t="shared" si="11"/>
        <v>212.66724954577253</v>
      </c>
      <c r="P122" s="62"/>
    </row>
    <row r="123" spans="1:16" s="50" customFormat="1" ht="13.5" x14ac:dyDescent="0.25">
      <c r="A123" s="309">
        <v>123</v>
      </c>
      <c r="B123" s="310" t="s">
        <v>255</v>
      </c>
      <c r="C123" s="312" t="s">
        <v>256</v>
      </c>
      <c r="D123" s="303">
        <v>104.28350821394187</v>
      </c>
      <c r="E123" s="303">
        <v>104.2835077562</v>
      </c>
      <c r="F123" s="304">
        <f t="shared" si="7"/>
        <v>-4.3893984980059031E-7</v>
      </c>
      <c r="G123" s="303">
        <v>104.28351435652348</v>
      </c>
      <c r="H123" s="270">
        <f t="shared" si="8"/>
        <v>-1.7481927017115595E-14</v>
      </c>
      <c r="I123" s="270">
        <f t="shared" si="9"/>
        <v>-1.6763846358127741E-14</v>
      </c>
      <c r="J123" s="305"/>
      <c r="K123" s="303">
        <v>0</v>
      </c>
      <c r="L123" s="268">
        <v>-1.7481927017115595E-14</v>
      </c>
      <c r="M123" s="102">
        <f t="shared" si="10"/>
        <v>-6.1425816113569454E-6</v>
      </c>
      <c r="N123" s="103">
        <f t="shared" si="11"/>
        <v>104.2835143565235</v>
      </c>
      <c r="P123" s="62"/>
    </row>
    <row r="124" spans="1:16" s="50" customFormat="1" ht="13.5" x14ac:dyDescent="0.25">
      <c r="A124" s="309">
        <v>124</v>
      </c>
      <c r="B124" s="310" t="s">
        <v>255</v>
      </c>
      <c r="C124" s="311" t="s">
        <v>257</v>
      </c>
      <c r="D124" s="303">
        <v>1058.9918054810291</v>
      </c>
      <c r="E124" s="303">
        <v>1058.9918057099001</v>
      </c>
      <c r="F124" s="304">
        <f t="shared" si="7"/>
        <v>2.1612152067973511E-8</v>
      </c>
      <c r="G124" s="303">
        <v>1058.992288478114</v>
      </c>
      <c r="H124" s="270">
        <f t="shared" si="8"/>
        <v>-2.7971083227384952E-13</v>
      </c>
      <c r="I124" s="270">
        <f t="shared" si="9"/>
        <v>-2.6412936414209934E-14</v>
      </c>
      <c r="J124" s="305"/>
      <c r="K124" s="303">
        <v>0</v>
      </c>
      <c r="L124" s="268">
        <v>-2.7971083227384952E-13</v>
      </c>
      <c r="M124" s="102">
        <f t="shared" si="10"/>
        <v>-4.8299708487320459E-4</v>
      </c>
      <c r="N124" s="103">
        <f t="shared" si="11"/>
        <v>1058.9922884781142</v>
      </c>
      <c r="P124" s="62"/>
    </row>
    <row r="125" spans="1:16" s="50" customFormat="1" ht="13.5" x14ac:dyDescent="0.25">
      <c r="A125" s="309">
        <v>126</v>
      </c>
      <c r="B125" s="310" t="s">
        <v>237</v>
      </c>
      <c r="C125" s="311" t="s">
        <v>847</v>
      </c>
      <c r="D125" s="303">
        <v>1662.9029563930583</v>
      </c>
      <c r="E125" s="303">
        <v>1662.9029568507999</v>
      </c>
      <c r="F125" s="304">
        <f t="shared" si="7"/>
        <v>2.752666716787644E-8</v>
      </c>
      <c r="G125" s="303">
        <v>1662.9029498750756</v>
      </c>
      <c r="H125" s="270">
        <f t="shared" si="8"/>
        <v>-5.5942166454769904E-13</v>
      </c>
      <c r="I125" s="270">
        <f t="shared" si="9"/>
        <v>-3.3641269458509467E-14</v>
      </c>
      <c r="J125" s="305"/>
      <c r="K125" s="303">
        <v>0</v>
      </c>
      <c r="L125" s="268">
        <v>-5.5942166454769904E-13</v>
      </c>
      <c r="M125" s="102">
        <f t="shared" si="10"/>
        <v>6.5179826833627885E-6</v>
      </c>
      <c r="N125" s="103">
        <f t="shared" si="11"/>
        <v>1662.902949875076</v>
      </c>
      <c r="P125" s="62"/>
    </row>
    <row r="126" spans="1:16" s="50" customFormat="1" ht="13.5" x14ac:dyDescent="0.25">
      <c r="A126" s="309">
        <v>127</v>
      </c>
      <c r="B126" s="310" t="s">
        <v>259</v>
      </c>
      <c r="C126" s="311" t="s">
        <v>848</v>
      </c>
      <c r="D126" s="303">
        <v>1402.526159709442</v>
      </c>
      <c r="E126" s="303">
        <v>1402.5261592516999</v>
      </c>
      <c r="F126" s="304">
        <f t="shared" si="7"/>
        <v>-3.2636975788591371E-8</v>
      </c>
      <c r="G126" s="303">
        <v>1402.5261566144934</v>
      </c>
      <c r="H126" s="270">
        <f t="shared" si="8"/>
        <v>-5.5942166454769904E-13</v>
      </c>
      <c r="I126" s="270">
        <f t="shared" si="9"/>
        <v>-3.9886718750841084E-14</v>
      </c>
      <c r="J126" s="305"/>
      <c r="K126" s="303">
        <v>0</v>
      </c>
      <c r="L126" s="268">
        <v>-5.5942166454769904E-13</v>
      </c>
      <c r="M126" s="102">
        <f t="shared" si="10"/>
        <v>3.0949486244935542E-6</v>
      </c>
      <c r="N126" s="103">
        <f t="shared" si="11"/>
        <v>1402.5261566144939</v>
      </c>
      <c r="P126" s="62"/>
    </row>
    <row r="127" spans="1:16" s="50" customFormat="1" ht="13.5" x14ac:dyDescent="0.25">
      <c r="A127" s="309">
        <v>128</v>
      </c>
      <c r="B127" s="310" t="s">
        <v>237</v>
      </c>
      <c r="C127" s="311" t="s">
        <v>849</v>
      </c>
      <c r="D127" s="303">
        <v>2298.0179407999999</v>
      </c>
      <c r="E127" s="303">
        <v>1307.9522457483999</v>
      </c>
      <c r="F127" s="304">
        <f t="shared" si="7"/>
        <v>-43.083462381800743</v>
      </c>
      <c r="G127" s="303">
        <v>1307.9522486968067</v>
      </c>
      <c r="H127" s="270">
        <f t="shared" si="8"/>
        <v>-2.7971083227384952E-13</v>
      </c>
      <c r="I127" s="270">
        <f t="shared" si="9"/>
        <v>-2.1385400971868143E-14</v>
      </c>
      <c r="J127" s="305"/>
      <c r="K127" s="303">
        <v>0</v>
      </c>
      <c r="L127" s="268">
        <v>-2.7971083227384952E-13</v>
      </c>
      <c r="M127" s="102">
        <f t="shared" si="10"/>
        <v>990.06569210319321</v>
      </c>
      <c r="N127" s="103">
        <f t="shared" si="11"/>
        <v>1307.9522486968069</v>
      </c>
      <c r="P127" s="62"/>
    </row>
    <row r="128" spans="1:16" s="50" customFormat="1" ht="13.5" x14ac:dyDescent="0.25">
      <c r="A128" s="309">
        <v>130</v>
      </c>
      <c r="B128" s="310" t="s">
        <v>237</v>
      </c>
      <c r="C128" s="311" t="s">
        <v>262</v>
      </c>
      <c r="D128" s="303">
        <v>1805.790339548</v>
      </c>
      <c r="E128" s="303">
        <v>1805.790339548</v>
      </c>
      <c r="F128" s="304">
        <f t="shared" si="7"/>
        <v>0</v>
      </c>
      <c r="G128" s="303">
        <v>1805.7903319175696</v>
      </c>
      <c r="H128" s="270">
        <f t="shared" si="8"/>
        <v>81.220016975494659</v>
      </c>
      <c r="I128" s="270">
        <f t="shared" si="9"/>
        <v>4.497754539755956</v>
      </c>
      <c r="J128" s="305"/>
      <c r="K128" s="303">
        <v>0</v>
      </c>
      <c r="L128" s="268">
        <v>81.220016975494659</v>
      </c>
      <c r="M128" s="102">
        <f t="shared" si="10"/>
        <v>7.6304304457153194E-6</v>
      </c>
      <c r="N128" s="103">
        <f t="shared" si="11"/>
        <v>1724.5703149420749</v>
      </c>
      <c r="P128" s="62"/>
    </row>
    <row r="129" spans="1:16" s="50" customFormat="1" ht="13.5" x14ac:dyDescent="0.25">
      <c r="A129" s="309">
        <v>132</v>
      </c>
      <c r="B129" s="310" t="s">
        <v>263</v>
      </c>
      <c r="C129" s="311" t="s">
        <v>264</v>
      </c>
      <c r="D129" s="303">
        <v>2148.7428272000002</v>
      </c>
      <c r="E129" s="303">
        <v>2148.7428272000002</v>
      </c>
      <c r="F129" s="304">
        <f t="shared" si="7"/>
        <v>0</v>
      </c>
      <c r="G129" s="303">
        <v>2148.7428272000002</v>
      </c>
      <c r="H129" s="270">
        <f t="shared" si="8"/>
        <v>501.37332620684731</v>
      </c>
      <c r="I129" s="270">
        <f t="shared" si="9"/>
        <v>23.333333326826299</v>
      </c>
      <c r="J129" s="305"/>
      <c r="K129" s="303">
        <v>0</v>
      </c>
      <c r="L129" s="268">
        <v>501.37332620684731</v>
      </c>
      <c r="M129" s="102">
        <f t="shared" si="10"/>
        <v>0</v>
      </c>
      <c r="N129" s="103">
        <f t="shared" si="11"/>
        <v>1647.369500993153</v>
      </c>
      <c r="P129" s="62"/>
    </row>
    <row r="130" spans="1:16" s="50" customFormat="1" ht="13.5" x14ac:dyDescent="0.25">
      <c r="A130" s="309">
        <v>136</v>
      </c>
      <c r="B130" s="310" t="s">
        <v>844</v>
      </c>
      <c r="C130" s="311" t="s">
        <v>265</v>
      </c>
      <c r="D130" s="303">
        <v>133.87741666705813</v>
      </c>
      <c r="E130" s="303">
        <v>133.87741712479999</v>
      </c>
      <c r="F130" s="304">
        <f t="shared" si="7"/>
        <v>3.419111891389548E-7</v>
      </c>
      <c r="G130" s="303">
        <v>133.87742468541347</v>
      </c>
      <c r="H130" s="270">
        <f t="shared" si="8"/>
        <v>-3.496385403423119E-14</v>
      </c>
      <c r="I130" s="270">
        <f t="shared" si="9"/>
        <v>-2.6116319529557419E-14</v>
      </c>
      <c r="J130" s="305"/>
      <c r="K130" s="303">
        <v>0</v>
      </c>
      <c r="L130" s="268">
        <v>-3.496385403423119E-14</v>
      </c>
      <c r="M130" s="102">
        <f t="shared" si="10"/>
        <v>-8.018355345029704E-6</v>
      </c>
      <c r="N130" s="103">
        <f t="shared" si="11"/>
        <v>133.8774246854135</v>
      </c>
      <c r="P130" s="62"/>
    </row>
    <row r="131" spans="1:16" s="50" customFormat="1" ht="13.5" x14ac:dyDescent="0.25">
      <c r="A131" s="309">
        <v>138</v>
      </c>
      <c r="B131" s="310" t="s">
        <v>148</v>
      </c>
      <c r="C131" s="311" t="s">
        <v>266</v>
      </c>
      <c r="D131" s="303">
        <v>176.31252918500002</v>
      </c>
      <c r="E131" s="303">
        <v>176.31252918499999</v>
      </c>
      <c r="F131" s="304">
        <f t="shared" si="7"/>
        <v>0</v>
      </c>
      <c r="G131" s="303">
        <v>176.31252627213516</v>
      </c>
      <c r="H131" s="270">
        <f t="shared" si="8"/>
        <v>-6.992770806846238E-14</v>
      </c>
      <c r="I131" s="270">
        <f t="shared" si="9"/>
        <v>-3.9661224526527615E-14</v>
      </c>
      <c r="J131" s="305"/>
      <c r="K131" s="303">
        <v>0</v>
      </c>
      <c r="L131" s="268">
        <v>-6.992770806846238E-14</v>
      </c>
      <c r="M131" s="102">
        <f t="shared" si="10"/>
        <v>2.9128648577625427E-6</v>
      </c>
      <c r="N131" s="103">
        <f t="shared" si="11"/>
        <v>176.31252627213522</v>
      </c>
      <c r="P131" s="62"/>
    </row>
    <row r="132" spans="1:16" s="50" customFormat="1" ht="13.5" x14ac:dyDescent="0.25">
      <c r="A132" s="309">
        <v>139</v>
      </c>
      <c r="B132" s="310" t="s">
        <v>148</v>
      </c>
      <c r="C132" s="311" t="s">
        <v>267</v>
      </c>
      <c r="D132" s="303">
        <v>235.62850351297092</v>
      </c>
      <c r="E132" s="303">
        <v>235.62850328409999</v>
      </c>
      <c r="F132" s="304">
        <f t="shared" si="7"/>
        <v>-9.7132101473107468E-8</v>
      </c>
      <c r="G132" s="303">
        <v>235.62851142333264</v>
      </c>
      <c r="H132" s="270">
        <f t="shared" si="8"/>
        <v>6.317078613071148</v>
      </c>
      <c r="I132" s="270">
        <f t="shared" si="9"/>
        <v>2.6809484103264762</v>
      </c>
      <c r="J132" s="305"/>
      <c r="K132" s="303">
        <v>0</v>
      </c>
      <c r="L132" s="268">
        <v>6.317078613071148</v>
      </c>
      <c r="M132" s="102">
        <f t="shared" si="10"/>
        <v>-7.9103617167675111E-6</v>
      </c>
      <c r="N132" s="103">
        <f t="shared" si="11"/>
        <v>229.31143281026149</v>
      </c>
      <c r="P132" s="62"/>
    </row>
    <row r="133" spans="1:16" s="50" customFormat="1" ht="13.5" x14ac:dyDescent="0.25">
      <c r="A133" s="186">
        <v>140</v>
      </c>
      <c r="B133" s="186" t="s">
        <v>148</v>
      </c>
      <c r="C133" s="302" t="s">
        <v>850</v>
      </c>
      <c r="D133" s="303">
        <v>613.8129885069709</v>
      </c>
      <c r="E133" s="303">
        <v>257.39503507810002</v>
      </c>
      <c r="F133" s="304">
        <f t="shared" si="7"/>
        <v>-58.066212364749127</v>
      </c>
      <c r="G133" s="303">
        <v>257.39503507810002</v>
      </c>
      <c r="H133" s="270">
        <f t="shared" si="8"/>
        <v>92.302666749238469</v>
      </c>
      <c r="I133" s="270">
        <f t="shared" si="9"/>
        <v>35.860313591997432</v>
      </c>
      <c r="J133" s="305"/>
      <c r="K133" s="303">
        <v>0</v>
      </c>
      <c r="L133" s="268">
        <v>92.302666749238469</v>
      </c>
      <c r="M133" s="102">
        <f t="shared" si="10"/>
        <v>356.41795342887087</v>
      </c>
      <c r="N133" s="103">
        <f t="shared" si="11"/>
        <v>165.09236832886154</v>
      </c>
      <c r="P133" s="62"/>
    </row>
    <row r="134" spans="1:16" s="50" customFormat="1" ht="13.5" x14ac:dyDescent="0.25">
      <c r="A134" s="309">
        <v>141</v>
      </c>
      <c r="B134" s="310" t="s">
        <v>148</v>
      </c>
      <c r="C134" s="311" t="s">
        <v>269</v>
      </c>
      <c r="D134" s="303">
        <v>228.80542622797091</v>
      </c>
      <c r="E134" s="303">
        <v>228.80542599910001</v>
      </c>
      <c r="F134" s="304">
        <f t="shared" si="7"/>
        <v>-1.000286147245788E-7</v>
      </c>
      <c r="G134" s="303">
        <v>228.80545473814649</v>
      </c>
      <c r="H134" s="270">
        <f t="shared" si="8"/>
        <v>3.496385403423119E-14</v>
      </c>
      <c r="I134" s="270">
        <f t="shared" si="9"/>
        <v>1.5281042344847504E-14</v>
      </c>
      <c r="J134" s="305"/>
      <c r="K134" s="303">
        <v>0</v>
      </c>
      <c r="L134" s="268">
        <v>3.496385403423119E-14</v>
      </c>
      <c r="M134" s="102">
        <f t="shared" si="10"/>
        <v>-2.8510175582141528E-5</v>
      </c>
      <c r="N134" s="103">
        <f t="shared" si="11"/>
        <v>228.80545473814647</v>
      </c>
      <c r="P134" s="62"/>
    </row>
    <row r="135" spans="1:16" s="50" customFormat="1" ht="13.5" x14ac:dyDescent="0.25">
      <c r="A135" s="309">
        <v>142</v>
      </c>
      <c r="B135" s="310" t="s">
        <v>237</v>
      </c>
      <c r="C135" s="311" t="s">
        <v>270</v>
      </c>
      <c r="D135" s="303">
        <v>820.45682653955816</v>
      </c>
      <c r="E135" s="303">
        <v>820.45682699730003</v>
      </c>
      <c r="F135" s="304">
        <f t="shared" si="7"/>
        <v>5.5791105069147306E-8</v>
      </c>
      <c r="G135" s="303">
        <v>820.45682142107955</v>
      </c>
      <c r="H135" s="270">
        <f t="shared" si="8"/>
        <v>-2.7971083227384952E-13</v>
      </c>
      <c r="I135" s="270">
        <f t="shared" si="9"/>
        <v>-3.4092084198693615E-14</v>
      </c>
      <c r="J135" s="305"/>
      <c r="K135" s="303">
        <v>0</v>
      </c>
      <c r="L135" s="268">
        <v>-2.7971083227384952E-13</v>
      </c>
      <c r="M135" s="102">
        <f t="shared" si="10"/>
        <v>5.118478611620958E-6</v>
      </c>
      <c r="N135" s="103">
        <f t="shared" si="11"/>
        <v>820.45682142107978</v>
      </c>
      <c r="P135" s="62"/>
    </row>
    <row r="136" spans="1:16" s="50" customFormat="1" ht="13.5" x14ac:dyDescent="0.25">
      <c r="A136" s="309">
        <v>143</v>
      </c>
      <c r="B136" s="310" t="s">
        <v>237</v>
      </c>
      <c r="C136" s="311" t="s">
        <v>851</v>
      </c>
      <c r="D136" s="303">
        <v>1585.2316547620292</v>
      </c>
      <c r="E136" s="303">
        <v>1585.2316549909001</v>
      </c>
      <c r="F136" s="304">
        <f t="shared" si="7"/>
        <v>1.4437688378166058E-8</v>
      </c>
      <c r="G136" s="303">
        <v>1585.2316565331707</v>
      </c>
      <c r="H136" s="270">
        <f t="shared" si="8"/>
        <v>-5.5942166454769904E-13</v>
      </c>
      <c r="I136" s="270">
        <f t="shared" si="9"/>
        <v>-3.5289584508764455E-14</v>
      </c>
      <c r="J136" s="305"/>
      <c r="K136" s="303">
        <v>0</v>
      </c>
      <c r="L136" s="268">
        <v>-5.5942166454769904E-13</v>
      </c>
      <c r="M136" s="102">
        <f t="shared" si="10"/>
        <v>-1.7711415694066091E-6</v>
      </c>
      <c r="N136" s="103">
        <f t="shared" si="11"/>
        <v>1585.2316565331712</v>
      </c>
      <c r="P136" s="62"/>
    </row>
    <row r="137" spans="1:16" s="50" customFormat="1" ht="13.5" x14ac:dyDescent="0.25">
      <c r="A137" s="309">
        <v>144</v>
      </c>
      <c r="B137" s="310" t="s">
        <v>237</v>
      </c>
      <c r="C137" s="311" t="s">
        <v>852</v>
      </c>
      <c r="D137" s="303">
        <v>1088.6195696665</v>
      </c>
      <c r="E137" s="303">
        <v>1088.6195696665</v>
      </c>
      <c r="F137" s="304">
        <f t="shared" si="7"/>
        <v>0</v>
      </c>
      <c r="G137" s="303">
        <v>1088.6195592099596</v>
      </c>
      <c r="H137" s="270">
        <f t="shared" si="8"/>
        <v>0</v>
      </c>
      <c r="I137" s="270">
        <f t="shared" si="9"/>
        <v>0</v>
      </c>
      <c r="J137" s="305"/>
      <c r="K137" s="303">
        <v>0</v>
      </c>
      <c r="L137" s="268">
        <v>0</v>
      </c>
      <c r="M137" s="102">
        <f t="shared" si="10"/>
        <v>1.0456540394443437E-5</v>
      </c>
      <c r="N137" s="103">
        <f t="shared" si="11"/>
        <v>1088.6195592099596</v>
      </c>
      <c r="P137" s="62"/>
    </row>
    <row r="138" spans="1:16" s="50" customFormat="1" ht="13.5" x14ac:dyDescent="0.25">
      <c r="A138" s="309">
        <v>146</v>
      </c>
      <c r="B138" s="310" t="s">
        <v>163</v>
      </c>
      <c r="C138" s="311" t="s">
        <v>853</v>
      </c>
      <c r="D138" s="303">
        <v>24603.625</v>
      </c>
      <c r="E138" s="303">
        <v>24603.625</v>
      </c>
      <c r="F138" s="304">
        <f t="shared" si="7"/>
        <v>0</v>
      </c>
      <c r="G138" s="303">
        <v>24603.624953947496</v>
      </c>
      <c r="H138" s="270">
        <f t="shared" si="8"/>
        <v>18425.325758689483</v>
      </c>
      <c r="I138" s="270">
        <f t="shared" si="9"/>
        <v>74.888662783185339</v>
      </c>
      <c r="J138" s="305"/>
      <c r="K138" s="303">
        <v>0</v>
      </c>
      <c r="L138" s="268">
        <v>18425.325758689483</v>
      </c>
      <c r="M138" s="102">
        <f t="shared" si="10"/>
        <v>4.6052504330873489E-5</v>
      </c>
      <c r="N138" s="103">
        <f t="shared" si="11"/>
        <v>6178.2991952580123</v>
      </c>
      <c r="P138" s="62"/>
    </row>
    <row r="139" spans="1:16" s="50" customFormat="1" ht="13.5" x14ac:dyDescent="0.25">
      <c r="A139" s="309">
        <v>147</v>
      </c>
      <c r="B139" s="310" t="s">
        <v>201</v>
      </c>
      <c r="C139" s="311" t="s">
        <v>854</v>
      </c>
      <c r="D139" s="303">
        <v>3430.7294700000002</v>
      </c>
      <c r="E139" s="303">
        <v>3430.7294700000002</v>
      </c>
      <c r="F139" s="304">
        <f t="shared" si="7"/>
        <v>0</v>
      </c>
      <c r="G139" s="303">
        <v>3430.729469832826</v>
      </c>
      <c r="H139" s="270">
        <f t="shared" si="8"/>
        <v>171.53647355443348</v>
      </c>
      <c r="I139" s="270">
        <f t="shared" si="9"/>
        <v>5.0000000015866446</v>
      </c>
      <c r="J139" s="305"/>
      <c r="K139" s="303">
        <v>0</v>
      </c>
      <c r="L139" s="268">
        <v>171.53647355443348</v>
      </c>
      <c r="M139" s="102">
        <f t="shared" si="10"/>
        <v>1.6717422113288194E-7</v>
      </c>
      <c r="N139" s="103">
        <f t="shared" si="11"/>
        <v>3259.1929962783925</v>
      </c>
      <c r="P139" s="62"/>
    </row>
    <row r="140" spans="1:16" s="50" customFormat="1" ht="13.5" x14ac:dyDescent="0.25">
      <c r="A140" s="309">
        <v>148</v>
      </c>
      <c r="B140" s="310" t="s">
        <v>275</v>
      </c>
      <c r="C140" s="311" t="s">
        <v>855</v>
      </c>
      <c r="D140" s="303">
        <v>543.70550950405811</v>
      </c>
      <c r="E140" s="303">
        <v>543.70550996179998</v>
      </c>
      <c r="F140" s="304">
        <f t="shared" si="7"/>
        <v>8.4189295534997655E-8</v>
      </c>
      <c r="G140" s="303">
        <v>543.70550330188382</v>
      </c>
      <c r="H140" s="270">
        <f t="shared" si="8"/>
        <v>1.9401805153248797</v>
      </c>
      <c r="I140" s="270">
        <f t="shared" si="9"/>
        <v>0.35684400466370009</v>
      </c>
      <c r="J140" s="305"/>
      <c r="K140" s="303">
        <v>0</v>
      </c>
      <c r="L140" s="268">
        <v>1.9401805153248797</v>
      </c>
      <c r="M140" s="102">
        <f t="shared" si="10"/>
        <v>6.2021742905926658E-6</v>
      </c>
      <c r="N140" s="103">
        <f t="shared" si="11"/>
        <v>541.76532278655895</v>
      </c>
      <c r="P140" s="62"/>
    </row>
    <row r="141" spans="1:16" s="50" customFormat="1" ht="13.5" x14ac:dyDescent="0.25">
      <c r="A141" s="309">
        <v>149</v>
      </c>
      <c r="B141" s="310" t="s">
        <v>275</v>
      </c>
      <c r="C141" s="311" t="s">
        <v>856</v>
      </c>
      <c r="D141" s="303">
        <v>881.24807427494181</v>
      </c>
      <c r="E141" s="303">
        <v>881.24807381719995</v>
      </c>
      <c r="F141" s="304">
        <f t="shared" si="7"/>
        <v>-5.1942450340902724E-8</v>
      </c>
      <c r="G141" s="303">
        <v>881.24807559450176</v>
      </c>
      <c r="H141" s="270">
        <f t="shared" si="8"/>
        <v>1.3985541613692476E-13</v>
      </c>
      <c r="I141" s="270">
        <f t="shared" si="9"/>
        <v>1.5870152831214633E-14</v>
      </c>
      <c r="J141" s="305"/>
      <c r="K141" s="303">
        <v>0</v>
      </c>
      <c r="L141" s="268">
        <v>1.3985541613692476E-13</v>
      </c>
      <c r="M141" s="102">
        <f t="shared" si="10"/>
        <v>-1.3195599422033411E-6</v>
      </c>
      <c r="N141" s="103">
        <f t="shared" si="11"/>
        <v>881.24807559450164</v>
      </c>
      <c r="P141" s="62"/>
    </row>
    <row r="142" spans="1:16" s="50" customFormat="1" ht="13.5" x14ac:dyDescent="0.25">
      <c r="A142" s="309">
        <v>150</v>
      </c>
      <c r="B142" s="310" t="s">
        <v>275</v>
      </c>
      <c r="C142" s="311" t="s">
        <v>857</v>
      </c>
      <c r="D142" s="303">
        <v>933.11389357794189</v>
      </c>
      <c r="E142" s="303">
        <v>933.11389312020003</v>
      </c>
      <c r="F142" s="304">
        <f t="shared" si="7"/>
        <v>-4.9055302042688709E-8</v>
      </c>
      <c r="G142" s="303">
        <v>933.11388859313297</v>
      </c>
      <c r="H142" s="270">
        <f t="shared" si="8"/>
        <v>6.4008827291506405</v>
      </c>
      <c r="I142" s="270">
        <f t="shared" si="9"/>
        <v>0.68597014537496592</v>
      </c>
      <c r="J142" s="305"/>
      <c r="K142" s="303">
        <v>0</v>
      </c>
      <c r="L142" s="268">
        <v>6.4008827291506405</v>
      </c>
      <c r="M142" s="102">
        <f t="shared" si="10"/>
        <v>4.9848089247461758E-6</v>
      </c>
      <c r="N142" s="103">
        <f t="shared" si="11"/>
        <v>926.71300586398229</v>
      </c>
      <c r="P142" s="62"/>
    </row>
    <row r="143" spans="1:16" s="50" customFormat="1" ht="13.5" x14ac:dyDescent="0.25">
      <c r="A143" s="309">
        <v>151</v>
      </c>
      <c r="B143" s="310" t="s">
        <v>148</v>
      </c>
      <c r="C143" s="311" t="s">
        <v>858</v>
      </c>
      <c r="D143" s="303">
        <v>305.18928882402906</v>
      </c>
      <c r="E143" s="303">
        <v>305.18928905289999</v>
      </c>
      <c r="F143" s="304">
        <f t="shared" si="7"/>
        <v>7.4993096177422558E-8</v>
      </c>
      <c r="G143" s="303">
        <v>305.1892853452344</v>
      </c>
      <c r="H143" s="270">
        <f t="shared" si="8"/>
        <v>100.07455748793924</v>
      </c>
      <c r="I143" s="270">
        <f t="shared" si="9"/>
        <v>32.790979591224392</v>
      </c>
      <c r="J143" s="305"/>
      <c r="K143" s="303">
        <v>0</v>
      </c>
      <c r="L143" s="268">
        <v>100.07455748793924</v>
      </c>
      <c r="M143" s="102">
        <f t="shared" si="10"/>
        <v>3.4787946674441628E-6</v>
      </c>
      <c r="N143" s="103">
        <f t="shared" si="11"/>
        <v>205.11472785729515</v>
      </c>
      <c r="P143" s="62"/>
    </row>
    <row r="144" spans="1:16" s="50" customFormat="1" ht="13.5" x14ac:dyDescent="0.25">
      <c r="A144" s="309">
        <v>152</v>
      </c>
      <c r="B144" s="310" t="s">
        <v>148</v>
      </c>
      <c r="C144" s="311" t="s">
        <v>280</v>
      </c>
      <c r="D144" s="303">
        <v>1194.5738997550002</v>
      </c>
      <c r="E144" s="303">
        <v>1194.573899755</v>
      </c>
      <c r="F144" s="304">
        <f t="shared" si="7"/>
        <v>0</v>
      </c>
      <c r="G144" s="303">
        <v>1194.5738968338439</v>
      </c>
      <c r="H144" s="270">
        <f t="shared" si="8"/>
        <v>157.18376838187422</v>
      </c>
      <c r="I144" s="270">
        <f t="shared" si="9"/>
        <v>13.158145210950254</v>
      </c>
      <c r="J144" s="305"/>
      <c r="K144" s="303">
        <v>0</v>
      </c>
      <c r="L144" s="268">
        <v>157.18376838187422</v>
      </c>
      <c r="M144" s="102">
        <f t="shared" si="10"/>
        <v>2.9211562377895461E-6</v>
      </c>
      <c r="N144" s="103">
        <f t="shared" si="11"/>
        <v>1037.3901284519698</v>
      </c>
      <c r="P144" s="62"/>
    </row>
    <row r="145" spans="1:16" s="50" customFormat="1" ht="13.5" x14ac:dyDescent="0.25">
      <c r="A145" s="309">
        <v>156</v>
      </c>
      <c r="B145" s="310" t="s">
        <v>214</v>
      </c>
      <c r="C145" s="311" t="s">
        <v>281</v>
      </c>
      <c r="D145" s="303">
        <v>332.62185808055818</v>
      </c>
      <c r="E145" s="303">
        <v>332.62185853829999</v>
      </c>
      <c r="F145" s="304">
        <f t="shared" ref="F145:F208" si="12">E145/D145*100-100</f>
        <v>1.3761626860286924E-7</v>
      </c>
      <c r="G145" s="303">
        <v>332.62185539366277</v>
      </c>
      <c r="H145" s="270">
        <f t="shared" ref="H145:H208" si="13">K145+L145</f>
        <v>27.915480977431308</v>
      </c>
      <c r="I145" s="270">
        <f t="shared" ref="I145:I208" si="14">+H145/E145*100</f>
        <v>8.3925575727660604</v>
      </c>
      <c r="J145" s="305"/>
      <c r="K145" s="303">
        <v>0</v>
      </c>
      <c r="L145" s="268">
        <v>27.915480977431308</v>
      </c>
      <c r="M145" s="102">
        <f t="shared" ref="M145:M208" si="15">D145-G145</f>
        <v>2.6868954137171386E-6</v>
      </c>
      <c r="N145" s="103">
        <f t="shared" ref="N145:N208" si="16">G145-H145</f>
        <v>304.70637441623148</v>
      </c>
      <c r="P145" s="62"/>
    </row>
    <row r="146" spans="1:16" s="50" customFormat="1" ht="13.5" x14ac:dyDescent="0.25">
      <c r="A146" s="309">
        <v>157</v>
      </c>
      <c r="B146" s="310" t="s">
        <v>214</v>
      </c>
      <c r="C146" s="311" t="s">
        <v>282</v>
      </c>
      <c r="D146" s="303">
        <v>2995.0352715029708</v>
      </c>
      <c r="E146" s="303">
        <v>2995.0352712741001</v>
      </c>
      <c r="F146" s="304">
        <f t="shared" si="12"/>
        <v>-7.6416597494244343E-9</v>
      </c>
      <c r="G146" s="303">
        <v>2995.0352763961805</v>
      </c>
      <c r="H146" s="270">
        <f t="shared" si="13"/>
        <v>299.5035276563807</v>
      </c>
      <c r="I146" s="270">
        <f t="shared" si="14"/>
        <v>10.000000017661586</v>
      </c>
      <c r="J146" s="305"/>
      <c r="K146" s="303">
        <v>0</v>
      </c>
      <c r="L146" s="268">
        <v>299.5035276563807</v>
      </c>
      <c r="M146" s="102">
        <f t="shared" si="15"/>
        <v>-4.8932097342913039E-6</v>
      </c>
      <c r="N146" s="103">
        <f t="shared" si="16"/>
        <v>2695.5317487397997</v>
      </c>
      <c r="P146" s="62"/>
    </row>
    <row r="147" spans="1:16" s="50" customFormat="1" ht="13.5" x14ac:dyDescent="0.25">
      <c r="A147" s="309">
        <v>158</v>
      </c>
      <c r="B147" s="310" t="s">
        <v>214</v>
      </c>
      <c r="C147" s="311" t="s">
        <v>859</v>
      </c>
      <c r="D147" s="303">
        <v>259.51903650000003</v>
      </c>
      <c r="E147" s="303">
        <v>259.51903650000003</v>
      </c>
      <c r="F147" s="304">
        <f t="shared" si="12"/>
        <v>0</v>
      </c>
      <c r="G147" s="303">
        <v>259.51903831828173</v>
      </c>
      <c r="H147" s="270">
        <f t="shared" si="13"/>
        <v>6.992770806846238E-14</v>
      </c>
      <c r="I147" s="270">
        <f t="shared" si="14"/>
        <v>2.694511701782708E-14</v>
      </c>
      <c r="J147" s="305"/>
      <c r="K147" s="303">
        <v>0</v>
      </c>
      <c r="L147" s="268">
        <v>6.992770806846238E-14</v>
      </c>
      <c r="M147" s="102">
        <f t="shared" si="15"/>
        <v>-1.8182817029810394E-6</v>
      </c>
      <c r="N147" s="103">
        <f t="shared" si="16"/>
        <v>259.51903831828167</v>
      </c>
      <c r="P147" s="62"/>
    </row>
    <row r="148" spans="1:16" s="50" customFormat="1" ht="13.5" x14ac:dyDescent="0.25">
      <c r="A148" s="309">
        <v>159</v>
      </c>
      <c r="B148" s="310" t="s">
        <v>214</v>
      </c>
      <c r="C148" s="311" t="s">
        <v>860</v>
      </c>
      <c r="D148" s="303">
        <v>88.499258579029075</v>
      </c>
      <c r="E148" s="303">
        <v>88.499258807900006</v>
      </c>
      <c r="F148" s="304">
        <f t="shared" si="12"/>
        <v>2.5861339736366062E-7</v>
      </c>
      <c r="G148" s="303">
        <v>88.499252313289503</v>
      </c>
      <c r="H148" s="270">
        <f t="shared" si="13"/>
        <v>0</v>
      </c>
      <c r="I148" s="270">
        <f t="shared" si="14"/>
        <v>0</v>
      </c>
      <c r="J148" s="305"/>
      <c r="K148" s="303">
        <v>0</v>
      </c>
      <c r="L148" s="268">
        <v>0</v>
      </c>
      <c r="M148" s="102">
        <f t="shared" si="15"/>
        <v>6.2657395716314568E-6</v>
      </c>
      <c r="N148" s="103">
        <f t="shared" si="16"/>
        <v>88.499252313289503</v>
      </c>
      <c r="P148" s="62"/>
    </row>
    <row r="149" spans="1:16" s="50" customFormat="1" ht="13.5" x14ac:dyDescent="0.25">
      <c r="A149" s="309">
        <v>160</v>
      </c>
      <c r="B149" s="310" t="s">
        <v>214</v>
      </c>
      <c r="C149" s="311" t="s">
        <v>285</v>
      </c>
      <c r="D149" s="303">
        <v>21.355946499999998</v>
      </c>
      <c r="E149" s="303">
        <v>21.355946499999998</v>
      </c>
      <c r="F149" s="304">
        <f t="shared" si="12"/>
        <v>0</v>
      </c>
      <c r="G149" s="303">
        <v>21.355946718698888</v>
      </c>
      <c r="H149" s="270">
        <f t="shared" si="13"/>
        <v>0</v>
      </c>
      <c r="I149" s="270">
        <f t="shared" si="14"/>
        <v>0</v>
      </c>
      <c r="J149" s="305"/>
      <c r="K149" s="303">
        <v>0</v>
      </c>
      <c r="L149" s="268">
        <v>0</v>
      </c>
      <c r="M149" s="102">
        <f t="shared" si="15"/>
        <v>-2.1869889010872612E-7</v>
      </c>
      <c r="N149" s="103">
        <f t="shared" si="16"/>
        <v>21.355946718698888</v>
      </c>
      <c r="P149" s="62"/>
    </row>
    <row r="150" spans="1:16" s="50" customFormat="1" ht="13.5" x14ac:dyDescent="0.25">
      <c r="A150" s="309">
        <v>161</v>
      </c>
      <c r="B150" s="310" t="s">
        <v>222</v>
      </c>
      <c r="C150" s="311" t="s">
        <v>286</v>
      </c>
      <c r="D150" s="303">
        <v>83.160252500000013</v>
      </c>
      <c r="E150" s="303">
        <v>83.160252499999999</v>
      </c>
      <c r="F150" s="304">
        <f t="shared" si="12"/>
        <v>0</v>
      </c>
      <c r="G150" s="303">
        <v>83.16025249999997</v>
      </c>
      <c r="H150" s="270">
        <f t="shared" si="13"/>
        <v>-1.7481927017115595E-14</v>
      </c>
      <c r="I150" s="270">
        <f t="shared" si="14"/>
        <v>-2.1021974430772195E-14</v>
      </c>
      <c r="J150" s="305"/>
      <c r="K150" s="303">
        <v>0</v>
      </c>
      <c r="L150" s="268">
        <v>-1.7481927017115595E-14</v>
      </c>
      <c r="M150" s="102">
        <f t="shared" si="15"/>
        <v>0</v>
      </c>
      <c r="N150" s="103">
        <f t="shared" si="16"/>
        <v>83.160252499999984</v>
      </c>
      <c r="P150" s="62"/>
    </row>
    <row r="151" spans="1:16" s="50" customFormat="1" ht="13.5" x14ac:dyDescent="0.25">
      <c r="A151" s="309">
        <v>162</v>
      </c>
      <c r="B151" s="310" t="s">
        <v>214</v>
      </c>
      <c r="C151" s="311" t="s">
        <v>861</v>
      </c>
      <c r="D151" s="303">
        <v>37.299095500000007</v>
      </c>
      <c r="E151" s="303">
        <v>37.2990955</v>
      </c>
      <c r="F151" s="304">
        <f t="shared" si="12"/>
        <v>0</v>
      </c>
      <c r="G151" s="303">
        <v>37.299095499999993</v>
      </c>
      <c r="H151" s="270">
        <f t="shared" si="13"/>
        <v>0</v>
      </c>
      <c r="I151" s="270">
        <f t="shared" si="14"/>
        <v>0</v>
      </c>
      <c r="J151" s="305"/>
      <c r="K151" s="303">
        <v>0</v>
      </c>
      <c r="L151" s="268">
        <v>0</v>
      </c>
      <c r="M151" s="102">
        <f t="shared" si="15"/>
        <v>0</v>
      </c>
      <c r="N151" s="103">
        <f t="shared" si="16"/>
        <v>37.299095499999993</v>
      </c>
      <c r="P151" s="62"/>
    </row>
    <row r="152" spans="1:16" s="50" customFormat="1" ht="13.5" x14ac:dyDescent="0.25">
      <c r="A152" s="309">
        <v>163</v>
      </c>
      <c r="B152" s="310" t="s">
        <v>148</v>
      </c>
      <c r="C152" s="311" t="s">
        <v>862</v>
      </c>
      <c r="D152" s="303">
        <v>307.90125829247091</v>
      </c>
      <c r="E152" s="303">
        <v>307.90125806359998</v>
      </c>
      <c r="F152" s="304">
        <f t="shared" si="12"/>
        <v>-7.4332575650259969E-8</v>
      </c>
      <c r="G152" s="303">
        <v>307.90125391394412</v>
      </c>
      <c r="H152" s="270">
        <f t="shared" si="13"/>
        <v>0</v>
      </c>
      <c r="I152" s="270">
        <f t="shared" si="14"/>
        <v>0</v>
      </c>
      <c r="J152" s="305"/>
      <c r="K152" s="303">
        <v>0</v>
      </c>
      <c r="L152" s="268">
        <v>0</v>
      </c>
      <c r="M152" s="102">
        <f t="shared" si="15"/>
        <v>4.3785267962448415E-6</v>
      </c>
      <c r="N152" s="103">
        <f t="shared" si="16"/>
        <v>307.90125391394412</v>
      </c>
      <c r="P152" s="62"/>
    </row>
    <row r="153" spans="1:16" s="50" customFormat="1" ht="13.5" x14ac:dyDescent="0.25">
      <c r="A153" s="309">
        <v>164</v>
      </c>
      <c r="B153" s="310" t="s">
        <v>148</v>
      </c>
      <c r="C153" s="311" t="s">
        <v>289</v>
      </c>
      <c r="D153" s="303">
        <v>1311.5112285370583</v>
      </c>
      <c r="E153" s="303">
        <v>768.43033618159996</v>
      </c>
      <c r="F153" s="304">
        <f t="shared" si="12"/>
        <v>-41.408787095269076</v>
      </c>
      <c r="G153" s="303">
        <v>768.43032666774639</v>
      </c>
      <c r="H153" s="270">
        <f t="shared" si="13"/>
        <v>174.94266764097492</v>
      </c>
      <c r="I153" s="270">
        <f t="shared" si="14"/>
        <v>22.766236495852169</v>
      </c>
      <c r="J153" s="305"/>
      <c r="K153" s="303">
        <v>0</v>
      </c>
      <c r="L153" s="268">
        <v>174.94266764097492</v>
      </c>
      <c r="M153" s="102">
        <f t="shared" si="15"/>
        <v>543.0809018693119</v>
      </c>
      <c r="N153" s="103">
        <f t="shared" si="16"/>
        <v>593.48765902677144</v>
      </c>
      <c r="P153" s="62"/>
    </row>
    <row r="154" spans="1:16" s="50" customFormat="1" ht="13.5" x14ac:dyDescent="0.25">
      <c r="A154" s="309">
        <v>165</v>
      </c>
      <c r="B154" s="310" t="s">
        <v>844</v>
      </c>
      <c r="C154" s="311" t="s">
        <v>290</v>
      </c>
      <c r="D154" s="303">
        <v>114.73843415452907</v>
      </c>
      <c r="E154" s="303">
        <v>114.7384343834</v>
      </c>
      <c r="F154" s="304">
        <f t="shared" si="12"/>
        <v>1.9947191276514786E-7</v>
      </c>
      <c r="G154" s="303">
        <v>114.73843549961335</v>
      </c>
      <c r="H154" s="270">
        <f t="shared" si="13"/>
        <v>-5.2445781051346782E-14</v>
      </c>
      <c r="I154" s="270">
        <f t="shared" si="14"/>
        <v>-4.5708991353410405E-14</v>
      </c>
      <c r="J154" s="305"/>
      <c r="K154" s="303">
        <v>0</v>
      </c>
      <c r="L154" s="268">
        <v>-5.2445781051346782E-14</v>
      </c>
      <c r="M154" s="102">
        <f t="shared" si="15"/>
        <v>-1.3450842715201361E-6</v>
      </c>
      <c r="N154" s="103">
        <f t="shared" si="16"/>
        <v>114.7384354996134</v>
      </c>
      <c r="P154" s="62"/>
    </row>
    <row r="155" spans="1:16" s="50" customFormat="1" ht="13.5" x14ac:dyDescent="0.25">
      <c r="A155" s="309">
        <v>166</v>
      </c>
      <c r="B155" s="310" t="s">
        <v>237</v>
      </c>
      <c r="C155" s="311" t="s">
        <v>291</v>
      </c>
      <c r="D155" s="303">
        <v>1194.0500782795582</v>
      </c>
      <c r="E155" s="303">
        <v>1194.0500787373001</v>
      </c>
      <c r="F155" s="304">
        <f t="shared" si="12"/>
        <v>3.8335230101438356E-8</v>
      </c>
      <c r="G155" s="303">
        <v>1194.0500744155495</v>
      </c>
      <c r="H155" s="270">
        <f t="shared" si="13"/>
        <v>42.455820882381502</v>
      </c>
      <c r="I155" s="270">
        <f t="shared" si="14"/>
        <v>3.5556147634342312</v>
      </c>
      <c r="J155" s="305"/>
      <c r="K155" s="303">
        <v>0</v>
      </c>
      <c r="L155" s="268">
        <v>42.455820882381502</v>
      </c>
      <c r="M155" s="102">
        <f t="shared" si="15"/>
        <v>3.8640087041130755E-6</v>
      </c>
      <c r="N155" s="103">
        <f t="shared" si="16"/>
        <v>1151.5942535331681</v>
      </c>
      <c r="P155" s="62"/>
    </row>
    <row r="156" spans="1:16" s="50" customFormat="1" ht="13.5" x14ac:dyDescent="0.25">
      <c r="A156" s="309">
        <v>167</v>
      </c>
      <c r="B156" s="310" t="s">
        <v>134</v>
      </c>
      <c r="C156" s="311" t="s">
        <v>292</v>
      </c>
      <c r="D156" s="303">
        <v>2837.2899365855005</v>
      </c>
      <c r="E156" s="303">
        <v>2837.2899365854996</v>
      </c>
      <c r="F156" s="304">
        <f t="shared" si="12"/>
        <v>0</v>
      </c>
      <c r="G156" s="303">
        <v>2837.2899365854969</v>
      </c>
      <c r="H156" s="270">
        <f t="shared" si="13"/>
        <v>1134.9159743921216</v>
      </c>
      <c r="I156" s="270">
        <f t="shared" si="14"/>
        <v>39.99999999146798</v>
      </c>
      <c r="J156" s="305"/>
      <c r="K156" s="303">
        <v>0</v>
      </c>
      <c r="L156" s="268">
        <v>1134.9159743921216</v>
      </c>
      <c r="M156" s="102">
        <f t="shared" si="15"/>
        <v>3.637978807091713E-12</v>
      </c>
      <c r="N156" s="103">
        <f t="shared" si="16"/>
        <v>1702.3739621933753</v>
      </c>
      <c r="P156" s="62"/>
    </row>
    <row r="157" spans="1:16" s="50" customFormat="1" ht="13.5" x14ac:dyDescent="0.25">
      <c r="A157" s="309">
        <v>168</v>
      </c>
      <c r="B157" s="310" t="s">
        <v>237</v>
      </c>
      <c r="C157" s="311" t="s">
        <v>863</v>
      </c>
      <c r="D157" s="303">
        <v>644.85605161694184</v>
      </c>
      <c r="E157" s="303">
        <v>644.85605115919998</v>
      </c>
      <c r="F157" s="304">
        <f t="shared" si="12"/>
        <v>-7.0983574573801889E-8</v>
      </c>
      <c r="G157" s="303">
        <v>644.85604076999255</v>
      </c>
      <c r="H157" s="270">
        <f t="shared" si="13"/>
        <v>-2.7971083227384952E-13</v>
      </c>
      <c r="I157" s="270">
        <f t="shared" si="14"/>
        <v>-4.3375700944581106E-14</v>
      </c>
      <c r="J157" s="305"/>
      <c r="K157" s="303">
        <v>0</v>
      </c>
      <c r="L157" s="268">
        <v>-2.7971083227384952E-13</v>
      </c>
      <c r="M157" s="102">
        <f t="shared" si="15"/>
        <v>1.084694929431862E-5</v>
      </c>
      <c r="N157" s="103">
        <f t="shared" si="16"/>
        <v>644.85604076999277</v>
      </c>
      <c r="P157" s="62"/>
    </row>
    <row r="158" spans="1:16" s="50" customFormat="1" ht="13.5" x14ac:dyDescent="0.25">
      <c r="A158" s="309">
        <v>170</v>
      </c>
      <c r="B158" s="310" t="s">
        <v>144</v>
      </c>
      <c r="C158" s="311" t="s">
        <v>864</v>
      </c>
      <c r="D158" s="303">
        <v>1572.079147324029</v>
      </c>
      <c r="E158" s="303">
        <v>1572.0791475528999</v>
      </c>
      <c r="F158" s="304">
        <f t="shared" si="12"/>
        <v>1.4558480643245275E-8</v>
      </c>
      <c r="G158" s="303">
        <v>1572.0791548286957</v>
      </c>
      <c r="H158" s="270">
        <f t="shared" si="13"/>
        <v>533.95912992248532</v>
      </c>
      <c r="I158" s="270">
        <f t="shared" si="14"/>
        <v>33.965155682755963</v>
      </c>
      <c r="J158" s="305"/>
      <c r="K158" s="303">
        <v>0</v>
      </c>
      <c r="L158" s="268">
        <v>533.95912992248532</v>
      </c>
      <c r="M158" s="102">
        <f t="shared" si="15"/>
        <v>-7.5046666552225361E-6</v>
      </c>
      <c r="N158" s="103">
        <f t="shared" si="16"/>
        <v>1038.1200249062103</v>
      </c>
      <c r="P158" s="62"/>
    </row>
    <row r="159" spans="1:16" s="50" customFormat="1" ht="13.5" x14ac:dyDescent="0.25">
      <c r="A159" s="309">
        <v>171</v>
      </c>
      <c r="B159" s="310" t="s">
        <v>134</v>
      </c>
      <c r="C159" s="311" t="s">
        <v>865</v>
      </c>
      <c r="D159" s="303">
        <v>11238.957709110942</v>
      </c>
      <c r="E159" s="303">
        <v>11238.957708653201</v>
      </c>
      <c r="F159" s="304">
        <f t="shared" si="12"/>
        <v>-4.0728025396674639E-9</v>
      </c>
      <c r="G159" s="303">
        <v>11238.957708653201</v>
      </c>
      <c r="H159" s="270">
        <f t="shared" si="13"/>
        <v>9973.2169651665026</v>
      </c>
      <c r="I159" s="270">
        <f t="shared" si="14"/>
        <v>88.737917017766094</v>
      </c>
      <c r="J159" s="305"/>
      <c r="K159" s="303">
        <v>1994.3241032066258</v>
      </c>
      <c r="L159" s="268">
        <v>7978.8928619598773</v>
      </c>
      <c r="M159" s="102">
        <f t="shared" si="15"/>
        <v>4.577414074447006E-7</v>
      </c>
      <c r="N159" s="103">
        <f t="shared" si="16"/>
        <v>1265.7407434866982</v>
      </c>
      <c r="P159" s="62"/>
    </row>
    <row r="160" spans="1:16" s="50" customFormat="1" ht="13.5" x14ac:dyDescent="0.25">
      <c r="A160" s="309">
        <v>176</v>
      </c>
      <c r="B160" s="310" t="s">
        <v>144</v>
      </c>
      <c r="C160" s="311" t="s">
        <v>866</v>
      </c>
      <c r="D160" s="303">
        <v>708.31063031502913</v>
      </c>
      <c r="E160" s="303">
        <v>708.31063054390006</v>
      </c>
      <c r="F160" s="304">
        <f t="shared" si="12"/>
        <v>3.231221512578486E-8</v>
      </c>
      <c r="G160" s="303">
        <v>708.3106339253942</v>
      </c>
      <c r="H160" s="270">
        <f t="shared" si="13"/>
        <v>259.06726893059385</v>
      </c>
      <c r="I160" s="270">
        <f t="shared" si="14"/>
        <v>36.575374949781619</v>
      </c>
      <c r="J160" s="305"/>
      <c r="K160" s="303">
        <v>0</v>
      </c>
      <c r="L160" s="268">
        <v>259.06726893059385</v>
      </c>
      <c r="M160" s="102">
        <f t="shared" si="15"/>
        <v>-3.6103650700169965E-6</v>
      </c>
      <c r="N160" s="103">
        <f t="shared" si="16"/>
        <v>449.24336499480034</v>
      </c>
      <c r="P160" s="62"/>
    </row>
    <row r="161" spans="1:16" s="50" customFormat="1" ht="13.5" x14ac:dyDescent="0.25">
      <c r="A161" s="309">
        <v>177</v>
      </c>
      <c r="B161" s="310" t="s">
        <v>144</v>
      </c>
      <c r="C161" s="311" t="s">
        <v>297</v>
      </c>
      <c r="D161" s="303">
        <v>24.314463744970933</v>
      </c>
      <c r="E161" s="303">
        <v>24.314463516099998</v>
      </c>
      <c r="F161" s="304">
        <f t="shared" si="12"/>
        <v>-9.4129542560494883E-7</v>
      </c>
      <c r="G161" s="303">
        <v>24.314467303221694</v>
      </c>
      <c r="H161" s="270">
        <f t="shared" si="13"/>
        <v>2.4314465593317247</v>
      </c>
      <c r="I161" s="270">
        <f t="shared" si="14"/>
        <v>10.00000085431342</v>
      </c>
      <c r="J161" s="305"/>
      <c r="K161" s="303">
        <v>0</v>
      </c>
      <c r="L161" s="268">
        <v>2.4314465593317247</v>
      </c>
      <c r="M161" s="102">
        <f t="shared" si="15"/>
        <v>-3.5582507607045955E-6</v>
      </c>
      <c r="N161" s="103">
        <f t="shared" si="16"/>
        <v>21.883020743889968</v>
      </c>
      <c r="P161" s="62"/>
    </row>
    <row r="162" spans="1:16" s="50" customFormat="1" ht="13.5" x14ac:dyDescent="0.25">
      <c r="A162" s="309">
        <v>181</v>
      </c>
      <c r="B162" s="310" t="s">
        <v>214</v>
      </c>
      <c r="C162" s="311" t="s">
        <v>867</v>
      </c>
      <c r="D162" s="303">
        <v>12686.760934618529</v>
      </c>
      <c r="E162" s="303">
        <v>12686.7609348474</v>
      </c>
      <c r="F162" s="304">
        <f t="shared" si="12"/>
        <v>1.8039969518213184E-9</v>
      </c>
      <c r="G162" s="303">
        <v>12686.760939768124</v>
      </c>
      <c r="H162" s="270">
        <f t="shared" si="13"/>
        <v>5769.7703578470382</v>
      </c>
      <c r="I162" s="270">
        <f t="shared" si="14"/>
        <v>45.478671723047164</v>
      </c>
      <c r="J162" s="305"/>
      <c r="K162" s="303">
        <v>0</v>
      </c>
      <c r="L162" s="268">
        <v>5769.7703578470382</v>
      </c>
      <c r="M162" s="102">
        <f t="shared" si="15"/>
        <v>-5.1495953812263906E-6</v>
      </c>
      <c r="N162" s="103">
        <f t="shared" si="16"/>
        <v>6916.9905819210862</v>
      </c>
      <c r="P162" s="62"/>
    </row>
    <row r="163" spans="1:16" s="50" customFormat="1" ht="13.5" x14ac:dyDescent="0.25">
      <c r="A163" s="309">
        <v>182</v>
      </c>
      <c r="B163" s="310" t="s">
        <v>214</v>
      </c>
      <c r="C163" s="311" t="s">
        <v>299</v>
      </c>
      <c r="D163" s="303">
        <v>628.86865499999999</v>
      </c>
      <c r="E163" s="303">
        <v>628.86865499999999</v>
      </c>
      <c r="F163" s="304">
        <f t="shared" si="12"/>
        <v>0</v>
      </c>
      <c r="G163" s="303">
        <v>628.86865499999988</v>
      </c>
      <c r="H163" s="270">
        <f t="shared" si="13"/>
        <v>-2.7971083227384952E-13</v>
      </c>
      <c r="I163" s="270">
        <f t="shared" si="14"/>
        <v>-4.4478418513934282E-14</v>
      </c>
      <c r="J163" s="305"/>
      <c r="K163" s="303">
        <v>0</v>
      </c>
      <c r="L163" s="268">
        <v>-2.7971083227384952E-13</v>
      </c>
      <c r="M163" s="102">
        <f t="shared" si="15"/>
        <v>0</v>
      </c>
      <c r="N163" s="103">
        <f t="shared" si="16"/>
        <v>628.8686550000001</v>
      </c>
      <c r="P163" s="62"/>
    </row>
    <row r="164" spans="1:16" s="50" customFormat="1" ht="13.5" x14ac:dyDescent="0.25">
      <c r="A164" s="309">
        <v>183</v>
      </c>
      <c r="B164" s="310" t="s">
        <v>214</v>
      </c>
      <c r="C164" s="311" t="s">
        <v>300</v>
      </c>
      <c r="D164" s="303">
        <v>113.27508950000002</v>
      </c>
      <c r="E164" s="303">
        <v>113.27508949999999</v>
      </c>
      <c r="F164" s="304">
        <f t="shared" si="12"/>
        <v>0</v>
      </c>
      <c r="G164" s="303">
        <v>113.27508949999999</v>
      </c>
      <c r="H164" s="270">
        <f t="shared" si="13"/>
        <v>0</v>
      </c>
      <c r="I164" s="270">
        <f t="shared" si="14"/>
        <v>0</v>
      </c>
      <c r="J164" s="305"/>
      <c r="K164" s="303">
        <v>0</v>
      </c>
      <c r="L164" s="268">
        <v>0</v>
      </c>
      <c r="M164" s="102">
        <f t="shared" si="15"/>
        <v>0</v>
      </c>
      <c r="N164" s="103">
        <f t="shared" si="16"/>
        <v>113.27508949999999</v>
      </c>
      <c r="P164" s="62"/>
    </row>
    <row r="165" spans="1:16" s="50" customFormat="1" ht="13.5" x14ac:dyDescent="0.25">
      <c r="A165" s="309">
        <v>185</v>
      </c>
      <c r="B165" s="310" t="s">
        <v>148</v>
      </c>
      <c r="C165" s="311" t="s">
        <v>868</v>
      </c>
      <c r="D165" s="303">
        <v>456.6548139505291</v>
      </c>
      <c r="E165" s="303">
        <v>456.65481417940003</v>
      </c>
      <c r="F165" s="304">
        <f t="shared" si="12"/>
        <v>5.0119012939831009E-8</v>
      </c>
      <c r="G165" s="303">
        <v>456.65482046763441</v>
      </c>
      <c r="H165" s="270">
        <f t="shared" si="13"/>
        <v>148.61033390215772</v>
      </c>
      <c r="I165" s="270">
        <f t="shared" si="14"/>
        <v>32.543253522730872</v>
      </c>
      <c r="J165" s="305"/>
      <c r="K165" s="303">
        <v>0</v>
      </c>
      <c r="L165" s="268">
        <v>148.61033390215772</v>
      </c>
      <c r="M165" s="102">
        <f t="shared" si="15"/>
        <v>-6.5171053051926719E-6</v>
      </c>
      <c r="N165" s="103">
        <f t="shared" si="16"/>
        <v>308.04448656547669</v>
      </c>
      <c r="P165" s="62"/>
    </row>
    <row r="166" spans="1:16" s="50" customFormat="1" ht="13.5" x14ac:dyDescent="0.25">
      <c r="A166" s="309">
        <v>188</v>
      </c>
      <c r="B166" s="310" t="s">
        <v>148</v>
      </c>
      <c r="C166" s="311" t="s">
        <v>869</v>
      </c>
      <c r="D166" s="303">
        <v>5537.550240068942</v>
      </c>
      <c r="E166" s="303">
        <v>5537.5502396111997</v>
      </c>
      <c r="F166" s="304">
        <f t="shared" si="12"/>
        <v>-8.2661557598839863E-9</v>
      </c>
      <c r="G166" s="303">
        <v>5537.5502396111997</v>
      </c>
      <c r="H166" s="270">
        <f t="shared" si="13"/>
        <v>2906.8846360891371</v>
      </c>
      <c r="I166" s="270">
        <f t="shared" si="14"/>
        <v>52.494054415896983</v>
      </c>
      <c r="J166" s="305"/>
      <c r="K166" s="303">
        <v>2078.3370978093976</v>
      </c>
      <c r="L166" s="268">
        <v>828.54753827973946</v>
      </c>
      <c r="M166" s="102">
        <f t="shared" si="15"/>
        <v>4.5774231693940237E-7</v>
      </c>
      <c r="N166" s="103">
        <f t="shared" si="16"/>
        <v>2630.6656035220626</v>
      </c>
      <c r="P166" s="62"/>
    </row>
    <row r="167" spans="1:16" s="50" customFormat="1" ht="13.5" x14ac:dyDescent="0.25">
      <c r="A167" s="309">
        <v>189</v>
      </c>
      <c r="B167" s="310" t="s">
        <v>148</v>
      </c>
      <c r="C167" s="311" t="s">
        <v>870</v>
      </c>
      <c r="D167" s="303">
        <v>315.81199317744193</v>
      </c>
      <c r="E167" s="303">
        <v>315.81199271970002</v>
      </c>
      <c r="F167" s="304">
        <f t="shared" si="12"/>
        <v>-1.4494126787667483E-7</v>
      </c>
      <c r="G167" s="303">
        <v>315.81199976239259</v>
      </c>
      <c r="H167" s="270">
        <f t="shared" si="13"/>
        <v>99.677167334976858</v>
      </c>
      <c r="I167" s="270">
        <f t="shared" si="14"/>
        <v>31.56218561447907</v>
      </c>
      <c r="J167" s="305"/>
      <c r="K167" s="303">
        <v>0</v>
      </c>
      <c r="L167" s="268">
        <v>99.677167334976858</v>
      </c>
      <c r="M167" s="102">
        <f t="shared" si="15"/>
        <v>-6.5849506540871516E-6</v>
      </c>
      <c r="N167" s="103">
        <f t="shared" si="16"/>
        <v>216.13483242741574</v>
      </c>
      <c r="P167" s="62"/>
    </row>
    <row r="168" spans="1:16" s="50" customFormat="1" ht="13.5" x14ac:dyDescent="0.25">
      <c r="A168" s="309">
        <v>190</v>
      </c>
      <c r="B168" s="310" t="s">
        <v>255</v>
      </c>
      <c r="C168" s="311" t="s">
        <v>304</v>
      </c>
      <c r="D168" s="303">
        <v>1380.2936146595582</v>
      </c>
      <c r="E168" s="303">
        <v>970.0076389776001</v>
      </c>
      <c r="F168" s="304">
        <f t="shared" si="12"/>
        <v>-29.724543482956918</v>
      </c>
      <c r="G168" s="303">
        <v>970.00764284592367</v>
      </c>
      <c r="H168" s="270">
        <f t="shared" si="13"/>
        <v>309.83918076268384</v>
      </c>
      <c r="I168" s="270">
        <f t="shared" si="14"/>
        <v>31.941932033572247</v>
      </c>
      <c r="J168" s="305"/>
      <c r="K168" s="303">
        <v>0</v>
      </c>
      <c r="L168" s="268">
        <v>309.83918076268384</v>
      </c>
      <c r="M168" s="102">
        <f t="shared" si="15"/>
        <v>410.28597181363455</v>
      </c>
      <c r="N168" s="103">
        <f t="shared" si="16"/>
        <v>660.16846208323977</v>
      </c>
      <c r="P168" s="62"/>
    </row>
    <row r="169" spans="1:16" s="50" customFormat="1" ht="13.5" x14ac:dyDescent="0.25">
      <c r="A169" s="309">
        <v>191</v>
      </c>
      <c r="B169" s="310" t="s">
        <v>148</v>
      </c>
      <c r="C169" s="311" t="s">
        <v>305</v>
      </c>
      <c r="D169" s="303">
        <v>107.74415569194187</v>
      </c>
      <c r="E169" s="303">
        <v>107.74415523419999</v>
      </c>
      <c r="F169" s="304">
        <f t="shared" si="12"/>
        <v>-4.2484148821131384E-7</v>
      </c>
      <c r="G169" s="303">
        <v>107.744160745412</v>
      </c>
      <c r="H169" s="270">
        <f t="shared" si="13"/>
        <v>31.54069832448873</v>
      </c>
      <c r="I169" s="270">
        <f t="shared" si="14"/>
        <v>29.273697729523917</v>
      </c>
      <c r="J169" s="305"/>
      <c r="K169" s="303">
        <v>0</v>
      </c>
      <c r="L169" s="268">
        <v>31.54069832448873</v>
      </c>
      <c r="M169" s="102">
        <f t="shared" si="15"/>
        <v>-5.0534701330207099E-6</v>
      </c>
      <c r="N169" s="103">
        <f t="shared" si="16"/>
        <v>76.203462420923273</v>
      </c>
      <c r="P169" s="62"/>
    </row>
    <row r="170" spans="1:16" s="50" customFormat="1" ht="13.5" x14ac:dyDescent="0.25">
      <c r="A170" s="309">
        <v>192</v>
      </c>
      <c r="B170" s="310" t="s">
        <v>255</v>
      </c>
      <c r="C170" s="311" t="s">
        <v>871</v>
      </c>
      <c r="D170" s="303">
        <v>760.88731700555809</v>
      </c>
      <c r="E170" s="303">
        <v>760.88731746330006</v>
      </c>
      <c r="F170" s="304">
        <f t="shared" si="12"/>
        <v>6.015896758526651E-8</v>
      </c>
      <c r="G170" s="303">
        <v>760.88730921149056</v>
      </c>
      <c r="H170" s="270">
        <f t="shared" si="13"/>
        <v>182.97671212472386</v>
      </c>
      <c r="I170" s="270">
        <f t="shared" si="14"/>
        <v>24.047806807287124</v>
      </c>
      <c r="J170" s="305"/>
      <c r="K170" s="303">
        <v>0</v>
      </c>
      <c r="L170" s="268">
        <v>182.97671212472386</v>
      </c>
      <c r="M170" s="102">
        <f t="shared" si="15"/>
        <v>7.7940675282661687E-6</v>
      </c>
      <c r="N170" s="103">
        <f t="shared" si="16"/>
        <v>577.91059708676676</v>
      </c>
      <c r="P170" s="62"/>
    </row>
    <row r="171" spans="1:16" s="50" customFormat="1" ht="13.5" x14ac:dyDescent="0.25">
      <c r="A171" s="309">
        <v>193</v>
      </c>
      <c r="B171" s="310" t="s">
        <v>255</v>
      </c>
      <c r="C171" s="311" t="s">
        <v>307</v>
      </c>
      <c r="D171" s="303">
        <v>74.925162877058142</v>
      </c>
      <c r="E171" s="303">
        <v>74.925163334800004</v>
      </c>
      <c r="F171" s="304">
        <f t="shared" si="12"/>
        <v>6.1093207648355019E-7</v>
      </c>
      <c r="G171" s="303">
        <v>74.925160471502537</v>
      </c>
      <c r="H171" s="270">
        <f t="shared" si="13"/>
        <v>11.238774120666619</v>
      </c>
      <c r="I171" s="270">
        <f t="shared" si="14"/>
        <v>14.999999493423353</v>
      </c>
      <c r="J171" s="305"/>
      <c r="K171" s="303">
        <v>0</v>
      </c>
      <c r="L171" s="268">
        <v>11.238774120666619</v>
      </c>
      <c r="M171" s="102">
        <f t="shared" si="15"/>
        <v>2.4055556053781402E-6</v>
      </c>
      <c r="N171" s="103">
        <f t="shared" si="16"/>
        <v>63.686386350835917</v>
      </c>
      <c r="P171" s="62"/>
    </row>
    <row r="172" spans="1:16" s="50" customFormat="1" ht="13.5" x14ac:dyDescent="0.25">
      <c r="A172" s="309">
        <v>194</v>
      </c>
      <c r="B172" s="310" t="s">
        <v>255</v>
      </c>
      <c r="C172" s="311" t="s">
        <v>872</v>
      </c>
      <c r="D172" s="303">
        <v>771.84297706650011</v>
      </c>
      <c r="E172" s="303">
        <v>771.8429770665</v>
      </c>
      <c r="F172" s="304">
        <f t="shared" si="12"/>
        <v>0</v>
      </c>
      <c r="G172" s="303">
        <v>771.84297091320525</v>
      </c>
      <c r="H172" s="270">
        <f t="shared" si="13"/>
        <v>172.23091371188335</v>
      </c>
      <c r="I172" s="270">
        <f t="shared" si="14"/>
        <v>22.314242511666251</v>
      </c>
      <c r="J172" s="305"/>
      <c r="K172" s="303">
        <v>0</v>
      </c>
      <c r="L172" s="268">
        <v>172.23091371188335</v>
      </c>
      <c r="M172" s="102">
        <f t="shared" si="15"/>
        <v>6.1532948620879324E-6</v>
      </c>
      <c r="N172" s="103">
        <f t="shared" si="16"/>
        <v>599.61205720132193</v>
      </c>
      <c r="P172" s="62"/>
    </row>
    <row r="173" spans="1:16" s="50" customFormat="1" ht="13.5" x14ac:dyDescent="0.25">
      <c r="A173" s="309">
        <v>195</v>
      </c>
      <c r="B173" s="310" t="s">
        <v>148</v>
      </c>
      <c r="C173" s="311" t="s">
        <v>873</v>
      </c>
      <c r="D173" s="303">
        <v>1904.3503556854419</v>
      </c>
      <c r="E173" s="303">
        <v>1904.3503552277</v>
      </c>
      <c r="F173" s="304">
        <f t="shared" si="12"/>
        <v>-2.4036637569224695E-8</v>
      </c>
      <c r="G173" s="303">
        <v>1904.3503578535633</v>
      </c>
      <c r="H173" s="270">
        <f t="shared" si="13"/>
        <v>365.21698639855225</v>
      </c>
      <c r="I173" s="270">
        <f t="shared" si="14"/>
        <v>19.178035459493159</v>
      </c>
      <c r="J173" s="305"/>
      <c r="K173" s="303">
        <v>0</v>
      </c>
      <c r="L173" s="268">
        <v>365.21698639855225</v>
      </c>
      <c r="M173" s="102">
        <f t="shared" si="15"/>
        <v>-2.1681214548152639E-6</v>
      </c>
      <c r="N173" s="103">
        <f t="shared" si="16"/>
        <v>1539.133371455011</v>
      </c>
      <c r="P173" s="62"/>
    </row>
    <row r="174" spans="1:16" s="50" customFormat="1" ht="13.5" x14ac:dyDescent="0.25">
      <c r="A174" s="309">
        <v>197</v>
      </c>
      <c r="B174" s="310" t="s">
        <v>255</v>
      </c>
      <c r="C174" s="311" t="s">
        <v>310</v>
      </c>
      <c r="D174" s="303">
        <v>313.2630770814709</v>
      </c>
      <c r="E174" s="303">
        <v>313.26307685260002</v>
      </c>
      <c r="F174" s="304">
        <f t="shared" si="12"/>
        <v>-7.3060277827607933E-8</v>
      </c>
      <c r="G174" s="303">
        <v>313.26308523043554</v>
      </c>
      <c r="H174" s="270">
        <f t="shared" si="13"/>
        <v>50.962577402287032</v>
      </c>
      <c r="I174" s="270">
        <f t="shared" si="14"/>
        <v>16.268300086405173</v>
      </c>
      <c r="J174" s="305"/>
      <c r="K174" s="303">
        <v>0</v>
      </c>
      <c r="L174" s="268">
        <v>50.962577402287032</v>
      </c>
      <c r="M174" s="102">
        <f t="shared" si="15"/>
        <v>-8.1489646390764392E-6</v>
      </c>
      <c r="N174" s="103">
        <f t="shared" si="16"/>
        <v>262.30050782814851</v>
      </c>
      <c r="P174" s="62"/>
    </row>
    <row r="175" spans="1:16" s="50" customFormat="1" ht="13.5" x14ac:dyDescent="0.25">
      <c r="A175" s="309">
        <v>198</v>
      </c>
      <c r="B175" s="310" t="s">
        <v>148</v>
      </c>
      <c r="C175" s="311" t="s">
        <v>311</v>
      </c>
      <c r="D175" s="303">
        <v>1052.3366427870583</v>
      </c>
      <c r="E175" s="303">
        <v>395.19098298360001</v>
      </c>
      <c r="F175" s="304">
        <f t="shared" si="12"/>
        <v>-62.446334479339477</v>
      </c>
      <c r="G175" s="303">
        <v>395.19098845634306</v>
      </c>
      <c r="H175" s="270">
        <f t="shared" si="13"/>
        <v>155.53910841209967</v>
      </c>
      <c r="I175" s="270">
        <f t="shared" si="14"/>
        <v>39.357959849644232</v>
      </c>
      <c r="J175" s="305"/>
      <c r="K175" s="303">
        <v>0</v>
      </c>
      <c r="L175" s="268">
        <v>155.53910841209967</v>
      </c>
      <c r="M175" s="102">
        <f t="shared" si="15"/>
        <v>657.14565433071516</v>
      </c>
      <c r="N175" s="103">
        <f t="shared" si="16"/>
        <v>239.6518800442434</v>
      </c>
      <c r="P175" s="62"/>
    </row>
    <row r="176" spans="1:16" s="50" customFormat="1" ht="13.5" x14ac:dyDescent="0.25">
      <c r="A176" s="309">
        <v>199</v>
      </c>
      <c r="B176" s="310" t="s">
        <v>148</v>
      </c>
      <c r="C176" s="311" t="s">
        <v>312</v>
      </c>
      <c r="D176" s="303">
        <v>305.04757194402907</v>
      </c>
      <c r="E176" s="303">
        <v>305.0475721729</v>
      </c>
      <c r="F176" s="304">
        <f t="shared" si="12"/>
        <v>7.5027941193184233E-8</v>
      </c>
      <c r="G176" s="303">
        <v>305.04757893037066</v>
      </c>
      <c r="H176" s="270">
        <f t="shared" si="13"/>
        <v>57.915541851555801</v>
      </c>
      <c r="I176" s="270">
        <f t="shared" si="14"/>
        <v>18.985740958046193</v>
      </c>
      <c r="J176" s="305"/>
      <c r="K176" s="303">
        <v>0</v>
      </c>
      <c r="L176" s="268">
        <v>57.915541851555801</v>
      </c>
      <c r="M176" s="102">
        <f t="shared" si="15"/>
        <v>-6.9863415887994051E-6</v>
      </c>
      <c r="N176" s="103">
        <f t="shared" si="16"/>
        <v>247.13203707881485</v>
      </c>
      <c r="P176" s="62"/>
    </row>
    <row r="177" spans="1:16" s="50" customFormat="1" ht="13.5" x14ac:dyDescent="0.25">
      <c r="A177" s="309">
        <v>200</v>
      </c>
      <c r="B177" s="310" t="s">
        <v>237</v>
      </c>
      <c r="C177" s="311" t="s">
        <v>874</v>
      </c>
      <c r="D177" s="303">
        <v>1373.7286202459711</v>
      </c>
      <c r="E177" s="303">
        <v>1373.7286200171</v>
      </c>
      <c r="F177" s="304">
        <f t="shared" si="12"/>
        <v>-1.6660578694427386E-8</v>
      </c>
      <c r="G177" s="303">
        <v>1373.728612670549</v>
      </c>
      <c r="H177" s="270">
        <f t="shared" si="13"/>
        <v>549.35882095281147</v>
      </c>
      <c r="I177" s="270">
        <f t="shared" si="14"/>
        <v>39.990345469105328</v>
      </c>
      <c r="J177" s="305"/>
      <c r="K177" s="303">
        <v>0</v>
      </c>
      <c r="L177" s="268">
        <v>549.35882095281147</v>
      </c>
      <c r="M177" s="102">
        <f t="shared" si="15"/>
        <v>7.5754221597890137E-6</v>
      </c>
      <c r="N177" s="103">
        <f t="shared" si="16"/>
        <v>824.36979171773748</v>
      </c>
      <c r="P177" s="62"/>
    </row>
    <row r="178" spans="1:16" s="50" customFormat="1" ht="13.5" x14ac:dyDescent="0.25">
      <c r="A178" s="309">
        <v>201</v>
      </c>
      <c r="B178" s="310" t="s">
        <v>237</v>
      </c>
      <c r="C178" s="311" t="s">
        <v>314</v>
      </c>
      <c r="D178" s="303">
        <v>1740.6358265930289</v>
      </c>
      <c r="E178" s="303">
        <v>1740.6358268218999</v>
      </c>
      <c r="F178" s="304">
        <f t="shared" si="12"/>
        <v>1.3148707012078376E-8</v>
      </c>
      <c r="G178" s="303">
        <v>1740.6358291674353</v>
      </c>
      <c r="H178" s="270">
        <f t="shared" si="13"/>
        <v>648.24651963827068</v>
      </c>
      <c r="I178" s="270">
        <f t="shared" si="14"/>
        <v>37.241938241720369</v>
      </c>
      <c r="J178" s="305"/>
      <c r="K178" s="303">
        <v>0</v>
      </c>
      <c r="L178" s="268">
        <v>648.24651963827068</v>
      </c>
      <c r="M178" s="102">
        <f t="shared" si="15"/>
        <v>-2.5744063805177575E-6</v>
      </c>
      <c r="N178" s="103">
        <f t="shared" si="16"/>
        <v>1092.3893095291646</v>
      </c>
      <c r="P178" s="62"/>
    </row>
    <row r="179" spans="1:16" s="50" customFormat="1" ht="13.5" x14ac:dyDescent="0.25">
      <c r="A179" s="309">
        <v>202</v>
      </c>
      <c r="B179" s="310" t="s">
        <v>237</v>
      </c>
      <c r="C179" s="311" t="s">
        <v>315</v>
      </c>
      <c r="D179" s="303">
        <v>3077.4941433155004</v>
      </c>
      <c r="E179" s="303">
        <v>2579.7818232468999</v>
      </c>
      <c r="F179" s="304">
        <f t="shared" si="12"/>
        <v>-16.172648813959938</v>
      </c>
      <c r="G179" s="303">
        <v>2579.7818161703672</v>
      </c>
      <c r="H179" s="270">
        <f t="shared" si="13"/>
        <v>1169.7907375875704</v>
      </c>
      <c r="I179" s="270">
        <f t="shared" si="14"/>
        <v>45.344560809226806</v>
      </c>
      <c r="J179" s="305"/>
      <c r="K179" s="303">
        <v>0</v>
      </c>
      <c r="L179" s="268">
        <v>1169.7907375875704</v>
      </c>
      <c r="M179" s="102">
        <f t="shared" si="15"/>
        <v>497.71232714513326</v>
      </c>
      <c r="N179" s="103">
        <f t="shared" si="16"/>
        <v>1409.9910785827967</v>
      </c>
      <c r="P179" s="62"/>
    </row>
    <row r="180" spans="1:16" s="50" customFormat="1" ht="13.5" x14ac:dyDescent="0.25">
      <c r="A180" s="309">
        <v>203</v>
      </c>
      <c r="B180" s="310" t="s">
        <v>237</v>
      </c>
      <c r="C180" s="311" t="s">
        <v>316</v>
      </c>
      <c r="D180" s="303">
        <v>725.70690945994181</v>
      </c>
      <c r="E180" s="303">
        <v>725.70690900219995</v>
      </c>
      <c r="F180" s="304">
        <f t="shared" si="12"/>
        <v>-6.307530497906555E-8</v>
      </c>
      <c r="G180" s="303">
        <v>725.70691414708062</v>
      </c>
      <c r="H180" s="270">
        <f t="shared" si="13"/>
        <v>107.02542390893748</v>
      </c>
      <c r="I180" s="270">
        <f t="shared" si="14"/>
        <v>14.74774769005445</v>
      </c>
      <c r="J180" s="305"/>
      <c r="K180" s="303">
        <v>0</v>
      </c>
      <c r="L180" s="268">
        <v>107.02542390893748</v>
      </c>
      <c r="M180" s="102">
        <f t="shared" si="15"/>
        <v>-4.687138812187186E-6</v>
      </c>
      <c r="N180" s="103">
        <f t="shared" si="16"/>
        <v>618.68149023814317</v>
      </c>
      <c r="P180" s="62"/>
    </row>
    <row r="181" spans="1:16" s="50" customFormat="1" ht="13.5" x14ac:dyDescent="0.25">
      <c r="A181" s="309">
        <v>204</v>
      </c>
      <c r="B181" s="310" t="s">
        <v>237</v>
      </c>
      <c r="C181" s="311" t="s">
        <v>875</v>
      </c>
      <c r="D181" s="303">
        <v>2095.8049787485002</v>
      </c>
      <c r="E181" s="303">
        <v>2095.8049787485002</v>
      </c>
      <c r="F181" s="304">
        <f t="shared" si="12"/>
        <v>0</v>
      </c>
      <c r="G181" s="303">
        <v>2095.8049791914468</v>
      </c>
      <c r="H181" s="270">
        <f t="shared" si="13"/>
        <v>262.12157763995953</v>
      </c>
      <c r="I181" s="270">
        <f t="shared" si="14"/>
        <v>12.506964164026568</v>
      </c>
      <c r="J181" s="305"/>
      <c r="K181" s="303">
        <v>0</v>
      </c>
      <c r="L181" s="268">
        <v>262.12157763995953</v>
      </c>
      <c r="M181" s="102">
        <f t="shared" si="15"/>
        <v>-4.4294665713096038E-7</v>
      </c>
      <c r="N181" s="103">
        <f t="shared" si="16"/>
        <v>1833.6834015514873</v>
      </c>
      <c r="P181" s="62"/>
    </row>
    <row r="182" spans="1:16" s="50" customFormat="1" ht="13.5" x14ac:dyDescent="0.25">
      <c r="A182" s="309">
        <v>205</v>
      </c>
      <c r="B182" s="310" t="s">
        <v>198</v>
      </c>
      <c r="C182" s="311" t="s">
        <v>876</v>
      </c>
      <c r="D182" s="303">
        <v>2293.1372899555295</v>
      </c>
      <c r="E182" s="303">
        <v>2293.1372901844002</v>
      </c>
      <c r="F182" s="304">
        <f t="shared" si="12"/>
        <v>9.9806811704183929E-9</v>
      </c>
      <c r="G182" s="303">
        <v>2293.1372878218504</v>
      </c>
      <c r="H182" s="270">
        <f t="shared" si="13"/>
        <v>221.23352621495508</v>
      </c>
      <c r="I182" s="270">
        <f t="shared" si="14"/>
        <v>9.6476354539228151</v>
      </c>
      <c r="J182" s="305"/>
      <c r="K182" s="303">
        <v>0</v>
      </c>
      <c r="L182" s="268">
        <v>221.23352621495508</v>
      </c>
      <c r="M182" s="102">
        <f t="shared" si="15"/>
        <v>2.1336791178327985E-6</v>
      </c>
      <c r="N182" s="103">
        <f t="shared" si="16"/>
        <v>2071.9037616068954</v>
      </c>
      <c r="P182" s="62"/>
    </row>
    <row r="183" spans="1:16" s="50" customFormat="1" ht="13.5" x14ac:dyDescent="0.25">
      <c r="A183" s="309">
        <v>206</v>
      </c>
      <c r="B183" s="310" t="s">
        <v>148</v>
      </c>
      <c r="C183" s="311" t="s">
        <v>877</v>
      </c>
      <c r="D183" s="303">
        <v>829.39743025897099</v>
      </c>
      <c r="E183" s="303">
        <v>829.39743003009994</v>
      </c>
      <c r="F183" s="304">
        <f t="shared" si="12"/>
        <v>-2.7594865059654694E-8</v>
      </c>
      <c r="G183" s="303">
        <v>829.39742634654283</v>
      </c>
      <c r="H183" s="270">
        <f t="shared" si="13"/>
        <v>41.469871201280853</v>
      </c>
      <c r="I183" s="270">
        <f t="shared" si="14"/>
        <v>4.9999999638021366</v>
      </c>
      <c r="J183" s="305"/>
      <c r="K183" s="303">
        <v>0</v>
      </c>
      <c r="L183" s="268">
        <v>41.469871201280853</v>
      </c>
      <c r="M183" s="102">
        <f t="shared" si="15"/>
        <v>3.9124281556723872E-6</v>
      </c>
      <c r="N183" s="103">
        <f t="shared" si="16"/>
        <v>787.92755514526198</v>
      </c>
      <c r="P183" s="62"/>
    </row>
    <row r="184" spans="1:16" s="50" customFormat="1" ht="13.5" x14ac:dyDescent="0.25">
      <c r="A184" s="309">
        <v>207</v>
      </c>
      <c r="B184" s="310" t="s">
        <v>148</v>
      </c>
      <c r="C184" s="311" t="s">
        <v>878</v>
      </c>
      <c r="D184" s="303">
        <v>943.54417698547093</v>
      </c>
      <c r="E184" s="303">
        <v>943.54417675660011</v>
      </c>
      <c r="F184" s="304">
        <f t="shared" si="12"/>
        <v>-2.42565079133783E-8</v>
      </c>
      <c r="G184" s="303">
        <v>943.54417246110893</v>
      </c>
      <c r="H184" s="270">
        <f t="shared" si="13"/>
        <v>133.69773617358902</v>
      </c>
      <c r="I184" s="270">
        <f t="shared" si="14"/>
        <v>14.1697378317961</v>
      </c>
      <c r="J184" s="305"/>
      <c r="K184" s="303">
        <v>0</v>
      </c>
      <c r="L184" s="268">
        <v>133.69773617358902</v>
      </c>
      <c r="M184" s="102">
        <f t="shared" si="15"/>
        <v>4.5243619979373761E-6</v>
      </c>
      <c r="N184" s="103">
        <f t="shared" si="16"/>
        <v>809.84643628751996</v>
      </c>
      <c r="P184" s="62"/>
    </row>
    <row r="185" spans="1:16" s="50" customFormat="1" ht="13.5" x14ac:dyDescent="0.25">
      <c r="A185" s="309">
        <v>208</v>
      </c>
      <c r="B185" s="310" t="s">
        <v>148</v>
      </c>
      <c r="C185" s="311" t="s">
        <v>879</v>
      </c>
      <c r="D185" s="303">
        <v>184.83788207650002</v>
      </c>
      <c r="E185" s="303">
        <v>184.83788207649999</v>
      </c>
      <c r="F185" s="304">
        <f t="shared" si="12"/>
        <v>0</v>
      </c>
      <c r="G185" s="303">
        <v>184.83789132746301</v>
      </c>
      <c r="H185" s="270">
        <f t="shared" si="13"/>
        <v>73.935154349637628</v>
      </c>
      <c r="I185" s="270">
        <f t="shared" si="14"/>
        <v>40.000000821821594</v>
      </c>
      <c r="J185" s="305"/>
      <c r="K185" s="303">
        <v>0</v>
      </c>
      <c r="L185" s="268">
        <v>73.935154349637628</v>
      </c>
      <c r="M185" s="102">
        <f t="shared" si="15"/>
        <v>-9.2509629894266254E-6</v>
      </c>
      <c r="N185" s="103">
        <f t="shared" si="16"/>
        <v>110.90273697782538</v>
      </c>
      <c r="P185" s="62"/>
    </row>
    <row r="186" spans="1:16" s="50" customFormat="1" ht="13.5" x14ac:dyDescent="0.25">
      <c r="A186" s="309">
        <v>209</v>
      </c>
      <c r="B186" s="310" t="s">
        <v>255</v>
      </c>
      <c r="C186" s="311" t="s">
        <v>880</v>
      </c>
      <c r="D186" s="303">
        <v>2643.8559805000577</v>
      </c>
      <c r="E186" s="303">
        <v>2617.6485539000005</v>
      </c>
      <c r="F186" s="304">
        <f t="shared" si="12"/>
        <v>-0.99125772331593964</v>
      </c>
      <c r="G186" s="303">
        <v>2617.6485539000005</v>
      </c>
      <c r="H186" s="270">
        <f t="shared" si="13"/>
        <v>2017.0349174131395</v>
      </c>
      <c r="I186" s="270">
        <f t="shared" si="14"/>
        <v>77.055222497610899</v>
      </c>
      <c r="J186" s="305"/>
      <c r="K186" s="303">
        <v>1577.0693532573118</v>
      </c>
      <c r="L186" s="268">
        <v>439.96556415582774</v>
      </c>
      <c r="M186" s="102">
        <f t="shared" si="15"/>
        <v>26.207426600057261</v>
      </c>
      <c r="N186" s="103">
        <f t="shared" si="16"/>
        <v>600.61363648686097</v>
      </c>
      <c r="P186" s="62"/>
    </row>
    <row r="187" spans="1:16" s="50" customFormat="1" ht="13.5" x14ac:dyDescent="0.25">
      <c r="A187" s="309">
        <v>210</v>
      </c>
      <c r="B187" s="310" t="s">
        <v>237</v>
      </c>
      <c r="C187" s="311" t="s">
        <v>881</v>
      </c>
      <c r="D187" s="303">
        <v>2720.4027991984422</v>
      </c>
      <c r="E187" s="303">
        <v>2720.4027987406998</v>
      </c>
      <c r="F187" s="304">
        <f t="shared" si="12"/>
        <v>-1.6826277260406641E-8</v>
      </c>
      <c r="G187" s="303">
        <v>2720.4028049883113</v>
      </c>
      <c r="H187" s="270">
        <f t="shared" si="13"/>
        <v>432.203625618351</v>
      </c>
      <c r="I187" s="270">
        <f t="shared" si="14"/>
        <v>15.887486434671445</v>
      </c>
      <c r="J187" s="305"/>
      <c r="K187" s="303">
        <v>0</v>
      </c>
      <c r="L187" s="268">
        <v>432.203625618351</v>
      </c>
      <c r="M187" s="102">
        <f t="shared" si="15"/>
        <v>-5.7898691920854617E-6</v>
      </c>
      <c r="N187" s="103">
        <f t="shared" si="16"/>
        <v>2288.1991793699603</v>
      </c>
      <c r="P187" s="62"/>
    </row>
    <row r="188" spans="1:16" s="50" customFormat="1" ht="13.5" x14ac:dyDescent="0.25">
      <c r="A188" s="309">
        <v>211</v>
      </c>
      <c r="B188" s="310" t="s">
        <v>259</v>
      </c>
      <c r="C188" s="311" t="s">
        <v>882</v>
      </c>
      <c r="D188" s="303">
        <v>3589.8006450614712</v>
      </c>
      <c r="E188" s="303">
        <v>3589.8006448326</v>
      </c>
      <c r="F188" s="304">
        <f t="shared" si="12"/>
        <v>-6.3756004919923726E-9</v>
      </c>
      <c r="G188" s="303">
        <v>3589.8006507987188</v>
      </c>
      <c r="H188" s="270">
        <f t="shared" si="13"/>
        <v>754.76549382402288</v>
      </c>
      <c r="I188" s="270">
        <f t="shared" si="14"/>
        <v>21.025276011092231</v>
      </c>
      <c r="J188" s="308"/>
      <c r="K188" s="303">
        <v>0</v>
      </c>
      <c r="L188" s="268">
        <v>754.76549382402288</v>
      </c>
      <c r="M188" s="102">
        <f t="shared" si="15"/>
        <v>-5.7372476476302836E-6</v>
      </c>
      <c r="N188" s="103">
        <f t="shared" si="16"/>
        <v>2835.0351569746958</v>
      </c>
      <c r="P188" s="62"/>
    </row>
    <row r="189" spans="1:16" s="50" customFormat="1" ht="13.5" x14ac:dyDescent="0.25">
      <c r="A189" s="309">
        <v>212</v>
      </c>
      <c r="B189" s="310" t="s">
        <v>148</v>
      </c>
      <c r="C189" s="311" t="s">
        <v>883</v>
      </c>
      <c r="D189" s="303">
        <v>674.86759229999996</v>
      </c>
      <c r="E189" s="303">
        <v>674.86759229999996</v>
      </c>
      <c r="F189" s="304">
        <f t="shared" si="12"/>
        <v>0</v>
      </c>
      <c r="G189" s="303">
        <v>674.86759229999996</v>
      </c>
      <c r="H189" s="270">
        <f t="shared" si="13"/>
        <v>96.398127389625856</v>
      </c>
      <c r="I189" s="270">
        <f t="shared" si="14"/>
        <v>14.284006001991253</v>
      </c>
      <c r="J189" s="305"/>
      <c r="K189" s="303">
        <v>0</v>
      </c>
      <c r="L189" s="268">
        <v>96.398127389625856</v>
      </c>
      <c r="M189" s="102">
        <f t="shared" si="15"/>
        <v>0</v>
      </c>
      <c r="N189" s="103">
        <f t="shared" si="16"/>
        <v>578.46946491037409</v>
      </c>
      <c r="P189" s="62"/>
    </row>
    <row r="190" spans="1:16" s="50" customFormat="1" ht="13.5" x14ac:dyDescent="0.25">
      <c r="A190" s="309">
        <v>213</v>
      </c>
      <c r="B190" s="310" t="s">
        <v>148</v>
      </c>
      <c r="C190" s="311" t="s">
        <v>884</v>
      </c>
      <c r="D190" s="303">
        <v>2300.6120680595291</v>
      </c>
      <c r="E190" s="303">
        <v>2300.6160835999999</v>
      </c>
      <c r="F190" s="304">
        <f t="shared" si="12"/>
        <v>1.7454226752988689E-4</v>
      </c>
      <c r="G190" s="303">
        <v>2300.6160835999999</v>
      </c>
      <c r="H190" s="270">
        <f t="shared" si="13"/>
        <v>1876.560564500078</v>
      </c>
      <c r="I190" s="270">
        <f t="shared" si="14"/>
        <v>81.56774082721526</v>
      </c>
      <c r="J190" s="305"/>
      <c r="K190" s="303">
        <v>1104.9711264413406</v>
      </c>
      <c r="L190" s="268">
        <v>771.58943805873741</v>
      </c>
      <c r="M190" s="102">
        <f t="shared" si="15"/>
        <v>-4.0155404708457354E-3</v>
      </c>
      <c r="N190" s="103">
        <f t="shared" si="16"/>
        <v>424.05551909992187</v>
      </c>
      <c r="P190" s="62"/>
    </row>
    <row r="191" spans="1:16" s="50" customFormat="1" ht="13.5" x14ac:dyDescent="0.25">
      <c r="A191" s="309">
        <v>214</v>
      </c>
      <c r="B191" s="310" t="s">
        <v>255</v>
      </c>
      <c r="C191" s="311" t="s">
        <v>885</v>
      </c>
      <c r="D191" s="303">
        <v>4792.4461668105578</v>
      </c>
      <c r="E191" s="303">
        <v>4744.9763859000004</v>
      </c>
      <c r="F191" s="304">
        <f t="shared" si="12"/>
        <v>-0.99051255367879776</v>
      </c>
      <c r="G191" s="303">
        <v>4744.9763859000004</v>
      </c>
      <c r="H191" s="270">
        <f t="shared" si="13"/>
        <v>3263.9798452635441</v>
      </c>
      <c r="I191" s="270">
        <f t="shared" si="14"/>
        <v>68.78811567877699</v>
      </c>
      <c r="J191" s="305"/>
      <c r="K191" s="303">
        <v>2567.0844177498698</v>
      </c>
      <c r="L191" s="268">
        <v>696.89542751367458</v>
      </c>
      <c r="M191" s="102">
        <f t="shared" si="15"/>
        <v>47.469780910557347</v>
      </c>
      <c r="N191" s="103">
        <f t="shared" si="16"/>
        <v>1480.9965406364563</v>
      </c>
      <c r="P191" s="62"/>
    </row>
    <row r="192" spans="1:16" s="50" customFormat="1" ht="13.5" x14ac:dyDescent="0.25">
      <c r="A192" s="309">
        <v>215</v>
      </c>
      <c r="B192" s="310" t="s">
        <v>259</v>
      </c>
      <c r="C192" s="311" t="s">
        <v>886</v>
      </c>
      <c r="D192" s="303">
        <v>1246.0171077409709</v>
      </c>
      <c r="E192" s="303">
        <v>1246.0171075121</v>
      </c>
      <c r="F192" s="304">
        <f t="shared" si="12"/>
        <v>-1.8368197629570204E-8</v>
      </c>
      <c r="G192" s="303">
        <v>1222.5079661766047</v>
      </c>
      <c r="H192" s="270">
        <f t="shared" si="13"/>
        <v>538.89807286955215</v>
      </c>
      <c r="I192" s="270">
        <f t="shared" si="14"/>
        <v>43.249652803368029</v>
      </c>
      <c r="J192" s="305"/>
      <c r="K192" s="303">
        <v>0</v>
      </c>
      <c r="L192" s="268">
        <v>538.89807286955215</v>
      </c>
      <c r="M192" s="102">
        <f t="shared" si="15"/>
        <v>23.509141564366246</v>
      </c>
      <c r="N192" s="103">
        <f t="shared" si="16"/>
        <v>683.60989330705252</v>
      </c>
      <c r="P192" s="62"/>
    </row>
    <row r="193" spans="1:16" s="50" customFormat="1" ht="13.5" x14ac:dyDescent="0.25">
      <c r="A193" s="309">
        <v>216</v>
      </c>
      <c r="B193" s="310" t="s">
        <v>222</v>
      </c>
      <c r="C193" s="311" t="s">
        <v>887</v>
      </c>
      <c r="D193" s="303">
        <v>2963.4771069000003</v>
      </c>
      <c r="E193" s="303">
        <v>2963.4549439546004</v>
      </c>
      <c r="F193" s="304">
        <f t="shared" si="12"/>
        <v>-7.4786963423889574E-4</v>
      </c>
      <c r="G193" s="303">
        <v>2963.4549439559883</v>
      </c>
      <c r="H193" s="270">
        <f t="shared" si="13"/>
        <v>2119.4224901264015</v>
      </c>
      <c r="I193" s="270">
        <f t="shared" si="14"/>
        <v>71.518633831433434</v>
      </c>
      <c r="J193" s="305"/>
      <c r="K193" s="303">
        <v>0</v>
      </c>
      <c r="L193" s="268">
        <v>2119.4224901264015</v>
      </c>
      <c r="M193" s="102">
        <f t="shared" si="15"/>
        <v>2.2162944012052321E-2</v>
      </c>
      <c r="N193" s="103">
        <f t="shared" si="16"/>
        <v>844.03245382958676</v>
      </c>
      <c r="P193" s="62"/>
    </row>
    <row r="194" spans="1:16" s="50" customFormat="1" ht="13.5" x14ac:dyDescent="0.25">
      <c r="A194" s="309">
        <v>217</v>
      </c>
      <c r="B194" s="310" t="s">
        <v>214</v>
      </c>
      <c r="C194" s="311" t="s">
        <v>330</v>
      </c>
      <c r="D194" s="303">
        <v>3122.5881398339711</v>
      </c>
      <c r="E194" s="303">
        <v>3122.5881396051</v>
      </c>
      <c r="F194" s="304">
        <f t="shared" si="12"/>
        <v>-7.3295325364597375E-9</v>
      </c>
      <c r="G194" s="303">
        <v>3122.5881336905081</v>
      </c>
      <c r="H194" s="270">
        <f t="shared" si="13"/>
        <v>1890.7124733309879</v>
      </c>
      <c r="I194" s="270">
        <f t="shared" si="14"/>
        <v>60.549530991624721</v>
      </c>
      <c r="J194" s="305"/>
      <c r="K194" s="303">
        <v>0</v>
      </c>
      <c r="L194" s="268">
        <v>1890.7124733309879</v>
      </c>
      <c r="M194" s="102">
        <f t="shared" si="15"/>
        <v>6.1434629969880916E-6</v>
      </c>
      <c r="N194" s="103">
        <f t="shared" si="16"/>
        <v>1231.8756603595202</v>
      </c>
      <c r="P194" s="62"/>
    </row>
    <row r="195" spans="1:16" s="50" customFormat="1" ht="13.5" x14ac:dyDescent="0.25">
      <c r="A195" s="309">
        <v>218</v>
      </c>
      <c r="B195" s="310" t="s">
        <v>144</v>
      </c>
      <c r="C195" s="311" t="s">
        <v>888</v>
      </c>
      <c r="D195" s="303">
        <v>770.92268362297091</v>
      </c>
      <c r="E195" s="303">
        <v>770.92268339410009</v>
      </c>
      <c r="F195" s="304">
        <f t="shared" si="12"/>
        <v>-2.9687910796383221E-8</v>
      </c>
      <c r="G195" s="303">
        <v>770.92268250727784</v>
      </c>
      <c r="H195" s="270">
        <f t="shared" si="13"/>
        <v>93.967717396523895</v>
      </c>
      <c r="I195" s="270">
        <f t="shared" si="14"/>
        <v>12.188993711122528</v>
      </c>
      <c r="J195" s="305"/>
      <c r="K195" s="303">
        <v>0</v>
      </c>
      <c r="L195" s="268">
        <v>93.967717396523895</v>
      </c>
      <c r="M195" s="102">
        <f t="shared" si="15"/>
        <v>1.1156930668221321E-6</v>
      </c>
      <c r="N195" s="103">
        <f t="shared" si="16"/>
        <v>676.95496511075396</v>
      </c>
      <c r="P195" s="62"/>
    </row>
    <row r="196" spans="1:16" s="50" customFormat="1" ht="13.5" x14ac:dyDescent="0.25">
      <c r="A196" s="309">
        <v>219</v>
      </c>
      <c r="B196" s="310" t="s">
        <v>259</v>
      </c>
      <c r="C196" s="311" t="s">
        <v>889</v>
      </c>
      <c r="D196" s="303">
        <v>837.3469599109709</v>
      </c>
      <c r="E196" s="303">
        <v>837.34695968209996</v>
      </c>
      <c r="F196" s="304">
        <f t="shared" si="12"/>
        <v>-2.733287374212523E-8</v>
      </c>
      <c r="G196" s="303">
        <v>837.34695604177864</v>
      </c>
      <c r="H196" s="270">
        <f t="shared" si="13"/>
        <v>251.20408680168094</v>
      </c>
      <c r="I196" s="270">
        <f t="shared" si="14"/>
        <v>29.999999868280526</v>
      </c>
      <c r="J196" s="305"/>
      <c r="K196" s="303">
        <v>0</v>
      </c>
      <c r="L196" s="268">
        <v>251.20408680168094</v>
      </c>
      <c r="M196" s="102">
        <f t="shared" si="15"/>
        <v>3.8691922554789926E-6</v>
      </c>
      <c r="N196" s="103">
        <f t="shared" si="16"/>
        <v>586.14286924009775</v>
      </c>
      <c r="P196" s="62"/>
    </row>
    <row r="197" spans="1:16" s="50" customFormat="1" ht="13.5" x14ac:dyDescent="0.25">
      <c r="A197" s="309">
        <v>222</v>
      </c>
      <c r="B197" s="310" t="s">
        <v>890</v>
      </c>
      <c r="C197" s="311" t="s">
        <v>891</v>
      </c>
      <c r="D197" s="303">
        <v>20848.422923499998</v>
      </c>
      <c r="E197" s="303">
        <v>20652.636467664299</v>
      </c>
      <c r="F197" s="304">
        <f t="shared" si="12"/>
        <v>-0.93909480133872592</v>
      </c>
      <c r="G197" s="303">
        <v>20652.636480780235</v>
      </c>
      <c r="H197" s="270">
        <f t="shared" si="13"/>
        <v>9644.8998309455164</v>
      </c>
      <c r="I197" s="270">
        <f t="shared" si="14"/>
        <v>46.700574263467395</v>
      </c>
      <c r="J197" s="305"/>
      <c r="K197" s="303">
        <v>0</v>
      </c>
      <c r="L197" s="268">
        <v>9644.8998309455164</v>
      </c>
      <c r="M197" s="102">
        <f t="shared" si="15"/>
        <v>195.78644271976373</v>
      </c>
      <c r="N197" s="103">
        <f t="shared" si="16"/>
        <v>11007.736649834718</v>
      </c>
      <c r="P197" s="62"/>
    </row>
    <row r="198" spans="1:16" s="50" customFormat="1" ht="13.5" x14ac:dyDescent="0.25">
      <c r="A198" s="309">
        <v>223</v>
      </c>
      <c r="B198" s="310" t="s">
        <v>144</v>
      </c>
      <c r="C198" s="311" t="s">
        <v>892</v>
      </c>
      <c r="D198" s="303">
        <v>85.245793077558133</v>
      </c>
      <c r="E198" s="303">
        <v>85.245793535299995</v>
      </c>
      <c r="F198" s="304">
        <f t="shared" si="12"/>
        <v>5.3696709301220835E-7</v>
      </c>
      <c r="G198" s="303">
        <v>85.24579520840669</v>
      </c>
      <c r="H198" s="270">
        <f t="shared" si="13"/>
        <v>14.907070518283399</v>
      </c>
      <c r="I198" s="270">
        <f t="shared" si="14"/>
        <v>17.487162591911858</v>
      </c>
      <c r="J198" s="305"/>
      <c r="K198" s="303">
        <v>0</v>
      </c>
      <c r="L198" s="268">
        <v>14.907070518283399</v>
      </c>
      <c r="M198" s="102">
        <f t="shared" si="15"/>
        <v>-2.1308485571580604E-6</v>
      </c>
      <c r="N198" s="103">
        <f t="shared" si="16"/>
        <v>70.338724690123286</v>
      </c>
      <c r="P198" s="62"/>
    </row>
    <row r="199" spans="1:16" s="50" customFormat="1" ht="13.5" x14ac:dyDescent="0.25">
      <c r="A199" s="309">
        <v>225</v>
      </c>
      <c r="B199" s="310" t="s">
        <v>144</v>
      </c>
      <c r="C199" s="311" t="s">
        <v>893</v>
      </c>
      <c r="D199" s="303">
        <v>24.386345238029072</v>
      </c>
      <c r="E199" s="303">
        <v>24.3863454669</v>
      </c>
      <c r="F199" s="304">
        <f t="shared" si="12"/>
        <v>9.385208130652245E-7</v>
      </c>
      <c r="G199" s="303">
        <v>24.386348428770322</v>
      </c>
      <c r="H199" s="270">
        <f t="shared" si="13"/>
        <v>6.0965873533313868</v>
      </c>
      <c r="I199" s="270">
        <f t="shared" si="14"/>
        <v>25.000004045732837</v>
      </c>
      <c r="J199" s="305"/>
      <c r="K199" s="303">
        <v>0</v>
      </c>
      <c r="L199" s="268">
        <v>6.0965873533313868</v>
      </c>
      <c r="M199" s="102">
        <f t="shared" si="15"/>
        <v>-3.1907412498810572E-6</v>
      </c>
      <c r="N199" s="103">
        <f t="shared" si="16"/>
        <v>18.289761075438935</v>
      </c>
      <c r="P199" s="62"/>
    </row>
    <row r="200" spans="1:16" s="50" customFormat="1" ht="13.5" x14ac:dyDescent="0.25">
      <c r="A200" s="309">
        <v>226</v>
      </c>
      <c r="B200" s="310" t="s">
        <v>136</v>
      </c>
      <c r="C200" s="311" t="s">
        <v>336</v>
      </c>
      <c r="D200" s="303">
        <v>499.26541897600003</v>
      </c>
      <c r="E200" s="303">
        <v>497.78054099999997</v>
      </c>
      <c r="F200" s="304">
        <f t="shared" si="12"/>
        <v>-0.29741254241993431</v>
      </c>
      <c r="G200" s="303">
        <v>497.78054099999997</v>
      </c>
      <c r="H200" s="270">
        <f t="shared" si="13"/>
        <v>373.33540575000001</v>
      </c>
      <c r="I200" s="270">
        <f t="shared" si="14"/>
        <v>75.000000000000014</v>
      </c>
      <c r="J200" s="305"/>
      <c r="K200" s="303">
        <v>0</v>
      </c>
      <c r="L200" s="268">
        <v>373.33540575000001</v>
      </c>
      <c r="M200" s="102">
        <f t="shared" si="15"/>
        <v>1.4848779760000639</v>
      </c>
      <c r="N200" s="103">
        <f t="shared" si="16"/>
        <v>124.44513524999996</v>
      </c>
      <c r="P200" s="62"/>
    </row>
    <row r="201" spans="1:16" s="50" customFormat="1" ht="13.5" x14ac:dyDescent="0.25">
      <c r="A201" s="309">
        <v>227</v>
      </c>
      <c r="B201" s="310" t="s">
        <v>131</v>
      </c>
      <c r="C201" s="311" t="s">
        <v>337</v>
      </c>
      <c r="D201" s="303">
        <v>2087.5800658714711</v>
      </c>
      <c r="E201" s="303">
        <v>2087.5800656425999</v>
      </c>
      <c r="F201" s="304">
        <f t="shared" si="12"/>
        <v>-1.0963461249957618E-8</v>
      </c>
      <c r="G201" s="303">
        <v>2087.5800563916346</v>
      </c>
      <c r="H201" s="270">
        <f t="shared" si="13"/>
        <v>769.10844204085549</v>
      </c>
      <c r="I201" s="270">
        <f t="shared" si="14"/>
        <v>36.842105110067152</v>
      </c>
      <c r="J201" s="305"/>
      <c r="K201" s="303">
        <v>0</v>
      </c>
      <c r="L201" s="268">
        <v>769.10844204085549</v>
      </c>
      <c r="M201" s="102">
        <f t="shared" si="15"/>
        <v>9.4798365353199188E-6</v>
      </c>
      <c r="N201" s="103">
        <f t="shared" si="16"/>
        <v>1318.471614350779</v>
      </c>
      <c r="P201" s="62"/>
    </row>
    <row r="202" spans="1:16" s="50" customFormat="1" ht="13.5" x14ac:dyDescent="0.25">
      <c r="A202" s="309">
        <v>228</v>
      </c>
      <c r="B202" s="313" t="s">
        <v>144</v>
      </c>
      <c r="C202" s="311" t="s">
        <v>894</v>
      </c>
      <c r="D202" s="303">
        <v>383.90927591302909</v>
      </c>
      <c r="E202" s="303">
        <v>383.90927614190002</v>
      </c>
      <c r="F202" s="304">
        <f t="shared" si="12"/>
        <v>5.961588556147035E-8</v>
      </c>
      <c r="G202" s="303">
        <v>383.90927969647595</v>
      </c>
      <c r="H202" s="270">
        <f t="shared" si="13"/>
        <v>141.79527245793784</v>
      </c>
      <c r="I202" s="270">
        <f t="shared" si="14"/>
        <v>36.934578367814083</v>
      </c>
      <c r="J202" s="305"/>
      <c r="K202" s="303">
        <v>0</v>
      </c>
      <c r="L202" s="268">
        <v>141.79527245793784</v>
      </c>
      <c r="M202" s="102">
        <f t="shared" si="15"/>
        <v>-3.7834468571418256E-6</v>
      </c>
      <c r="N202" s="103">
        <f t="shared" si="16"/>
        <v>242.11400723853811</v>
      </c>
      <c r="P202" s="62"/>
    </row>
    <row r="203" spans="1:16" s="50" customFormat="1" ht="13.5" x14ac:dyDescent="0.25">
      <c r="A203" s="309">
        <v>229</v>
      </c>
      <c r="B203" s="313" t="s">
        <v>895</v>
      </c>
      <c r="C203" s="311" t="s">
        <v>339</v>
      </c>
      <c r="D203" s="303">
        <v>2044.3807647610292</v>
      </c>
      <c r="E203" s="303">
        <v>2044.3807649898999</v>
      </c>
      <c r="F203" s="304">
        <f t="shared" si="12"/>
        <v>1.1195112392670126E-8</v>
      </c>
      <c r="G203" s="303">
        <v>2044.3807649904925</v>
      </c>
      <c r="H203" s="270">
        <f t="shared" si="13"/>
        <v>928.64016798342948</v>
      </c>
      <c r="I203" s="270">
        <f t="shared" si="14"/>
        <v>45.424031759955305</v>
      </c>
      <c r="J203" s="305"/>
      <c r="K203" s="303">
        <v>0</v>
      </c>
      <c r="L203" s="268">
        <v>928.64016798342948</v>
      </c>
      <c r="M203" s="102">
        <f t="shared" si="15"/>
        <v>-2.2946323952055536E-7</v>
      </c>
      <c r="N203" s="103">
        <f t="shared" si="16"/>
        <v>1115.7405970070631</v>
      </c>
      <c r="P203" s="62"/>
    </row>
    <row r="204" spans="1:16" s="50" customFormat="1" ht="13.5" x14ac:dyDescent="0.25">
      <c r="A204" s="309">
        <v>231</v>
      </c>
      <c r="B204" s="310" t="s">
        <v>237</v>
      </c>
      <c r="C204" s="311" t="s">
        <v>896</v>
      </c>
      <c r="D204" s="303">
        <v>858.70430366799997</v>
      </c>
      <c r="E204" s="303">
        <v>126.3441808078</v>
      </c>
      <c r="F204" s="304">
        <f t="shared" si="12"/>
        <v>-85.286648702223303</v>
      </c>
      <c r="G204" s="303">
        <v>126.34417768353013</v>
      </c>
      <c r="H204" s="270">
        <f t="shared" si="13"/>
        <v>18.951627074305954</v>
      </c>
      <c r="I204" s="270">
        <f t="shared" si="14"/>
        <v>14.999999962907633</v>
      </c>
      <c r="J204" s="305"/>
      <c r="K204" s="303">
        <v>0</v>
      </c>
      <c r="L204" s="268">
        <v>18.951627074305954</v>
      </c>
      <c r="M204" s="102">
        <f t="shared" si="15"/>
        <v>732.36012598446985</v>
      </c>
      <c r="N204" s="103">
        <f t="shared" si="16"/>
        <v>107.39255060922417</v>
      </c>
      <c r="P204" s="62"/>
    </row>
    <row r="205" spans="1:16" s="50" customFormat="1" ht="13.5" x14ac:dyDescent="0.25">
      <c r="A205" s="309">
        <v>233</v>
      </c>
      <c r="B205" s="310" t="s">
        <v>237</v>
      </c>
      <c r="C205" s="311" t="s">
        <v>341</v>
      </c>
      <c r="D205" s="303">
        <v>168.80984027105816</v>
      </c>
      <c r="E205" s="303">
        <v>168.80984072880003</v>
      </c>
      <c r="F205" s="304">
        <f t="shared" si="12"/>
        <v>2.7115827094803535E-7</v>
      </c>
      <c r="G205" s="303">
        <v>168.80983812003467</v>
      </c>
      <c r="H205" s="270">
        <f t="shared" si="13"/>
        <v>25.321475890621112</v>
      </c>
      <c r="I205" s="270">
        <f t="shared" si="14"/>
        <v>14.999999870446597</v>
      </c>
      <c r="J205" s="305"/>
      <c r="K205" s="303">
        <v>0</v>
      </c>
      <c r="L205" s="268">
        <v>25.321475890621112</v>
      </c>
      <c r="M205" s="102">
        <f t="shared" si="15"/>
        <v>2.151023494434412E-6</v>
      </c>
      <c r="N205" s="103">
        <f t="shared" si="16"/>
        <v>143.48836222941355</v>
      </c>
      <c r="P205" s="62"/>
    </row>
    <row r="206" spans="1:16" s="50" customFormat="1" ht="13.5" x14ac:dyDescent="0.25">
      <c r="A206" s="309">
        <v>234</v>
      </c>
      <c r="B206" s="310" t="s">
        <v>237</v>
      </c>
      <c r="C206" s="311" t="s">
        <v>897</v>
      </c>
      <c r="D206" s="303">
        <v>814.36030460000006</v>
      </c>
      <c r="E206" s="303">
        <v>814.36030460000006</v>
      </c>
      <c r="F206" s="304">
        <f t="shared" si="12"/>
        <v>0</v>
      </c>
      <c r="G206" s="303">
        <v>704.75900029516754</v>
      </c>
      <c r="H206" s="270">
        <f t="shared" si="13"/>
        <v>667.43036850544775</v>
      </c>
      <c r="I206" s="270">
        <f t="shared" si="14"/>
        <v>81.957625480441138</v>
      </c>
      <c r="J206" s="305"/>
      <c r="K206" s="303">
        <v>0</v>
      </c>
      <c r="L206" s="268">
        <v>667.43036850544775</v>
      </c>
      <c r="M206" s="102">
        <f t="shared" si="15"/>
        <v>109.60130430483252</v>
      </c>
      <c r="N206" s="103">
        <f t="shared" si="16"/>
        <v>37.328631789719793</v>
      </c>
      <c r="P206" s="62"/>
    </row>
    <row r="207" spans="1:16" s="50" customFormat="1" ht="13.5" x14ac:dyDescent="0.25">
      <c r="A207" s="309">
        <v>235</v>
      </c>
      <c r="B207" s="310" t="s">
        <v>136</v>
      </c>
      <c r="C207" s="311" t="s">
        <v>898</v>
      </c>
      <c r="D207" s="303">
        <v>1926.166763032558</v>
      </c>
      <c r="E207" s="303">
        <v>1926.1667634903001</v>
      </c>
      <c r="F207" s="304">
        <f t="shared" si="12"/>
        <v>2.3764414436300285E-8</v>
      </c>
      <c r="G207" s="303">
        <v>1926.1667729371607</v>
      </c>
      <c r="H207" s="270">
        <f t="shared" si="13"/>
        <v>1063.2042906379811</v>
      </c>
      <c r="I207" s="270">
        <f t="shared" si="14"/>
        <v>55.197935650774468</v>
      </c>
      <c r="J207" s="305"/>
      <c r="K207" s="303">
        <v>0</v>
      </c>
      <c r="L207" s="268">
        <v>1063.2042906379811</v>
      </c>
      <c r="M207" s="102">
        <f t="shared" si="15"/>
        <v>-9.9046026207361137E-6</v>
      </c>
      <c r="N207" s="103">
        <f t="shared" si="16"/>
        <v>862.96248229917956</v>
      </c>
      <c r="P207" s="62"/>
    </row>
    <row r="208" spans="1:16" s="50" customFormat="1" ht="13.5" x14ac:dyDescent="0.25">
      <c r="A208" s="309">
        <v>236</v>
      </c>
      <c r="B208" s="310" t="s">
        <v>136</v>
      </c>
      <c r="C208" s="311" t="s">
        <v>899</v>
      </c>
      <c r="D208" s="303">
        <v>1808.8480586089711</v>
      </c>
      <c r="E208" s="303">
        <v>1808.8480583800999</v>
      </c>
      <c r="F208" s="304">
        <f t="shared" si="12"/>
        <v>-1.2652861869355547E-8</v>
      </c>
      <c r="G208" s="303">
        <v>1808.8480672374051</v>
      </c>
      <c r="H208" s="270">
        <f t="shared" si="13"/>
        <v>633.09682353309154</v>
      </c>
      <c r="I208" s="270">
        <f t="shared" si="14"/>
        <v>35.000000171382915</v>
      </c>
      <c r="J208" s="305"/>
      <c r="K208" s="303">
        <v>0</v>
      </c>
      <c r="L208" s="268">
        <v>633.09682353309154</v>
      </c>
      <c r="M208" s="102">
        <f t="shared" si="15"/>
        <v>-8.6284339886333328E-6</v>
      </c>
      <c r="N208" s="103">
        <f t="shared" si="16"/>
        <v>1175.7512437043135</v>
      </c>
      <c r="P208" s="62"/>
    </row>
    <row r="209" spans="1:16" s="50" customFormat="1" ht="13.5" x14ac:dyDescent="0.25">
      <c r="A209" s="309">
        <v>237</v>
      </c>
      <c r="B209" s="310" t="s">
        <v>144</v>
      </c>
      <c r="C209" s="314" t="s">
        <v>900</v>
      </c>
      <c r="D209" s="303">
        <v>269.65573000000001</v>
      </c>
      <c r="E209" s="303">
        <v>226.97889224490001</v>
      </c>
      <c r="F209" s="304">
        <f t="shared" ref="F209:F272" si="17">E209/D209*100-100</f>
        <v>-15.826416058394159</v>
      </c>
      <c r="G209" s="303">
        <v>226.9788772946398</v>
      </c>
      <c r="H209" s="270">
        <f t="shared" ref="H209:H272" si="18">K209+L209</f>
        <v>165.61427232804658</v>
      </c>
      <c r="I209" s="270">
        <f t="shared" ref="I209:I272" si="19">+H209/E209*100</f>
        <v>72.964613885486855</v>
      </c>
      <c r="J209" s="305"/>
      <c r="K209" s="303">
        <v>0</v>
      </c>
      <c r="L209" s="268">
        <v>165.61427232804658</v>
      </c>
      <c r="M209" s="102">
        <f t="shared" ref="M209:M272" si="20">D209-G209</f>
        <v>42.676852705360204</v>
      </c>
      <c r="N209" s="103">
        <f t="shared" ref="N209:N272" si="21">G209-H209</f>
        <v>61.36460496659322</v>
      </c>
      <c r="P209" s="62"/>
    </row>
    <row r="210" spans="1:16" s="50" customFormat="1" ht="13.5" x14ac:dyDescent="0.25">
      <c r="A210" s="309">
        <v>242</v>
      </c>
      <c r="B210" s="310" t="s">
        <v>148</v>
      </c>
      <c r="C210" s="311" t="s">
        <v>901</v>
      </c>
      <c r="D210" s="303">
        <v>1051.9450514915584</v>
      </c>
      <c r="E210" s="303">
        <v>883.97872189999998</v>
      </c>
      <c r="F210" s="304">
        <f t="shared" si="17"/>
        <v>-15.967215146209213</v>
      </c>
      <c r="G210" s="303">
        <v>883.97872189999998</v>
      </c>
      <c r="H210" s="270">
        <f t="shared" si="18"/>
        <v>647.44249244019659</v>
      </c>
      <c r="I210" s="270">
        <f t="shared" si="19"/>
        <v>73.241863904665166</v>
      </c>
      <c r="J210" s="305"/>
      <c r="K210" s="303">
        <v>406.55174899852187</v>
      </c>
      <c r="L210" s="268">
        <v>240.89074344167472</v>
      </c>
      <c r="M210" s="102">
        <f t="shared" si="20"/>
        <v>167.96632959155841</v>
      </c>
      <c r="N210" s="103">
        <f t="shared" si="21"/>
        <v>236.53622945980339</v>
      </c>
      <c r="P210" s="62"/>
    </row>
    <row r="211" spans="1:16" s="50" customFormat="1" ht="13.5" x14ac:dyDescent="0.25">
      <c r="A211" s="309">
        <v>243</v>
      </c>
      <c r="B211" s="310" t="s">
        <v>148</v>
      </c>
      <c r="C211" s="311" t="s">
        <v>902</v>
      </c>
      <c r="D211" s="303">
        <v>2613.1119406934999</v>
      </c>
      <c r="E211" s="303">
        <v>1675.0789365710998</v>
      </c>
      <c r="F211" s="304">
        <f t="shared" si="17"/>
        <v>-35.897161140117603</v>
      </c>
      <c r="G211" s="303">
        <v>1675.0789398229008</v>
      </c>
      <c r="H211" s="270">
        <f t="shared" si="18"/>
        <v>1083.6508221327251</v>
      </c>
      <c r="I211" s="270">
        <f t="shared" si="19"/>
        <v>64.692522750657176</v>
      </c>
      <c r="J211" s="305"/>
      <c r="K211" s="303">
        <v>0</v>
      </c>
      <c r="L211" s="268">
        <v>1083.6508221327251</v>
      </c>
      <c r="M211" s="102">
        <f t="shared" si="20"/>
        <v>938.03300087059915</v>
      </c>
      <c r="N211" s="103">
        <f t="shared" si="21"/>
        <v>591.42811769017567</v>
      </c>
      <c r="P211" s="62"/>
    </row>
    <row r="212" spans="1:16" s="50" customFormat="1" ht="13.5" x14ac:dyDescent="0.25">
      <c r="A212" s="309">
        <v>244</v>
      </c>
      <c r="B212" s="310" t="s">
        <v>148</v>
      </c>
      <c r="C212" s="311" t="s">
        <v>903</v>
      </c>
      <c r="D212" s="303">
        <v>1865.3799645480583</v>
      </c>
      <c r="E212" s="303">
        <v>1345.3789258062</v>
      </c>
      <c r="F212" s="304">
        <f t="shared" si="17"/>
        <v>-27.876413847290536</v>
      </c>
      <c r="G212" s="303">
        <v>1345.378924677414</v>
      </c>
      <c r="H212" s="270">
        <f t="shared" si="18"/>
        <v>586.31771377773362</v>
      </c>
      <c r="I212" s="270">
        <f t="shared" si="19"/>
        <v>43.580117283789818</v>
      </c>
      <c r="J212" s="305"/>
      <c r="K212" s="303">
        <v>0</v>
      </c>
      <c r="L212" s="268">
        <v>586.31771377773362</v>
      </c>
      <c r="M212" s="102">
        <f t="shared" si="20"/>
        <v>520.00103987064426</v>
      </c>
      <c r="N212" s="103">
        <f t="shared" si="21"/>
        <v>759.06121089968042</v>
      </c>
      <c r="P212" s="62"/>
    </row>
    <row r="213" spans="1:16" s="50" customFormat="1" ht="13.5" x14ac:dyDescent="0.25">
      <c r="A213" s="309">
        <v>245</v>
      </c>
      <c r="B213" s="310" t="s">
        <v>148</v>
      </c>
      <c r="C213" s="311" t="s">
        <v>904</v>
      </c>
      <c r="D213" s="303">
        <v>1837.9961699754708</v>
      </c>
      <c r="E213" s="303">
        <v>1837.9961697465999</v>
      </c>
      <c r="F213" s="304">
        <f t="shared" si="17"/>
        <v>-1.245219038992218E-8</v>
      </c>
      <c r="G213" s="303">
        <v>1837.9961697465999</v>
      </c>
      <c r="H213" s="270">
        <f t="shared" si="18"/>
        <v>1397.7374143599463</v>
      </c>
      <c r="I213" s="270">
        <f t="shared" si="19"/>
        <v>76.046807788105951</v>
      </c>
      <c r="J213" s="305"/>
      <c r="K213" s="303">
        <v>1049.8212609962679</v>
      </c>
      <c r="L213" s="268">
        <v>347.91615336367852</v>
      </c>
      <c r="M213" s="102">
        <f t="shared" si="20"/>
        <v>2.2887093109602574E-7</v>
      </c>
      <c r="N213" s="103">
        <f t="shared" si="21"/>
        <v>440.25875538665355</v>
      </c>
      <c r="P213" s="62"/>
    </row>
    <row r="214" spans="1:16" s="50" customFormat="1" ht="13.5" x14ac:dyDescent="0.25">
      <c r="A214" s="309">
        <v>247</v>
      </c>
      <c r="B214" s="310" t="s">
        <v>237</v>
      </c>
      <c r="C214" s="311" t="s">
        <v>905</v>
      </c>
      <c r="D214" s="303">
        <v>372.8981695805291</v>
      </c>
      <c r="E214" s="303">
        <v>372.89816980939997</v>
      </c>
      <c r="F214" s="304">
        <f t="shared" si="17"/>
        <v>6.1376240978461283E-8</v>
      </c>
      <c r="G214" s="303">
        <v>372.89816618250552</v>
      </c>
      <c r="H214" s="270">
        <f t="shared" si="18"/>
        <v>163.35050650856837</v>
      </c>
      <c r="I214" s="270">
        <f t="shared" si="19"/>
        <v>43.805660561987196</v>
      </c>
      <c r="J214" s="305"/>
      <c r="K214" s="303">
        <v>0</v>
      </c>
      <c r="L214" s="268">
        <v>163.35050650856837</v>
      </c>
      <c r="M214" s="102">
        <f t="shared" si="20"/>
        <v>3.3980235798480862E-6</v>
      </c>
      <c r="N214" s="103">
        <f t="shared" si="21"/>
        <v>209.54765967393715</v>
      </c>
      <c r="P214" s="62"/>
    </row>
    <row r="215" spans="1:16" s="50" customFormat="1" ht="13.5" x14ac:dyDescent="0.25">
      <c r="A215" s="309">
        <v>248</v>
      </c>
      <c r="B215" s="310" t="s">
        <v>237</v>
      </c>
      <c r="C215" s="311" t="s">
        <v>351</v>
      </c>
      <c r="D215" s="303">
        <v>1222.6438207675583</v>
      </c>
      <c r="E215" s="303">
        <v>1222.6438212253001</v>
      </c>
      <c r="F215" s="304">
        <f t="shared" si="17"/>
        <v>3.7438695699165692E-8</v>
      </c>
      <c r="G215" s="303">
        <v>1222.6438148389707</v>
      </c>
      <c r="H215" s="270">
        <f t="shared" si="18"/>
        <v>384.08386624091315</v>
      </c>
      <c r="I215" s="270">
        <f t="shared" si="19"/>
        <v>31.414207439088422</v>
      </c>
      <c r="J215" s="305"/>
      <c r="K215" s="303">
        <v>0</v>
      </c>
      <c r="L215" s="268">
        <v>384.08386624091315</v>
      </c>
      <c r="M215" s="102">
        <f t="shared" si="20"/>
        <v>5.9285875977366231E-6</v>
      </c>
      <c r="N215" s="103">
        <f t="shared" si="21"/>
        <v>838.55994859805753</v>
      </c>
      <c r="P215" s="62"/>
    </row>
    <row r="216" spans="1:16" s="50" customFormat="1" ht="13.5" x14ac:dyDescent="0.25">
      <c r="A216" s="309">
        <v>249</v>
      </c>
      <c r="B216" s="310" t="s">
        <v>237</v>
      </c>
      <c r="C216" s="311" t="s">
        <v>906</v>
      </c>
      <c r="D216" s="303">
        <v>1129.585077909971</v>
      </c>
      <c r="E216" s="303">
        <v>1129.5850776811001</v>
      </c>
      <c r="F216" s="304">
        <f t="shared" si="17"/>
        <v>-2.0261509803276567E-8</v>
      </c>
      <c r="G216" s="303">
        <v>1129.5850776811001</v>
      </c>
      <c r="H216" s="270">
        <f t="shared" si="18"/>
        <v>776.55397096582749</v>
      </c>
      <c r="I216" s="270">
        <f t="shared" si="19"/>
        <v>68.746833355836984</v>
      </c>
      <c r="J216" s="305"/>
      <c r="K216" s="303">
        <v>255.47130072007141</v>
      </c>
      <c r="L216" s="268">
        <v>521.08267024575605</v>
      </c>
      <c r="M216" s="102">
        <f t="shared" si="20"/>
        <v>2.2887093109602574E-7</v>
      </c>
      <c r="N216" s="103">
        <f t="shared" si="21"/>
        <v>353.03110671527259</v>
      </c>
      <c r="P216" s="62"/>
    </row>
    <row r="217" spans="1:16" s="50" customFormat="1" ht="13.5" x14ac:dyDescent="0.25">
      <c r="A217" s="309">
        <v>250</v>
      </c>
      <c r="B217" s="310" t="s">
        <v>237</v>
      </c>
      <c r="C217" s="311" t="s">
        <v>907</v>
      </c>
      <c r="D217" s="303">
        <v>882.01926975097092</v>
      </c>
      <c r="E217" s="303">
        <v>882.0192695221001</v>
      </c>
      <c r="F217" s="304">
        <f t="shared" si="17"/>
        <v>-2.5948509119189112E-8</v>
      </c>
      <c r="G217" s="303">
        <v>882.01927142126306</v>
      </c>
      <c r="H217" s="270">
        <f t="shared" si="18"/>
        <v>189.12481877957541</v>
      </c>
      <c r="I217" s="270">
        <f t="shared" si="19"/>
        <v>21.442254757319297</v>
      </c>
      <c r="J217" s="305"/>
      <c r="K217" s="303">
        <v>0</v>
      </c>
      <c r="L217" s="268">
        <v>189.12481877957541</v>
      </c>
      <c r="M217" s="102">
        <f t="shared" si="20"/>
        <v>-1.6702921357136802E-6</v>
      </c>
      <c r="N217" s="103">
        <f t="shared" si="21"/>
        <v>692.89445264168762</v>
      </c>
      <c r="P217" s="62"/>
    </row>
    <row r="218" spans="1:16" s="50" customFormat="1" ht="13.5" x14ac:dyDescent="0.25">
      <c r="A218" s="309">
        <v>251</v>
      </c>
      <c r="B218" s="310" t="s">
        <v>255</v>
      </c>
      <c r="C218" s="311" t="s">
        <v>908</v>
      </c>
      <c r="D218" s="303">
        <v>903.44083926844189</v>
      </c>
      <c r="E218" s="303">
        <v>504.98223854939999</v>
      </c>
      <c r="F218" s="304">
        <f t="shared" si="17"/>
        <v>-44.104559302598311</v>
      </c>
      <c r="G218" s="303">
        <v>504.98222653602988</v>
      </c>
      <c r="H218" s="270">
        <f t="shared" si="18"/>
        <v>320.02913291534907</v>
      </c>
      <c r="I218" s="270">
        <f t="shared" si="19"/>
        <v>63.374334478507045</v>
      </c>
      <c r="J218" s="305"/>
      <c r="K218" s="303">
        <v>0</v>
      </c>
      <c r="L218" s="268">
        <v>320.02913291534907</v>
      </c>
      <c r="M218" s="102">
        <f t="shared" si="20"/>
        <v>398.45861273241201</v>
      </c>
      <c r="N218" s="103">
        <f t="shared" si="21"/>
        <v>184.95309362068082</v>
      </c>
      <c r="P218" s="62"/>
    </row>
    <row r="219" spans="1:16" s="50" customFormat="1" ht="13.5" x14ac:dyDescent="0.25">
      <c r="A219" s="309">
        <v>252</v>
      </c>
      <c r="B219" s="310" t="s">
        <v>148</v>
      </c>
      <c r="C219" s="311" t="s">
        <v>355</v>
      </c>
      <c r="D219" s="303">
        <v>155.84162428349998</v>
      </c>
      <c r="E219" s="303">
        <v>155.84162428349998</v>
      </c>
      <c r="F219" s="304">
        <f t="shared" si="17"/>
        <v>0</v>
      </c>
      <c r="G219" s="303">
        <v>155.84161971680552</v>
      </c>
      <c r="H219" s="270">
        <f t="shared" si="18"/>
        <v>24.606571205006954</v>
      </c>
      <c r="I219" s="270">
        <f t="shared" si="19"/>
        <v>15.789473010268299</v>
      </c>
      <c r="J219" s="305"/>
      <c r="K219" s="303">
        <v>0</v>
      </c>
      <c r="L219" s="268">
        <v>24.606571205006954</v>
      </c>
      <c r="M219" s="102">
        <f t="shared" si="20"/>
        <v>4.5666944572531065E-6</v>
      </c>
      <c r="N219" s="103">
        <f t="shared" si="21"/>
        <v>131.23504851179857</v>
      </c>
      <c r="P219" s="62"/>
    </row>
    <row r="220" spans="1:16" s="50" customFormat="1" ht="13.5" x14ac:dyDescent="0.25">
      <c r="A220" s="309">
        <v>253</v>
      </c>
      <c r="B220" s="310" t="s">
        <v>148</v>
      </c>
      <c r="C220" s="311" t="s">
        <v>909</v>
      </c>
      <c r="D220" s="303">
        <v>1610.368431160942</v>
      </c>
      <c r="E220" s="303">
        <v>1610.3093820032</v>
      </c>
      <c r="F220" s="304">
        <f t="shared" si="17"/>
        <v>-3.6668104391139877E-3</v>
      </c>
      <c r="G220" s="303">
        <v>649.38673714739309</v>
      </c>
      <c r="H220" s="270">
        <f t="shared" si="18"/>
        <v>457.11722925409572</v>
      </c>
      <c r="I220" s="270">
        <f t="shared" si="19"/>
        <v>28.386919579730012</v>
      </c>
      <c r="J220" s="305"/>
      <c r="K220" s="303">
        <v>0</v>
      </c>
      <c r="L220" s="268">
        <v>457.11722925409572</v>
      </c>
      <c r="M220" s="102">
        <f t="shared" si="20"/>
        <v>960.98169401354892</v>
      </c>
      <c r="N220" s="103">
        <f t="shared" si="21"/>
        <v>192.26950789329737</v>
      </c>
      <c r="P220" s="62"/>
    </row>
    <row r="221" spans="1:16" s="50" customFormat="1" ht="13.5" x14ac:dyDescent="0.25">
      <c r="A221" s="309">
        <v>258</v>
      </c>
      <c r="B221" s="310" t="s">
        <v>222</v>
      </c>
      <c r="C221" s="311" t="s">
        <v>910</v>
      </c>
      <c r="D221" s="303">
        <v>8476.5983482000011</v>
      </c>
      <c r="E221" s="303">
        <v>8476.5589823999999</v>
      </c>
      <c r="F221" s="304">
        <f t="shared" si="17"/>
        <v>-4.64405630467013E-4</v>
      </c>
      <c r="G221" s="303">
        <v>7479.4695035321001</v>
      </c>
      <c r="H221" s="270">
        <f t="shared" si="18"/>
        <v>7479.4695035321001</v>
      </c>
      <c r="I221" s="270">
        <f t="shared" si="19"/>
        <v>88.23709619742904</v>
      </c>
      <c r="J221" s="305"/>
      <c r="K221" s="303">
        <v>7479.4695035321001</v>
      </c>
      <c r="L221" s="268">
        <v>0</v>
      </c>
      <c r="M221" s="102">
        <f t="shared" si="20"/>
        <v>997.12884466790092</v>
      </c>
      <c r="N221" s="103">
        <f t="shared" si="21"/>
        <v>0</v>
      </c>
      <c r="P221" s="62"/>
    </row>
    <row r="222" spans="1:16" s="50" customFormat="1" ht="13.5" x14ac:dyDescent="0.25">
      <c r="A222" s="309">
        <v>259</v>
      </c>
      <c r="B222" s="310" t="s">
        <v>255</v>
      </c>
      <c r="C222" s="311" t="s">
        <v>911</v>
      </c>
      <c r="D222" s="303">
        <v>1858.3019548000002</v>
      </c>
      <c r="E222" s="303">
        <v>1694.69769</v>
      </c>
      <c r="F222" s="304">
        <f t="shared" si="17"/>
        <v>-8.8039655975935318</v>
      </c>
      <c r="G222" s="303">
        <v>1694.69769</v>
      </c>
      <c r="H222" s="270">
        <f t="shared" si="18"/>
        <v>1555.0346769877567</v>
      </c>
      <c r="I222" s="270">
        <f t="shared" si="19"/>
        <v>91.75882437107451</v>
      </c>
      <c r="J222" s="305"/>
      <c r="K222" s="303">
        <v>1035.4460609935322</v>
      </c>
      <c r="L222" s="268">
        <v>519.58861599422448</v>
      </c>
      <c r="M222" s="102">
        <f t="shared" si="20"/>
        <v>163.60426480000024</v>
      </c>
      <c r="N222" s="103">
        <f t="shared" si="21"/>
        <v>139.66301301224325</v>
      </c>
      <c r="P222" s="62"/>
    </row>
    <row r="223" spans="1:16" s="50" customFormat="1" ht="13.5" x14ac:dyDescent="0.25">
      <c r="A223" s="309">
        <v>260</v>
      </c>
      <c r="B223" s="310" t="s">
        <v>148</v>
      </c>
      <c r="C223" s="311" t="s">
        <v>912</v>
      </c>
      <c r="D223" s="303">
        <v>738.99448050000001</v>
      </c>
      <c r="E223" s="303">
        <v>738.99448050000001</v>
      </c>
      <c r="F223" s="304">
        <f t="shared" si="17"/>
        <v>0</v>
      </c>
      <c r="G223" s="303">
        <v>738.99448050000001</v>
      </c>
      <c r="H223" s="270">
        <f t="shared" si="18"/>
        <v>725.54999894368541</v>
      </c>
      <c r="I223" s="270">
        <f t="shared" si="19"/>
        <v>98.180706093066064</v>
      </c>
      <c r="J223" s="305"/>
      <c r="K223" s="303">
        <v>532.47063960715434</v>
      </c>
      <c r="L223" s="268">
        <v>193.0793593365311</v>
      </c>
      <c r="M223" s="102">
        <f t="shared" si="20"/>
        <v>0</v>
      </c>
      <c r="N223" s="103">
        <f t="shared" si="21"/>
        <v>13.444481556314599</v>
      </c>
      <c r="P223" s="62"/>
    </row>
    <row r="224" spans="1:16" s="50" customFormat="1" ht="13.5" x14ac:dyDescent="0.25">
      <c r="A224" s="309">
        <v>261</v>
      </c>
      <c r="B224" s="310" t="s">
        <v>201</v>
      </c>
      <c r="C224" s="311" t="s">
        <v>913</v>
      </c>
      <c r="D224" s="303">
        <v>9944.9837865529407</v>
      </c>
      <c r="E224" s="303">
        <v>9944.9837860951993</v>
      </c>
      <c r="F224" s="304">
        <f t="shared" si="17"/>
        <v>-4.6027395228520618E-9</v>
      </c>
      <c r="G224" s="303">
        <v>9944.9837860951993</v>
      </c>
      <c r="H224" s="270">
        <f t="shared" si="18"/>
        <v>7443.4763599979233</v>
      </c>
      <c r="I224" s="270">
        <f t="shared" si="19"/>
        <v>74.846540930566277</v>
      </c>
      <c r="J224" s="305"/>
      <c r="K224" s="303">
        <v>2525.9466559999159</v>
      </c>
      <c r="L224" s="268">
        <v>4917.5297039980078</v>
      </c>
      <c r="M224" s="102">
        <f t="shared" si="20"/>
        <v>4.577414074447006E-7</v>
      </c>
      <c r="N224" s="103">
        <f t="shared" si="21"/>
        <v>2501.507426097276</v>
      </c>
      <c r="P224" s="62"/>
    </row>
    <row r="225" spans="1:16" s="50" customFormat="1" ht="13.5" x14ac:dyDescent="0.25">
      <c r="A225" s="309">
        <v>262</v>
      </c>
      <c r="B225" s="310" t="s">
        <v>237</v>
      </c>
      <c r="C225" s="311" t="s">
        <v>361</v>
      </c>
      <c r="D225" s="303">
        <v>740.73667348544188</v>
      </c>
      <c r="E225" s="303">
        <v>740.73667302770002</v>
      </c>
      <c r="F225" s="304">
        <f t="shared" si="17"/>
        <v>-6.1795489614269172E-8</v>
      </c>
      <c r="G225" s="303">
        <v>740.73667659004855</v>
      </c>
      <c r="H225" s="270">
        <f t="shared" si="18"/>
        <v>328.82027942215046</v>
      </c>
      <c r="I225" s="270">
        <f t="shared" si="19"/>
        <v>44.39098149118562</v>
      </c>
      <c r="J225" s="305"/>
      <c r="K225" s="303">
        <v>0</v>
      </c>
      <c r="L225" s="268">
        <v>328.82027942215046</v>
      </c>
      <c r="M225" s="102">
        <f t="shared" si="20"/>
        <v>-3.1046066624185187E-6</v>
      </c>
      <c r="N225" s="103">
        <f t="shared" si="21"/>
        <v>411.91639716789808</v>
      </c>
      <c r="P225" s="62"/>
    </row>
    <row r="226" spans="1:16" s="50" customFormat="1" ht="13.5" x14ac:dyDescent="0.25">
      <c r="A226" s="309">
        <v>264</v>
      </c>
      <c r="B226" s="310" t="s">
        <v>890</v>
      </c>
      <c r="C226" s="311" t="s">
        <v>914</v>
      </c>
      <c r="D226" s="303">
        <v>14488.605423749501</v>
      </c>
      <c r="E226" s="303">
        <v>14488.605423749499</v>
      </c>
      <c r="F226" s="304">
        <f t="shared" si="17"/>
        <v>0</v>
      </c>
      <c r="G226" s="303">
        <v>14488.605423749499</v>
      </c>
      <c r="H226" s="270">
        <f t="shared" si="18"/>
        <v>13208.696085597652</v>
      </c>
      <c r="I226" s="270">
        <f t="shared" si="19"/>
        <v>91.166097076162771</v>
      </c>
      <c r="J226" s="305"/>
      <c r="K226" s="303">
        <v>2730.0120453160957</v>
      </c>
      <c r="L226" s="268">
        <v>10478.684040281556</v>
      </c>
      <c r="M226" s="102">
        <f t="shared" si="20"/>
        <v>0</v>
      </c>
      <c r="N226" s="103">
        <f t="shared" si="21"/>
        <v>1279.9093381518469</v>
      </c>
      <c r="P226" s="62"/>
    </row>
    <row r="227" spans="1:16" s="50" customFormat="1" ht="13.5" x14ac:dyDescent="0.25">
      <c r="A227" s="309">
        <v>266</v>
      </c>
      <c r="B227" s="310" t="s">
        <v>237</v>
      </c>
      <c r="C227" s="311" t="s">
        <v>363</v>
      </c>
      <c r="D227" s="303">
        <v>3499.1472303999994</v>
      </c>
      <c r="E227" s="303">
        <v>3499.1472304000004</v>
      </c>
      <c r="F227" s="304">
        <f t="shared" si="17"/>
        <v>0</v>
      </c>
      <c r="G227" s="303">
        <v>1795.0412322974</v>
      </c>
      <c r="H227" s="270">
        <f t="shared" si="18"/>
        <v>1795.0412322974</v>
      </c>
      <c r="I227" s="270">
        <f t="shared" si="19"/>
        <v>51.299391368913682</v>
      </c>
      <c r="J227" s="305"/>
      <c r="K227" s="303">
        <v>1795.0412322974</v>
      </c>
      <c r="L227" s="268">
        <v>0</v>
      </c>
      <c r="M227" s="102">
        <f t="shared" si="20"/>
        <v>1704.1059981025994</v>
      </c>
      <c r="N227" s="103">
        <f t="shared" si="21"/>
        <v>0</v>
      </c>
      <c r="P227" s="62"/>
    </row>
    <row r="228" spans="1:16" s="50" customFormat="1" ht="13.5" x14ac:dyDescent="0.25">
      <c r="A228" s="309">
        <v>267</v>
      </c>
      <c r="B228" s="310" t="s">
        <v>237</v>
      </c>
      <c r="C228" s="311" t="s">
        <v>915</v>
      </c>
      <c r="D228" s="303">
        <v>469.42541476644186</v>
      </c>
      <c r="E228" s="303">
        <v>469.4254143087</v>
      </c>
      <c r="F228" s="304">
        <f t="shared" si="17"/>
        <v>-9.7511104968361906E-8</v>
      </c>
      <c r="G228" s="303">
        <v>469.42540461755868</v>
      </c>
      <c r="H228" s="270">
        <f t="shared" si="18"/>
        <v>295.99248749680902</v>
      </c>
      <c r="I228" s="270">
        <f t="shared" si="19"/>
        <v>63.054210205619732</v>
      </c>
      <c r="J228" s="305"/>
      <c r="K228" s="303">
        <v>0</v>
      </c>
      <c r="L228" s="268">
        <v>295.99248749680902</v>
      </c>
      <c r="M228" s="102">
        <f t="shared" si="20"/>
        <v>1.0148883177407697E-5</v>
      </c>
      <c r="N228" s="103">
        <f t="shared" si="21"/>
        <v>173.43291712074966</v>
      </c>
      <c r="P228" s="62"/>
    </row>
    <row r="229" spans="1:16" s="50" customFormat="1" ht="13.5" x14ac:dyDescent="0.25">
      <c r="A229" s="309">
        <v>268</v>
      </c>
      <c r="B229" s="310" t="s">
        <v>916</v>
      </c>
      <c r="C229" s="311" t="s">
        <v>365</v>
      </c>
      <c r="D229" s="303">
        <v>406.14168249600004</v>
      </c>
      <c r="E229" s="303">
        <v>406.14168249599999</v>
      </c>
      <c r="F229" s="304">
        <f t="shared" si="17"/>
        <v>0</v>
      </c>
      <c r="G229" s="303">
        <v>406.07820514350004</v>
      </c>
      <c r="H229" s="270">
        <f t="shared" si="18"/>
        <v>406.14168249599999</v>
      </c>
      <c r="I229" s="270">
        <f t="shared" si="19"/>
        <v>100</v>
      </c>
      <c r="J229" s="305"/>
      <c r="K229" s="303">
        <v>406.14168249599999</v>
      </c>
      <c r="L229" s="268">
        <v>0</v>
      </c>
      <c r="M229" s="102">
        <f t="shared" si="20"/>
        <v>6.3477352500001416E-2</v>
      </c>
      <c r="N229" s="103">
        <f t="shared" si="21"/>
        <v>-6.3477352499944573E-2</v>
      </c>
      <c r="P229" s="62"/>
    </row>
    <row r="230" spans="1:16" s="50" customFormat="1" ht="13.5" x14ac:dyDescent="0.25">
      <c r="A230" s="309">
        <v>269</v>
      </c>
      <c r="B230" s="310" t="s">
        <v>144</v>
      </c>
      <c r="C230" s="311" t="s">
        <v>917</v>
      </c>
      <c r="D230" s="303">
        <v>56.744187159941866</v>
      </c>
      <c r="E230" s="303">
        <v>56.744186702200004</v>
      </c>
      <c r="F230" s="304">
        <f t="shared" si="17"/>
        <v>-8.0667621205066098E-7</v>
      </c>
      <c r="G230" s="303">
        <v>56.744185490270972</v>
      </c>
      <c r="H230" s="270">
        <f t="shared" si="18"/>
        <v>35.838432941223772</v>
      </c>
      <c r="I230" s="270">
        <f t="shared" si="19"/>
        <v>63.157893387930599</v>
      </c>
      <c r="J230" s="305"/>
      <c r="K230" s="303">
        <v>0</v>
      </c>
      <c r="L230" s="268">
        <v>35.838432941223772</v>
      </c>
      <c r="M230" s="102">
        <f t="shared" si="20"/>
        <v>1.6696708939889504E-6</v>
      </c>
      <c r="N230" s="103">
        <f t="shared" si="21"/>
        <v>20.9057525490472</v>
      </c>
      <c r="P230" s="62"/>
    </row>
    <row r="231" spans="1:16" s="50" customFormat="1" ht="13.5" x14ac:dyDescent="0.25">
      <c r="A231" s="309">
        <v>273</v>
      </c>
      <c r="B231" s="310" t="s">
        <v>148</v>
      </c>
      <c r="C231" s="311" t="s">
        <v>918</v>
      </c>
      <c r="D231" s="303">
        <v>2051.2853487060584</v>
      </c>
      <c r="E231" s="303">
        <v>2031.2752800000001</v>
      </c>
      <c r="F231" s="304">
        <f t="shared" si="17"/>
        <v>-0.9754892813269862</v>
      </c>
      <c r="G231" s="303">
        <v>2031.2752800000001</v>
      </c>
      <c r="H231" s="270">
        <f t="shared" si="18"/>
        <v>1903.2591141922578</v>
      </c>
      <c r="I231" s="270">
        <f t="shared" si="19"/>
        <v>93.697744118279118</v>
      </c>
      <c r="J231" s="305"/>
      <c r="K231" s="303">
        <v>1372.880574576352</v>
      </c>
      <c r="L231" s="268">
        <v>530.37853961590577</v>
      </c>
      <c r="M231" s="102">
        <f t="shared" si="20"/>
        <v>20.010068706058291</v>
      </c>
      <c r="N231" s="103">
        <f t="shared" si="21"/>
        <v>128.01616580774225</v>
      </c>
      <c r="P231" s="62"/>
    </row>
    <row r="232" spans="1:16" s="50" customFormat="1" ht="13.5" x14ac:dyDescent="0.25">
      <c r="A232" s="309">
        <v>274</v>
      </c>
      <c r="B232" s="310" t="s">
        <v>148</v>
      </c>
      <c r="C232" s="311" t="s">
        <v>919</v>
      </c>
      <c r="D232" s="303">
        <v>6539.1506262759412</v>
      </c>
      <c r="E232" s="303">
        <v>5717.8824500000001</v>
      </c>
      <c r="F232" s="304">
        <f t="shared" si="17"/>
        <v>-12.559248489794385</v>
      </c>
      <c r="G232" s="303">
        <v>5717.8824500000001</v>
      </c>
      <c r="H232" s="270">
        <f t="shared" si="18"/>
        <v>5173.0044800211599</v>
      </c>
      <c r="I232" s="270">
        <f t="shared" si="19"/>
        <v>90.470633582562726</v>
      </c>
      <c r="J232" s="305"/>
      <c r="K232" s="303">
        <v>4169.645931861839</v>
      </c>
      <c r="L232" s="268">
        <v>1003.3585481593207</v>
      </c>
      <c r="M232" s="102">
        <f t="shared" si="20"/>
        <v>821.26817627594119</v>
      </c>
      <c r="N232" s="103">
        <f t="shared" si="21"/>
        <v>544.87796997884016</v>
      </c>
      <c r="P232" s="62"/>
    </row>
    <row r="233" spans="1:16" s="50" customFormat="1" ht="13.5" x14ac:dyDescent="0.25">
      <c r="A233" s="309">
        <v>275</v>
      </c>
      <c r="B233" s="310" t="s">
        <v>131</v>
      </c>
      <c r="C233" s="311" t="s">
        <v>369</v>
      </c>
      <c r="D233" s="303">
        <v>1373.8664200000001</v>
      </c>
      <c r="E233" s="303">
        <v>1373.8664200000001</v>
      </c>
      <c r="F233" s="304">
        <f t="shared" si="17"/>
        <v>0</v>
      </c>
      <c r="G233" s="303">
        <v>1373.8664200000001</v>
      </c>
      <c r="H233" s="270">
        <f t="shared" si="18"/>
        <v>867.705107401193</v>
      </c>
      <c r="I233" s="270">
        <f t="shared" si="19"/>
        <v>63.15789473922748</v>
      </c>
      <c r="J233" s="305"/>
      <c r="K233" s="303">
        <v>0</v>
      </c>
      <c r="L233" s="268">
        <v>867.705107401193</v>
      </c>
      <c r="M233" s="102">
        <f t="shared" si="20"/>
        <v>0</v>
      </c>
      <c r="N233" s="103">
        <f t="shared" si="21"/>
        <v>506.16131259880706</v>
      </c>
      <c r="P233" s="62"/>
    </row>
    <row r="234" spans="1:16" s="50" customFormat="1" ht="13.5" x14ac:dyDescent="0.25">
      <c r="A234" s="309">
        <v>278</v>
      </c>
      <c r="B234" s="310" t="s">
        <v>214</v>
      </c>
      <c r="C234" s="311" t="s">
        <v>920</v>
      </c>
      <c r="D234" s="303">
        <v>4772.9064210000006</v>
      </c>
      <c r="E234" s="303">
        <v>4772.8670552000003</v>
      </c>
      <c r="F234" s="304">
        <f t="shared" si="17"/>
        <v>-8.2477627944399501E-4</v>
      </c>
      <c r="G234" s="303">
        <v>4772.8670552000003</v>
      </c>
      <c r="H234" s="270">
        <f t="shared" si="18"/>
        <v>4737.7658835989432</v>
      </c>
      <c r="I234" s="270">
        <f t="shared" si="19"/>
        <v>99.264568419880575</v>
      </c>
      <c r="J234" s="305"/>
      <c r="K234" s="303">
        <v>1613.7616052000001</v>
      </c>
      <c r="L234" s="268">
        <v>3124.0042783989429</v>
      </c>
      <c r="M234" s="102">
        <f t="shared" si="20"/>
        <v>3.9365800000268791E-2</v>
      </c>
      <c r="N234" s="103">
        <f t="shared" si="21"/>
        <v>35.101171601057104</v>
      </c>
      <c r="P234" s="62"/>
    </row>
    <row r="235" spans="1:16" s="50" customFormat="1" ht="13.5" x14ac:dyDescent="0.25">
      <c r="A235" s="309">
        <v>280</v>
      </c>
      <c r="B235" s="310" t="s">
        <v>237</v>
      </c>
      <c r="C235" s="311" t="s">
        <v>921</v>
      </c>
      <c r="D235" s="303">
        <v>2280.387317276558</v>
      </c>
      <c r="E235" s="303">
        <v>1999.7826399999999</v>
      </c>
      <c r="F235" s="304">
        <f t="shared" si="17"/>
        <v>-12.305132340925368</v>
      </c>
      <c r="G235" s="303">
        <v>1999.7826399999999</v>
      </c>
      <c r="H235" s="270">
        <f t="shared" si="18"/>
        <v>1936.6814143167148</v>
      </c>
      <c r="I235" s="270">
        <f t="shared" si="19"/>
        <v>96.84459578650582</v>
      </c>
      <c r="J235" s="305"/>
      <c r="K235" s="303">
        <v>1617.032776303392</v>
      </c>
      <c r="L235" s="268">
        <v>319.64863801332274</v>
      </c>
      <c r="M235" s="102">
        <f t="shared" si="20"/>
        <v>280.60467727655805</v>
      </c>
      <c r="N235" s="103">
        <f t="shared" si="21"/>
        <v>63.101225683285065</v>
      </c>
      <c r="P235" s="62"/>
    </row>
    <row r="236" spans="1:16" s="50" customFormat="1" ht="13.5" x14ac:dyDescent="0.25">
      <c r="A236" s="309">
        <v>281</v>
      </c>
      <c r="B236" s="310" t="s">
        <v>144</v>
      </c>
      <c r="C236" s="311" t="s">
        <v>922</v>
      </c>
      <c r="D236" s="303">
        <v>1703.9486529999999</v>
      </c>
      <c r="E236" s="303">
        <v>1703.9486529999999</v>
      </c>
      <c r="F236" s="304">
        <f t="shared" si="17"/>
        <v>0</v>
      </c>
      <c r="G236" s="303">
        <v>1703.9486529999999</v>
      </c>
      <c r="H236" s="270">
        <f t="shared" si="18"/>
        <v>1624.7186946971265</v>
      </c>
      <c r="I236" s="270">
        <f t="shared" si="19"/>
        <v>95.35021444669826</v>
      </c>
      <c r="J236" s="305"/>
      <c r="K236" s="303">
        <v>155.54650004399687</v>
      </c>
      <c r="L236" s="268">
        <v>1469.1721946531295</v>
      </c>
      <c r="M236" s="102">
        <f t="shared" si="20"/>
        <v>0</v>
      </c>
      <c r="N236" s="103">
        <f t="shared" si="21"/>
        <v>79.229958302873456</v>
      </c>
      <c r="P236" s="62"/>
    </row>
    <row r="237" spans="1:16" s="50" customFormat="1" ht="13.5" x14ac:dyDescent="0.25">
      <c r="A237" s="309">
        <v>282</v>
      </c>
      <c r="B237" s="310" t="s">
        <v>237</v>
      </c>
      <c r="C237" s="311" t="s">
        <v>923</v>
      </c>
      <c r="D237" s="303">
        <v>916.12089759999992</v>
      </c>
      <c r="E237" s="303">
        <v>1180.9739999999999</v>
      </c>
      <c r="F237" s="304">
        <f t="shared" si="17"/>
        <v>28.910278446201431</v>
      </c>
      <c r="G237" s="303">
        <v>231.03886434499998</v>
      </c>
      <c r="H237" s="270">
        <f t="shared" si="18"/>
        <v>542.11495422384974</v>
      </c>
      <c r="I237" s="270">
        <f t="shared" si="19"/>
        <v>45.904054976980845</v>
      </c>
      <c r="J237" s="305"/>
      <c r="K237" s="303">
        <v>231.03886434499998</v>
      </c>
      <c r="L237" s="268">
        <v>311.0760898788497</v>
      </c>
      <c r="M237" s="102">
        <f t="shared" si="20"/>
        <v>685.08203325499994</v>
      </c>
      <c r="N237" s="103">
        <f t="shared" si="21"/>
        <v>-311.07608987884976</v>
      </c>
      <c r="P237" s="62"/>
    </row>
    <row r="238" spans="1:16" s="50" customFormat="1" ht="13.5" x14ac:dyDescent="0.25">
      <c r="A238" s="309">
        <v>283</v>
      </c>
      <c r="B238" s="310" t="s">
        <v>144</v>
      </c>
      <c r="C238" s="311" t="s">
        <v>924</v>
      </c>
      <c r="D238" s="303">
        <v>489.84256475255813</v>
      </c>
      <c r="E238" s="303">
        <v>489.84256521030005</v>
      </c>
      <c r="F238" s="304">
        <f t="shared" si="17"/>
        <v>9.3446743676395272E-8</v>
      </c>
      <c r="G238" s="303">
        <v>341.46674362840002</v>
      </c>
      <c r="H238" s="270">
        <f t="shared" si="18"/>
        <v>341.46674362840002</v>
      </c>
      <c r="I238" s="270">
        <f t="shared" si="19"/>
        <v>69.709487880417441</v>
      </c>
      <c r="J238" s="305"/>
      <c r="K238" s="303">
        <v>341.46674362840002</v>
      </c>
      <c r="L238" s="268">
        <v>0</v>
      </c>
      <c r="M238" s="102">
        <f t="shared" si="20"/>
        <v>148.37582112415811</v>
      </c>
      <c r="N238" s="103">
        <f t="shared" si="21"/>
        <v>0</v>
      </c>
      <c r="P238" s="62"/>
    </row>
    <row r="239" spans="1:16" s="50" customFormat="1" ht="13.5" x14ac:dyDescent="0.25">
      <c r="A239" s="309">
        <v>284</v>
      </c>
      <c r="B239" s="310" t="s">
        <v>255</v>
      </c>
      <c r="C239" s="311" t="s">
        <v>925</v>
      </c>
      <c r="D239" s="303">
        <v>2557.1021820389997</v>
      </c>
      <c r="E239" s="303">
        <v>2557.1021820389997</v>
      </c>
      <c r="F239" s="304">
        <f t="shared" si="17"/>
        <v>0</v>
      </c>
      <c r="G239" s="303">
        <v>2557.1021820389997</v>
      </c>
      <c r="H239" s="270">
        <f t="shared" si="18"/>
        <v>2423.4967286610536</v>
      </c>
      <c r="I239" s="270">
        <f t="shared" si="19"/>
        <v>94.775122624493207</v>
      </c>
      <c r="J239" s="305"/>
      <c r="K239" s="303">
        <v>1710.9343110389996</v>
      </c>
      <c r="L239" s="268">
        <v>712.56241762205411</v>
      </c>
      <c r="M239" s="102">
        <f t="shared" si="20"/>
        <v>0</v>
      </c>
      <c r="N239" s="103">
        <f t="shared" si="21"/>
        <v>133.60545337794611</v>
      </c>
      <c r="P239" s="62"/>
    </row>
    <row r="240" spans="1:16" s="50" customFormat="1" ht="13.5" x14ac:dyDescent="0.25">
      <c r="A240" s="309">
        <v>286</v>
      </c>
      <c r="B240" s="310" t="s">
        <v>136</v>
      </c>
      <c r="C240" s="311" t="s">
        <v>376</v>
      </c>
      <c r="D240" s="303">
        <v>2206.5052302309709</v>
      </c>
      <c r="E240" s="303">
        <v>2104.1290936703999</v>
      </c>
      <c r="F240" s="304">
        <f t="shared" si="17"/>
        <v>-4.6397413954851459</v>
      </c>
      <c r="G240" s="303">
        <v>2104.1290936667492</v>
      </c>
      <c r="H240" s="270">
        <f t="shared" si="18"/>
        <v>1578.096820257668</v>
      </c>
      <c r="I240" s="270">
        <f t="shared" si="19"/>
        <v>75.000000000231353</v>
      </c>
      <c r="J240" s="305"/>
      <c r="K240" s="303">
        <v>0</v>
      </c>
      <c r="L240" s="268">
        <v>1578.096820257668</v>
      </c>
      <c r="M240" s="102">
        <f t="shared" si="20"/>
        <v>102.37613656422172</v>
      </c>
      <c r="N240" s="103">
        <f t="shared" si="21"/>
        <v>526.0322734090812</v>
      </c>
      <c r="P240" s="62"/>
    </row>
    <row r="241" spans="1:16" s="50" customFormat="1" ht="13.5" x14ac:dyDescent="0.25">
      <c r="A241" s="309">
        <v>288</v>
      </c>
      <c r="B241" s="310" t="s">
        <v>237</v>
      </c>
      <c r="C241" s="311" t="s">
        <v>926</v>
      </c>
      <c r="D241" s="303">
        <v>1012.9436025689419</v>
      </c>
      <c r="E241" s="303">
        <v>913.28656000000001</v>
      </c>
      <c r="F241" s="304">
        <f t="shared" si="17"/>
        <v>-9.838360429563906</v>
      </c>
      <c r="G241" s="303">
        <v>913.28656000000001</v>
      </c>
      <c r="H241" s="270">
        <f t="shared" si="18"/>
        <v>859.55945467591914</v>
      </c>
      <c r="I241" s="270">
        <f t="shared" si="19"/>
        <v>94.117168950336804</v>
      </c>
      <c r="J241" s="305"/>
      <c r="K241" s="303">
        <v>552.95387824017394</v>
      </c>
      <c r="L241" s="268">
        <v>306.60557643574515</v>
      </c>
      <c r="M241" s="102">
        <f t="shared" si="20"/>
        <v>99.657042568941847</v>
      </c>
      <c r="N241" s="103">
        <f t="shared" si="21"/>
        <v>53.727105324080867</v>
      </c>
      <c r="P241" s="62"/>
    </row>
    <row r="242" spans="1:16" s="50" customFormat="1" ht="13.5" x14ac:dyDescent="0.25">
      <c r="A242" s="309">
        <v>289</v>
      </c>
      <c r="B242" s="310" t="s">
        <v>163</v>
      </c>
      <c r="C242" s="311" t="s">
        <v>927</v>
      </c>
      <c r="D242" s="303">
        <v>7872.9526406485011</v>
      </c>
      <c r="E242" s="303">
        <v>8767.1707220548997</v>
      </c>
      <c r="F242" s="304">
        <f t="shared" si="17"/>
        <v>11.358103144041536</v>
      </c>
      <c r="G242" s="303">
        <v>7605.8796220549002</v>
      </c>
      <c r="H242" s="270">
        <f t="shared" si="18"/>
        <v>7605.8796220549002</v>
      </c>
      <c r="I242" s="270">
        <f t="shared" si="19"/>
        <v>86.754095057386891</v>
      </c>
      <c r="J242" s="305"/>
      <c r="K242" s="303">
        <v>7605.8796220549002</v>
      </c>
      <c r="L242" s="268">
        <v>0</v>
      </c>
      <c r="M242" s="102">
        <f t="shared" si="20"/>
        <v>267.07301859360086</v>
      </c>
      <c r="N242" s="103">
        <f t="shared" si="21"/>
        <v>0</v>
      </c>
      <c r="P242" s="62"/>
    </row>
    <row r="243" spans="1:16" s="50" customFormat="1" ht="13.5" x14ac:dyDescent="0.25">
      <c r="A243" s="309">
        <v>292</v>
      </c>
      <c r="B243" s="310" t="s">
        <v>148</v>
      </c>
      <c r="C243" s="311" t="s">
        <v>928</v>
      </c>
      <c r="D243" s="303">
        <v>1716.545709</v>
      </c>
      <c r="E243" s="303">
        <v>1207.0350650134001</v>
      </c>
      <c r="F243" s="304">
        <f t="shared" si="17"/>
        <v>-29.682323128081634</v>
      </c>
      <c r="G243" s="303">
        <v>1207.0350609983145</v>
      </c>
      <c r="H243" s="270">
        <f t="shared" si="18"/>
        <v>1041.1281974210976</v>
      </c>
      <c r="I243" s="270">
        <f t="shared" si="19"/>
        <v>86.255008458228957</v>
      </c>
      <c r="J243" s="305"/>
      <c r="K243" s="303">
        <v>0</v>
      </c>
      <c r="L243" s="268">
        <v>1041.1281974210976</v>
      </c>
      <c r="M243" s="102">
        <f t="shared" si="20"/>
        <v>509.51064800168547</v>
      </c>
      <c r="N243" s="103">
        <f t="shared" si="21"/>
        <v>165.90686357721688</v>
      </c>
      <c r="P243" s="62"/>
    </row>
    <row r="244" spans="1:16" s="50" customFormat="1" ht="13.5" x14ac:dyDescent="0.25">
      <c r="A244" s="309">
        <v>293</v>
      </c>
      <c r="B244" s="310" t="s">
        <v>237</v>
      </c>
      <c r="C244" s="311" t="s">
        <v>929</v>
      </c>
      <c r="D244" s="303">
        <v>1380.8678632670581</v>
      </c>
      <c r="E244" s="303">
        <v>1380.8678637247999</v>
      </c>
      <c r="F244" s="304">
        <f t="shared" si="17"/>
        <v>3.3148864986287663E-8</v>
      </c>
      <c r="G244" s="303">
        <v>1380.8678624051113</v>
      </c>
      <c r="H244" s="270">
        <f t="shared" si="18"/>
        <v>872.12707075250557</v>
      </c>
      <c r="I244" s="270">
        <f t="shared" si="19"/>
        <v>63.15789465908783</v>
      </c>
      <c r="J244" s="305"/>
      <c r="K244" s="303">
        <v>0</v>
      </c>
      <c r="L244" s="268">
        <v>872.12707075250557</v>
      </c>
      <c r="M244" s="102">
        <f t="shared" si="20"/>
        <v>8.6194677351159044E-7</v>
      </c>
      <c r="N244" s="103">
        <f t="shared" si="21"/>
        <v>508.74079165260571</v>
      </c>
      <c r="P244" s="62"/>
    </row>
    <row r="245" spans="1:16" s="50" customFormat="1" ht="13.5" x14ac:dyDescent="0.25">
      <c r="A245" s="309">
        <v>294</v>
      </c>
      <c r="B245" s="310" t="s">
        <v>259</v>
      </c>
      <c r="C245" s="311" t="s">
        <v>930</v>
      </c>
      <c r="D245" s="303">
        <v>1028.8029802310582</v>
      </c>
      <c r="E245" s="303">
        <v>1028.8029806888001</v>
      </c>
      <c r="F245" s="304">
        <f t="shared" si="17"/>
        <v>4.4492651340988232E-8</v>
      </c>
      <c r="G245" s="303">
        <v>1028.8029822918782</v>
      </c>
      <c r="H245" s="270">
        <f t="shared" si="18"/>
        <v>610.92019988621234</v>
      </c>
      <c r="I245" s="270">
        <f t="shared" si="19"/>
        <v>59.381651429235895</v>
      </c>
      <c r="J245" s="305"/>
      <c r="K245" s="303">
        <v>0</v>
      </c>
      <c r="L245" s="268">
        <v>610.92019988621234</v>
      </c>
      <c r="M245" s="102">
        <f t="shared" si="20"/>
        <v>-2.0608199520211201E-6</v>
      </c>
      <c r="N245" s="103">
        <f t="shared" si="21"/>
        <v>417.88278240566581</v>
      </c>
      <c r="P245" s="62"/>
    </row>
    <row r="246" spans="1:16" s="50" customFormat="1" ht="13.5" x14ac:dyDescent="0.25">
      <c r="A246" s="309">
        <v>295</v>
      </c>
      <c r="B246" s="310" t="s">
        <v>237</v>
      </c>
      <c r="C246" s="311" t="s">
        <v>931</v>
      </c>
      <c r="D246" s="303">
        <v>394.80647776097095</v>
      </c>
      <c r="E246" s="303">
        <v>394.80647753210002</v>
      </c>
      <c r="F246" s="304">
        <f t="shared" si="17"/>
        <v>-5.797041069399711E-8</v>
      </c>
      <c r="G246" s="303">
        <v>394.80648067149349</v>
      </c>
      <c r="H246" s="270">
        <f t="shared" si="18"/>
        <v>242.84443579889219</v>
      </c>
      <c r="I246" s="270">
        <f t="shared" si="19"/>
        <v>61.509739484744784</v>
      </c>
      <c r="J246" s="305"/>
      <c r="K246" s="303">
        <v>0</v>
      </c>
      <c r="L246" s="268">
        <v>242.84443579889219</v>
      </c>
      <c r="M246" s="102">
        <f t="shared" si="20"/>
        <v>-2.9105225394232548E-6</v>
      </c>
      <c r="N246" s="103">
        <f t="shared" si="21"/>
        <v>151.9620448726013</v>
      </c>
      <c r="P246" s="62"/>
    </row>
    <row r="247" spans="1:16" s="50" customFormat="1" ht="13.5" x14ac:dyDescent="0.25">
      <c r="A247" s="309">
        <v>296</v>
      </c>
      <c r="B247" s="310" t="s">
        <v>134</v>
      </c>
      <c r="C247" s="311" t="s">
        <v>932</v>
      </c>
      <c r="D247" s="303">
        <v>14531.3733146</v>
      </c>
      <c r="E247" s="303">
        <v>14531.3733146</v>
      </c>
      <c r="F247" s="304">
        <f t="shared" si="17"/>
        <v>0</v>
      </c>
      <c r="G247" s="303">
        <v>9385.6800305900997</v>
      </c>
      <c r="H247" s="270">
        <f t="shared" si="18"/>
        <v>9385.6800305900997</v>
      </c>
      <c r="I247" s="270">
        <f t="shared" si="19"/>
        <v>64.589077903325858</v>
      </c>
      <c r="J247" s="305"/>
      <c r="K247" s="303">
        <v>9385.6800305900997</v>
      </c>
      <c r="L247" s="268">
        <v>0</v>
      </c>
      <c r="M247" s="102">
        <f t="shared" si="20"/>
        <v>5145.6932840098998</v>
      </c>
      <c r="N247" s="103">
        <f t="shared" si="21"/>
        <v>0</v>
      </c>
      <c r="P247" s="62"/>
    </row>
    <row r="248" spans="1:16" s="50" customFormat="1" ht="13.5" x14ac:dyDescent="0.25">
      <c r="A248" s="309">
        <v>297</v>
      </c>
      <c r="B248" s="310" t="s">
        <v>144</v>
      </c>
      <c r="C248" s="311" t="s">
        <v>933</v>
      </c>
      <c r="D248" s="303">
        <v>2831.7649465555005</v>
      </c>
      <c r="E248" s="303">
        <v>2831.7649465555</v>
      </c>
      <c r="F248" s="304">
        <f t="shared" si="17"/>
        <v>0</v>
      </c>
      <c r="G248" s="303">
        <v>2831.7649465555</v>
      </c>
      <c r="H248" s="270">
        <f t="shared" si="18"/>
        <v>2758.1665289330886</v>
      </c>
      <c r="I248" s="270">
        <f t="shared" si="19"/>
        <v>97.400970101281359</v>
      </c>
      <c r="J248" s="305"/>
      <c r="K248" s="303">
        <v>968.04022723105516</v>
      </c>
      <c r="L248" s="268">
        <v>1790.1263017020335</v>
      </c>
      <c r="M248" s="102">
        <f t="shared" si="20"/>
        <v>0</v>
      </c>
      <c r="N248" s="103">
        <f t="shared" si="21"/>
        <v>73.598417622411489</v>
      </c>
      <c r="P248" s="62"/>
    </row>
    <row r="249" spans="1:16" s="50" customFormat="1" ht="13.5" x14ac:dyDescent="0.25">
      <c r="A249" s="309">
        <v>298</v>
      </c>
      <c r="B249" s="310" t="s">
        <v>134</v>
      </c>
      <c r="C249" s="311" t="s">
        <v>934</v>
      </c>
      <c r="D249" s="303">
        <v>13753.515144879</v>
      </c>
      <c r="E249" s="303">
        <v>13753.515144879</v>
      </c>
      <c r="F249" s="304">
        <f t="shared" si="17"/>
        <v>0</v>
      </c>
      <c r="G249" s="303">
        <v>8371.3792334751997</v>
      </c>
      <c r="H249" s="270">
        <f t="shared" si="18"/>
        <v>8371.3792334751997</v>
      </c>
      <c r="I249" s="270">
        <f t="shared" si="19"/>
        <v>60.867197551254435</v>
      </c>
      <c r="J249" s="305"/>
      <c r="K249" s="303">
        <v>8371.3792334751997</v>
      </c>
      <c r="L249" s="268">
        <v>0</v>
      </c>
      <c r="M249" s="102">
        <f t="shared" si="20"/>
        <v>5382.1359114038005</v>
      </c>
      <c r="N249" s="103">
        <f t="shared" si="21"/>
        <v>0</v>
      </c>
      <c r="P249" s="62"/>
    </row>
    <row r="250" spans="1:16" s="50" customFormat="1" ht="13.5" x14ac:dyDescent="0.25">
      <c r="A250" s="309">
        <v>304</v>
      </c>
      <c r="B250" s="310" t="s">
        <v>144</v>
      </c>
      <c r="C250" s="311" t="s">
        <v>935</v>
      </c>
      <c r="D250" s="303">
        <v>4954.1859299999996</v>
      </c>
      <c r="E250" s="303">
        <v>4954.1859299999996</v>
      </c>
      <c r="F250" s="304">
        <f t="shared" si="17"/>
        <v>0</v>
      </c>
      <c r="G250" s="303">
        <v>2496.3770303972997</v>
      </c>
      <c r="H250" s="270">
        <f t="shared" si="18"/>
        <v>2496.3770303972997</v>
      </c>
      <c r="I250" s="270">
        <f t="shared" si="19"/>
        <v>50.389247914183542</v>
      </c>
      <c r="J250" s="305"/>
      <c r="K250" s="303">
        <v>2496.3770303972997</v>
      </c>
      <c r="L250" s="268">
        <v>0</v>
      </c>
      <c r="M250" s="102">
        <f t="shared" si="20"/>
        <v>2457.8088996027</v>
      </c>
      <c r="N250" s="103">
        <f t="shared" si="21"/>
        <v>0</v>
      </c>
      <c r="P250" s="62"/>
    </row>
    <row r="251" spans="1:16" s="50" customFormat="1" ht="13.5" x14ac:dyDescent="0.25">
      <c r="A251" s="309">
        <v>305</v>
      </c>
      <c r="B251" s="310" t="s">
        <v>255</v>
      </c>
      <c r="C251" s="311" t="s">
        <v>936</v>
      </c>
      <c r="D251" s="303">
        <v>158.78656032747097</v>
      </c>
      <c r="E251" s="303">
        <v>158.78656009859998</v>
      </c>
      <c r="F251" s="304">
        <f t="shared" si="17"/>
        <v>-1.44137501933983E-7</v>
      </c>
      <c r="G251" s="303">
        <v>158.7865711212059</v>
      </c>
      <c r="H251" s="270">
        <f t="shared" si="18"/>
        <v>98.258101075240717</v>
      </c>
      <c r="I251" s="270">
        <f t="shared" si="19"/>
        <v>61.880615723538845</v>
      </c>
      <c r="J251" s="305"/>
      <c r="K251" s="303">
        <v>0</v>
      </c>
      <c r="L251" s="268">
        <v>98.258101075240717</v>
      </c>
      <c r="M251" s="102">
        <f t="shared" si="20"/>
        <v>-1.0793734929848142E-5</v>
      </c>
      <c r="N251" s="103">
        <f t="shared" si="21"/>
        <v>60.528470045965179</v>
      </c>
      <c r="P251" s="62"/>
    </row>
    <row r="252" spans="1:16" s="50" customFormat="1" ht="13.5" x14ac:dyDescent="0.25">
      <c r="A252" s="309">
        <v>306</v>
      </c>
      <c r="B252" s="310" t="s">
        <v>255</v>
      </c>
      <c r="C252" s="311" t="s">
        <v>937</v>
      </c>
      <c r="D252" s="303">
        <v>1528.3494515650293</v>
      </c>
      <c r="E252" s="303">
        <v>1393.2922416431002</v>
      </c>
      <c r="F252" s="304">
        <f t="shared" si="17"/>
        <v>-8.8368016740955824</v>
      </c>
      <c r="G252" s="303">
        <v>1393.2922491262684</v>
      </c>
      <c r="H252" s="270">
        <f t="shared" si="18"/>
        <v>1152.5188872032784</v>
      </c>
      <c r="I252" s="270">
        <f t="shared" si="19"/>
        <v>82.719106068093836</v>
      </c>
      <c r="J252" s="305"/>
      <c r="K252" s="303">
        <v>0</v>
      </c>
      <c r="L252" s="268">
        <v>1152.5188872032784</v>
      </c>
      <c r="M252" s="102">
        <f t="shared" si="20"/>
        <v>135.0572024387609</v>
      </c>
      <c r="N252" s="103">
        <f t="shared" si="21"/>
        <v>240.77336192299003</v>
      </c>
      <c r="P252" s="62"/>
    </row>
    <row r="253" spans="1:16" s="50" customFormat="1" ht="13.5" x14ac:dyDescent="0.25">
      <c r="A253" s="309">
        <v>307</v>
      </c>
      <c r="B253" s="310" t="s">
        <v>237</v>
      </c>
      <c r="C253" s="311" t="s">
        <v>938</v>
      </c>
      <c r="D253" s="303">
        <v>2119.4376073834419</v>
      </c>
      <c r="E253" s="303">
        <v>2119.4376069257</v>
      </c>
      <c r="F253" s="304">
        <f t="shared" si="17"/>
        <v>-2.1597330146505556E-8</v>
      </c>
      <c r="G253" s="303">
        <v>1560.6847536423293</v>
      </c>
      <c r="H253" s="270">
        <f t="shared" si="18"/>
        <v>1343.0628550260917</v>
      </c>
      <c r="I253" s="270">
        <f t="shared" si="19"/>
        <v>63.368831931516013</v>
      </c>
      <c r="J253" s="305"/>
      <c r="K253" s="303">
        <v>0</v>
      </c>
      <c r="L253" s="268">
        <v>1343.0628550260917</v>
      </c>
      <c r="M253" s="102">
        <f t="shared" si="20"/>
        <v>558.75285374111263</v>
      </c>
      <c r="N253" s="103">
        <f t="shared" si="21"/>
        <v>217.62189861623756</v>
      </c>
      <c r="P253" s="62"/>
    </row>
    <row r="254" spans="1:16" s="50" customFormat="1" ht="13.5" x14ac:dyDescent="0.25">
      <c r="A254" s="309">
        <v>308</v>
      </c>
      <c r="B254" s="310" t="s">
        <v>237</v>
      </c>
      <c r="C254" s="311" t="s">
        <v>939</v>
      </c>
      <c r="D254" s="303">
        <v>1253.6432668000002</v>
      </c>
      <c r="E254" s="303">
        <v>1020.6073951039</v>
      </c>
      <c r="F254" s="304">
        <f t="shared" si="17"/>
        <v>-18.588690887395614</v>
      </c>
      <c r="G254" s="303">
        <v>1020.6073870167961</v>
      </c>
      <c r="H254" s="270">
        <f t="shared" si="18"/>
        <v>754.56971757647875</v>
      </c>
      <c r="I254" s="270">
        <f t="shared" si="19"/>
        <v>73.933397033602915</v>
      </c>
      <c r="J254" s="305"/>
      <c r="K254" s="303">
        <v>0</v>
      </c>
      <c r="L254" s="268">
        <v>754.56971757647875</v>
      </c>
      <c r="M254" s="102">
        <f t="shared" si="20"/>
        <v>233.03587978320411</v>
      </c>
      <c r="N254" s="103">
        <f t="shared" si="21"/>
        <v>266.03766944031736</v>
      </c>
      <c r="P254" s="62"/>
    </row>
    <row r="255" spans="1:16" s="50" customFormat="1" ht="13.5" x14ac:dyDescent="0.25">
      <c r="A255" s="309">
        <v>309</v>
      </c>
      <c r="B255" s="310" t="s">
        <v>237</v>
      </c>
      <c r="C255" s="311" t="s">
        <v>940</v>
      </c>
      <c r="D255" s="303">
        <v>1890.1488870000001</v>
      </c>
      <c r="E255" s="303">
        <v>1890.1488870000001</v>
      </c>
      <c r="F255" s="304">
        <f t="shared" si="17"/>
        <v>0</v>
      </c>
      <c r="G255" s="303">
        <v>1890.1488870000001</v>
      </c>
      <c r="H255" s="270">
        <f t="shared" si="18"/>
        <v>1890.1488869999998</v>
      </c>
      <c r="I255" s="270">
        <f t="shared" si="19"/>
        <v>99.999999999999986</v>
      </c>
      <c r="J255" s="305"/>
      <c r="K255" s="303">
        <v>1272.0306340952282</v>
      </c>
      <c r="L255" s="268">
        <v>618.11825290477179</v>
      </c>
      <c r="M255" s="102">
        <f t="shared" si="20"/>
        <v>0</v>
      </c>
      <c r="N255" s="103">
        <f t="shared" si="21"/>
        <v>0</v>
      </c>
      <c r="P255" s="62"/>
    </row>
    <row r="256" spans="1:16" s="50" customFormat="1" ht="13.5" x14ac:dyDescent="0.25">
      <c r="A256" s="309">
        <v>310</v>
      </c>
      <c r="B256" s="310" t="s">
        <v>237</v>
      </c>
      <c r="C256" s="311" t="s">
        <v>941</v>
      </c>
      <c r="D256" s="303">
        <v>2303.3716896000001</v>
      </c>
      <c r="E256" s="303">
        <v>2303.3716896000001</v>
      </c>
      <c r="F256" s="304">
        <f t="shared" si="17"/>
        <v>0</v>
      </c>
      <c r="G256" s="303">
        <v>317.682006</v>
      </c>
      <c r="H256" s="270">
        <f t="shared" si="18"/>
        <v>304.54517424376826</v>
      </c>
      <c r="I256" s="270">
        <f t="shared" si="19"/>
        <v>13.22171213698711</v>
      </c>
      <c r="J256" s="305"/>
      <c r="K256" s="303">
        <v>114.94813599999999</v>
      </c>
      <c r="L256" s="268">
        <v>189.59703824376825</v>
      </c>
      <c r="M256" s="102">
        <f t="shared" si="20"/>
        <v>1985.6896836000001</v>
      </c>
      <c r="N256" s="103">
        <f t="shared" si="21"/>
        <v>13.136831756231743</v>
      </c>
      <c r="P256" s="62"/>
    </row>
    <row r="257" spans="1:16" s="50" customFormat="1" ht="13.5" x14ac:dyDescent="0.25">
      <c r="A257" s="309">
        <v>311</v>
      </c>
      <c r="B257" s="310" t="s">
        <v>214</v>
      </c>
      <c r="C257" s="311" t="s">
        <v>942</v>
      </c>
      <c r="D257" s="303">
        <v>6466.2263079999993</v>
      </c>
      <c r="E257" s="303">
        <v>6466.2263079999993</v>
      </c>
      <c r="F257" s="304">
        <f t="shared" si="17"/>
        <v>0</v>
      </c>
      <c r="G257" s="303">
        <v>6466.2263079999993</v>
      </c>
      <c r="H257" s="270">
        <f t="shared" si="18"/>
        <v>6466.2263079999993</v>
      </c>
      <c r="I257" s="270">
        <f t="shared" si="19"/>
        <v>100</v>
      </c>
      <c r="J257" s="305"/>
      <c r="K257" s="303">
        <v>3301.1218832677837</v>
      </c>
      <c r="L257" s="268">
        <v>3165.1044247322161</v>
      </c>
      <c r="M257" s="102">
        <f t="shared" si="20"/>
        <v>0</v>
      </c>
      <c r="N257" s="103">
        <f t="shared" si="21"/>
        <v>0</v>
      </c>
      <c r="P257" s="62"/>
    </row>
    <row r="258" spans="1:16" s="50" customFormat="1" ht="13.5" x14ac:dyDescent="0.25">
      <c r="A258" s="309">
        <v>312</v>
      </c>
      <c r="B258" s="310" t="s">
        <v>214</v>
      </c>
      <c r="C258" s="314" t="s">
        <v>943</v>
      </c>
      <c r="D258" s="303">
        <v>521.51811840000005</v>
      </c>
      <c r="E258" s="303">
        <v>521.45906969999999</v>
      </c>
      <c r="F258" s="304">
        <f t="shared" si="17"/>
        <v>-1.132246376812418E-2</v>
      </c>
      <c r="G258" s="303">
        <v>521.45906969999999</v>
      </c>
      <c r="H258" s="270">
        <f t="shared" si="18"/>
        <v>500.89352242102024</v>
      </c>
      <c r="I258" s="270">
        <f t="shared" si="19"/>
        <v>96.056153114603731</v>
      </c>
      <c r="J258" s="305"/>
      <c r="K258" s="303">
        <v>130.71367143139628</v>
      </c>
      <c r="L258" s="268">
        <v>370.17985098962396</v>
      </c>
      <c r="M258" s="102">
        <f t="shared" si="20"/>
        <v>5.9048700000062126E-2</v>
      </c>
      <c r="N258" s="103">
        <f t="shared" si="21"/>
        <v>20.56554727897975</v>
      </c>
      <c r="P258" s="62"/>
    </row>
    <row r="259" spans="1:16" s="50" customFormat="1" ht="13.5" x14ac:dyDescent="0.25">
      <c r="A259" s="309">
        <v>313</v>
      </c>
      <c r="B259" s="310" t="s">
        <v>134</v>
      </c>
      <c r="C259" s="314" t="s">
        <v>944</v>
      </c>
      <c r="D259" s="303">
        <v>14275.377517200001</v>
      </c>
      <c r="E259" s="303">
        <v>14275.377517200001</v>
      </c>
      <c r="F259" s="304">
        <f t="shared" si="17"/>
        <v>0</v>
      </c>
      <c r="G259" s="303">
        <v>7814.0709500550001</v>
      </c>
      <c r="H259" s="270">
        <f t="shared" si="18"/>
        <v>7814.0709500550001</v>
      </c>
      <c r="I259" s="270">
        <f t="shared" si="19"/>
        <v>54.738103707870742</v>
      </c>
      <c r="J259" s="305"/>
      <c r="K259" s="303">
        <v>7814.0709500550001</v>
      </c>
      <c r="L259" s="268">
        <v>0</v>
      </c>
      <c r="M259" s="102">
        <f t="shared" si="20"/>
        <v>6461.3065671450004</v>
      </c>
      <c r="N259" s="103">
        <f t="shared" si="21"/>
        <v>0</v>
      </c>
      <c r="P259" s="62"/>
    </row>
    <row r="260" spans="1:16" s="50" customFormat="1" ht="13.5" x14ac:dyDescent="0.25">
      <c r="A260" s="309">
        <v>314</v>
      </c>
      <c r="B260" s="310" t="s">
        <v>144</v>
      </c>
      <c r="C260" s="314" t="s">
        <v>945</v>
      </c>
      <c r="D260" s="303">
        <v>2797.7463210380288</v>
      </c>
      <c r="E260" s="303">
        <v>2797.7463212668999</v>
      </c>
      <c r="F260" s="304">
        <f t="shared" si="17"/>
        <v>8.1805495710796094E-9</v>
      </c>
      <c r="G260" s="303">
        <v>2797.7463212668999</v>
      </c>
      <c r="H260" s="270">
        <f t="shared" si="18"/>
        <v>2723.2585313845548</v>
      </c>
      <c r="I260" s="270">
        <f t="shared" si="19"/>
        <v>97.337578846368928</v>
      </c>
      <c r="J260" s="305"/>
      <c r="K260" s="303">
        <v>913.01174086825552</v>
      </c>
      <c r="L260" s="268">
        <v>1810.2467905162994</v>
      </c>
      <c r="M260" s="102">
        <f t="shared" si="20"/>
        <v>-2.2887115846970119E-7</v>
      </c>
      <c r="N260" s="103">
        <f t="shared" si="21"/>
        <v>74.487789882345169</v>
      </c>
      <c r="P260" s="62"/>
    </row>
    <row r="261" spans="1:16" s="50" customFormat="1" ht="13.5" x14ac:dyDescent="0.25">
      <c r="A261" s="309">
        <v>316</v>
      </c>
      <c r="B261" s="310" t="s">
        <v>148</v>
      </c>
      <c r="C261" s="314" t="s">
        <v>946</v>
      </c>
      <c r="D261" s="303">
        <v>388.95492896594186</v>
      </c>
      <c r="E261" s="303">
        <v>351.61869137589997</v>
      </c>
      <c r="F261" s="304">
        <f t="shared" si="17"/>
        <v>-9.5991167123919325</v>
      </c>
      <c r="G261" s="303">
        <v>351.61868389034601</v>
      </c>
      <c r="H261" s="270">
        <f t="shared" si="18"/>
        <v>309.97535705351123</v>
      </c>
      <c r="I261" s="270">
        <f t="shared" si="19"/>
        <v>88.156677860486738</v>
      </c>
      <c r="J261" s="305"/>
      <c r="K261" s="303">
        <v>0</v>
      </c>
      <c r="L261" s="268">
        <v>309.97535705351123</v>
      </c>
      <c r="M261" s="102">
        <f t="shared" si="20"/>
        <v>37.336245075595855</v>
      </c>
      <c r="N261" s="103">
        <f t="shared" si="21"/>
        <v>41.643326836834774</v>
      </c>
      <c r="P261" s="62"/>
    </row>
    <row r="262" spans="1:16" s="50" customFormat="1" ht="13.5" x14ac:dyDescent="0.25">
      <c r="A262" s="309">
        <v>317</v>
      </c>
      <c r="B262" s="310" t="s">
        <v>237</v>
      </c>
      <c r="C262" s="314" t="s">
        <v>947</v>
      </c>
      <c r="D262" s="303">
        <v>1696.4805075755582</v>
      </c>
      <c r="E262" s="303">
        <v>1321.2560950044999</v>
      </c>
      <c r="F262" s="304">
        <f t="shared" si="17"/>
        <v>-22.117814551685711</v>
      </c>
      <c r="G262" s="303">
        <v>1321.2560955517301</v>
      </c>
      <c r="H262" s="270">
        <f t="shared" si="18"/>
        <v>1109.8190038861469</v>
      </c>
      <c r="I262" s="270">
        <f t="shared" si="19"/>
        <v>83.997266546752783</v>
      </c>
      <c r="J262" s="305"/>
      <c r="K262" s="303">
        <v>0</v>
      </c>
      <c r="L262" s="268">
        <v>1109.8190038861469</v>
      </c>
      <c r="M262" s="102">
        <f t="shared" si="20"/>
        <v>375.22441202382811</v>
      </c>
      <c r="N262" s="103">
        <f t="shared" si="21"/>
        <v>211.43709166558324</v>
      </c>
      <c r="P262" s="62"/>
    </row>
    <row r="263" spans="1:16" s="50" customFormat="1" ht="13.5" x14ac:dyDescent="0.25">
      <c r="A263" s="309">
        <v>318</v>
      </c>
      <c r="B263" s="310" t="s">
        <v>148</v>
      </c>
      <c r="C263" s="314" t="s">
        <v>399</v>
      </c>
      <c r="D263" s="303">
        <v>296.13592268600001</v>
      </c>
      <c r="E263" s="303">
        <v>296.13592268600001</v>
      </c>
      <c r="F263" s="304">
        <f t="shared" si="17"/>
        <v>0</v>
      </c>
      <c r="G263" s="303">
        <v>296.13591553645841</v>
      </c>
      <c r="H263" s="270">
        <f t="shared" si="18"/>
        <v>219.48796398522887</v>
      </c>
      <c r="I263" s="270">
        <f t="shared" si="19"/>
        <v>74.117304646608915</v>
      </c>
      <c r="J263" s="305"/>
      <c r="K263" s="303">
        <v>0</v>
      </c>
      <c r="L263" s="268">
        <v>219.48796398522887</v>
      </c>
      <c r="M263" s="102">
        <f t="shared" si="20"/>
        <v>7.1495416023026337E-6</v>
      </c>
      <c r="N263" s="103">
        <f t="shared" si="21"/>
        <v>76.647951551229539</v>
      </c>
      <c r="P263" s="62"/>
    </row>
    <row r="264" spans="1:16" s="50" customFormat="1" ht="13.5" x14ac:dyDescent="0.25">
      <c r="A264" s="309">
        <v>319</v>
      </c>
      <c r="B264" s="310" t="s">
        <v>237</v>
      </c>
      <c r="C264" s="314" t="s">
        <v>948</v>
      </c>
      <c r="D264" s="303">
        <v>1072.8361474000001</v>
      </c>
      <c r="E264" s="303">
        <v>886.77822076699999</v>
      </c>
      <c r="F264" s="304">
        <f t="shared" si="17"/>
        <v>-17.342622830514074</v>
      </c>
      <c r="G264" s="303">
        <v>886.7782299278972</v>
      </c>
      <c r="H264" s="270">
        <f t="shared" si="18"/>
        <v>709.42258394023372</v>
      </c>
      <c r="I264" s="270">
        <f t="shared" si="19"/>
        <v>80.000000826208122</v>
      </c>
      <c r="J264" s="305"/>
      <c r="K264" s="303">
        <v>0</v>
      </c>
      <c r="L264" s="268">
        <v>709.42258394023372</v>
      </c>
      <c r="M264" s="102">
        <f t="shared" si="20"/>
        <v>186.05791747210287</v>
      </c>
      <c r="N264" s="103">
        <f t="shared" si="21"/>
        <v>177.35564598766348</v>
      </c>
      <c r="P264" s="62"/>
    </row>
    <row r="265" spans="1:16" s="50" customFormat="1" ht="13.5" x14ac:dyDescent="0.25">
      <c r="A265" s="309">
        <v>320</v>
      </c>
      <c r="B265" s="310" t="s">
        <v>144</v>
      </c>
      <c r="C265" s="314" t="s">
        <v>949</v>
      </c>
      <c r="D265" s="303">
        <v>1633.1295788000002</v>
      </c>
      <c r="E265" s="303">
        <v>1192.0204961867</v>
      </c>
      <c r="F265" s="304">
        <f t="shared" si="17"/>
        <v>-27.010047967989209</v>
      </c>
      <c r="G265" s="303">
        <v>1192.0204935346201</v>
      </c>
      <c r="H265" s="270">
        <f t="shared" si="18"/>
        <v>1036.1479837543282</v>
      </c>
      <c r="I265" s="270">
        <f t="shared" si="19"/>
        <v>86.923671788277844</v>
      </c>
      <c r="J265" s="305"/>
      <c r="K265" s="303">
        <v>0</v>
      </c>
      <c r="L265" s="268">
        <v>1036.1479837543282</v>
      </c>
      <c r="M265" s="102">
        <f t="shared" si="20"/>
        <v>441.10908526538014</v>
      </c>
      <c r="N265" s="103">
        <f t="shared" si="21"/>
        <v>155.87250978029192</v>
      </c>
      <c r="P265" s="62"/>
    </row>
    <row r="266" spans="1:16" s="50" customFormat="1" ht="13.5" x14ac:dyDescent="0.25">
      <c r="A266" s="309">
        <v>321</v>
      </c>
      <c r="B266" s="310" t="s">
        <v>237</v>
      </c>
      <c r="C266" s="315" t="s">
        <v>950</v>
      </c>
      <c r="D266" s="303">
        <v>1156.0554486000001</v>
      </c>
      <c r="E266" s="303">
        <v>1156.0554486000001</v>
      </c>
      <c r="F266" s="304">
        <f t="shared" si="17"/>
        <v>0</v>
      </c>
      <c r="G266" s="303">
        <v>1156.0554486000001</v>
      </c>
      <c r="H266" s="270">
        <f t="shared" si="18"/>
        <v>1129.6425159541382</v>
      </c>
      <c r="I266" s="270">
        <f t="shared" si="19"/>
        <v>97.715253824732343</v>
      </c>
      <c r="J266" s="305"/>
      <c r="K266" s="303">
        <v>738.51955317008594</v>
      </c>
      <c r="L266" s="268">
        <v>391.12296278405233</v>
      </c>
      <c r="M266" s="102">
        <f t="shared" si="20"/>
        <v>0</v>
      </c>
      <c r="N266" s="103">
        <f t="shared" si="21"/>
        <v>26.412932645861929</v>
      </c>
      <c r="P266" s="62"/>
    </row>
    <row r="267" spans="1:16" s="50" customFormat="1" ht="13.5" x14ac:dyDescent="0.25">
      <c r="A267" s="309">
        <v>322</v>
      </c>
      <c r="B267" s="310" t="s">
        <v>237</v>
      </c>
      <c r="C267" s="314" t="s">
        <v>951</v>
      </c>
      <c r="D267" s="303">
        <v>11188.152049710003</v>
      </c>
      <c r="E267" s="303">
        <v>11084.779427200001</v>
      </c>
      <c r="F267" s="304">
        <f t="shared" si="17"/>
        <v>-0.92394724393007266</v>
      </c>
      <c r="G267" s="303">
        <v>11084.779427200001</v>
      </c>
      <c r="H267" s="270">
        <f t="shared" si="18"/>
        <v>10425.244803773703</v>
      </c>
      <c r="I267" s="270">
        <f t="shared" si="19"/>
        <v>94.05008798093067</v>
      </c>
      <c r="J267" s="305"/>
      <c r="K267" s="303">
        <v>2371.7815723289309</v>
      </c>
      <c r="L267" s="268">
        <v>8053.4632314447726</v>
      </c>
      <c r="M267" s="102">
        <f t="shared" si="20"/>
        <v>103.37262251000175</v>
      </c>
      <c r="N267" s="103">
        <f t="shared" si="21"/>
        <v>659.53462342629791</v>
      </c>
      <c r="P267" s="62"/>
    </row>
    <row r="268" spans="1:16" s="50" customFormat="1" ht="13.5" x14ac:dyDescent="0.25">
      <c r="A268" s="309">
        <v>327</v>
      </c>
      <c r="B268" s="310" t="s">
        <v>131</v>
      </c>
      <c r="C268" s="314" t="s">
        <v>405</v>
      </c>
      <c r="D268" s="303">
        <v>1241.1643082000001</v>
      </c>
      <c r="E268" s="303">
        <v>1241.1643082000001</v>
      </c>
      <c r="F268" s="304">
        <f t="shared" si="17"/>
        <v>0</v>
      </c>
      <c r="G268" s="303">
        <v>1009.4375265</v>
      </c>
      <c r="H268" s="270">
        <f t="shared" si="18"/>
        <v>1009.4375265</v>
      </c>
      <c r="I268" s="270">
        <f t="shared" si="19"/>
        <v>81.329886770909326</v>
      </c>
      <c r="J268" s="305"/>
      <c r="K268" s="303">
        <v>1009.4375265</v>
      </c>
      <c r="L268" s="268">
        <v>0</v>
      </c>
      <c r="M268" s="102">
        <f t="shared" si="20"/>
        <v>231.72678170000006</v>
      </c>
      <c r="N268" s="103">
        <f t="shared" si="21"/>
        <v>0</v>
      </c>
      <c r="P268" s="62"/>
    </row>
    <row r="269" spans="1:16" s="50" customFormat="1" ht="13.5" x14ac:dyDescent="0.25">
      <c r="A269" s="309">
        <v>328</v>
      </c>
      <c r="B269" s="310" t="s">
        <v>144</v>
      </c>
      <c r="C269" s="314" t="s">
        <v>952</v>
      </c>
      <c r="D269" s="303">
        <v>101.13074020000001</v>
      </c>
      <c r="E269" s="303">
        <v>101.13074020000001</v>
      </c>
      <c r="F269" s="304">
        <f t="shared" si="17"/>
        <v>0</v>
      </c>
      <c r="G269" s="303">
        <v>101.13074020000001</v>
      </c>
      <c r="H269" s="270">
        <f t="shared" si="18"/>
        <v>101.66325787687029</v>
      </c>
      <c r="I269" s="270">
        <f t="shared" si="19"/>
        <v>100.52656361044838</v>
      </c>
      <c r="J269" s="305"/>
      <c r="K269" s="303">
        <v>12.557690199999998</v>
      </c>
      <c r="L269" s="268">
        <v>89.105567676870294</v>
      </c>
      <c r="M269" s="102">
        <f t="shared" si="20"/>
        <v>0</v>
      </c>
      <c r="N269" s="103">
        <f t="shared" si="21"/>
        <v>-0.53251767687028462</v>
      </c>
      <c r="P269" s="62"/>
    </row>
    <row r="270" spans="1:16" s="50" customFormat="1" ht="13.5" x14ac:dyDescent="0.25">
      <c r="A270" s="309">
        <v>336</v>
      </c>
      <c r="B270" s="310" t="s">
        <v>237</v>
      </c>
      <c r="C270" s="314" t="s">
        <v>953</v>
      </c>
      <c r="D270" s="303">
        <v>2566.4926968000004</v>
      </c>
      <c r="E270" s="303">
        <v>2566.4926968</v>
      </c>
      <c r="F270" s="304">
        <f t="shared" si="17"/>
        <v>0</v>
      </c>
      <c r="G270" s="303">
        <v>2566.4926968</v>
      </c>
      <c r="H270" s="270">
        <f t="shared" si="18"/>
        <v>2535.7612036439618</v>
      </c>
      <c r="I270" s="270">
        <f t="shared" si="19"/>
        <v>98.802587936667223</v>
      </c>
      <c r="J270" s="305"/>
      <c r="K270" s="303">
        <v>2093.6347175075352</v>
      </c>
      <c r="L270" s="268">
        <v>442.12648613642665</v>
      </c>
      <c r="M270" s="102">
        <f t="shared" si="20"/>
        <v>0</v>
      </c>
      <c r="N270" s="103">
        <f t="shared" si="21"/>
        <v>30.731493156038141</v>
      </c>
      <c r="P270" s="62"/>
    </row>
    <row r="271" spans="1:16" s="50" customFormat="1" ht="13.5" x14ac:dyDescent="0.25">
      <c r="A271" s="309">
        <v>337</v>
      </c>
      <c r="B271" s="316" t="s">
        <v>954</v>
      </c>
      <c r="C271" s="316"/>
      <c r="D271" s="303">
        <v>2894.3310792000002</v>
      </c>
      <c r="E271" s="303">
        <v>2894.3310792000002</v>
      </c>
      <c r="F271" s="304">
        <f t="shared" si="17"/>
        <v>0</v>
      </c>
      <c r="G271" s="303">
        <v>2894.3310792000002</v>
      </c>
      <c r="H271" s="270">
        <f t="shared" si="18"/>
        <v>2890.5791864281659</v>
      </c>
      <c r="I271" s="270">
        <f t="shared" si="19"/>
        <v>99.870370988350402</v>
      </c>
      <c r="J271" s="305"/>
      <c r="K271" s="303">
        <v>2153.5740461359419</v>
      </c>
      <c r="L271" s="268">
        <v>737.00514029222404</v>
      </c>
      <c r="M271" s="102">
        <f t="shared" si="20"/>
        <v>0</v>
      </c>
      <c r="N271" s="103">
        <f t="shared" si="21"/>
        <v>3.7518927718342638</v>
      </c>
      <c r="P271" s="62"/>
    </row>
    <row r="272" spans="1:16" s="50" customFormat="1" ht="13.5" x14ac:dyDescent="0.25">
      <c r="A272" s="309">
        <v>338</v>
      </c>
      <c r="B272" s="310" t="s">
        <v>237</v>
      </c>
      <c r="C272" s="314" t="s">
        <v>764</v>
      </c>
      <c r="D272" s="303">
        <v>3278.9743109999999</v>
      </c>
      <c r="E272" s="303">
        <v>3278.9743109999999</v>
      </c>
      <c r="F272" s="304">
        <f t="shared" si="17"/>
        <v>0</v>
      </c>
      <c r="G272" s="303">
        <v>195.92358660000002</v>
      </c>
      <c r="H272" s="270">
        <f t="shared" si="18"/>
        <v>467.94089640016756</v>
      </c>
      <c r="I272" s="270">
        <f t="shared" si="19"/>
        <v>14.270953414620013</v>
      </c>
      <c r="J272" s="305"/>
      <c r="K272" s="303">
        <v>195.92358660000002</v>
      </c>
      <c r="L272" s="268">
        <v>272.01730980016754</v>
      </c>
      <c r="M272" s="102">
        <f t="shared" si="20"/>
        <v>3083.0507244</v>
      </c>
      <c r="N272" s="103">
        <f t="shared" si="21"/>
        <v>-272.01730980016754</v>
      </c>
      <c r="P272" s="62"/>
    </row>
    <row r="273" spans="1:16" s="50" customFormat="1" ht="13.5" x14ac:dyDescent="0.25">
      <c r="A273" s="309">
        <v>339</v>
      </c>
      <c r="B273" s="310" t="s">
        <v>237</v>
      </c>
      <c r="C273" s="315" t="s">
        <v>955</v>
      </c>
      <c r="D273" s="303">
        <v>16629.373625600001</v>
      </c>
      <c r="E273" s="303">
        <v>16629.373625600001</v>
      </c>
      <c r="F273" s="304">
        <f t="shared" ref="F273:F274" si="22">E273/D273*100-100</f>
        <v>0</v>
      </c>
      <c r="G273" s="303">
        <v>16629.373625600001</v>
      </c>
      <c r="H273" s="270">
        <f t="shared" ref="H273:H274" si="23">K273+L273</f>
        <v>16356.090006920396</v>
      </c>
      <c r="I273" s="270">
        <f t="shared" ref="I273:I274" si="24">+H273/E273*100</f>
        <v>98.356621092096347</v>
      </c>
      <c r="J273" s="305"/>
      <c r="K273" s="303">
        <v>5869.9495874420545</v>
      </c>
      <c r="L273" s="268">
        <v>10486.140419478343</v>
      </c>
      <c r="M273" s="102">
        <f t="shared" ref="M273:M274" si="25">D273-G273</f>
        <v>0</v>
      </c>
      <c r="N273" s="103">
        <f t="shared" ref="N273:N274" si="26">G273-H273</f>
        <v>273.28361867960484</v>
      </c>
      <c r="P273" s="62"/>
    </row>
    <row r="274" spans="1:16" s="50" customFormat="1" ht="13.5" x14ac:dyDescent="0.25">
      <c r="A274" s="309">
        <v>350</v>
      </c>
      <c r="B274" s="310" t="s">
        <v>237</v>
      </c>
      <c r="C274" s="315" t="s">
        <v>412</v>
      </c>
      <c r="D274" s="303">
        <v>2582.8295038000001</v>
      </c>
      <c r="E274" s="303">
        <v>2582.8295038000001</v>
      </c>
      <c r="F274" s="304">
        <f t="shared" si="22"/>
        <v>0</v>
      </c>
      <c r="G274" s="303">
        <v>2582.8295038000001</v>
      </c>
      <c r="H274" s="270">
        <f t="shared" si="23"/>
        <v>2582.2848776192641</v>
      </c>
      <c r="I274" s="270">
        <f t="shared" si="24"/>
        <v>99.978913583729209</v>
      </c>
      <c r="J274" s="305"/>
      <c r="K274" s="303">
        <v>1121.9728250108508</v>
      </c>
      <c r="L274" s="268">
        <v>1460.3120526084133</v>
      </c>
      <c r="M274" s="102">
        <f t="shared" si="25"/>
        <v>0</v>
      </c>
      <c r="N274" s="103">
        <f t="shared" si="26"/>
        <v>0.54462618073603153</v>
      </c>
      <c r="P274" s="62"/>
    </row>
    <row r="275" spans="1:16" s="50" customFormat="1" ht="13.5" x14ac:dyDescent="0.25">
      <c r="A275" s="317" t="s">
        <v>956</v>
      </c>
      <c r="B275" s="317"/>
      <c r="C275" s="317"/>
      <c r="D275" s="298">
        <f>SUM(D276:D309)</f>
        <v>265255.5583816549</v>
      </c>
      <c r="E275" s="298">
        <f>SUM(E276:E309)</f>
        <v>265255.5583816549</v>
      </c>
      <c r="F275" s="318">
        <f t="shared" ref="F275:F309" si="27">E275/D275*100-100</f>
        <v>0</v>
      </c>
      <c r="G275" s="298">
        <f t="shared" ref="G275" si="28">SUM(G276:G309)</f>
        <v>265255.5583816549</v>
      </c>
      <c r="H275" s="298">
        <f>SUM(H276:H309)</f>
        <v>223729.1246619719</v>
      </c>
      <c r="I275" s="298">
        <f>+H275/E275*100</f>
        <v>84.344745130681119</v>
      </c>
      <c r="J275" s="298"/>
      <c r="K275" s="298">
        <f>SUM(K276:K309)</f>
        <v>41012.407189155041</v>
      </c>
      <c r="L275" s="298">
        <f t="shared" ref="L275" si="29">SUM(L276:L309)</f>
        <v>182717.70161781684</v>
      </c>
      <c r="M275" s="102"/>
      <c r="N275" s="103"/>
    </row>
    <row r="276" spans="1:16" s="50" customFormat="1" ht="13.5" x14ac:dyDescent="0.25">
      <c r="A276" s="185">
        <v>1</v>
      </c>
      <c r="B276" s="186" t="s">
        <v>957</v>
      </c>
      <c r="C276" s="319" t="s">
        <v>958</v>
      </c>
      <c r="D276" s="303">
        <v>7096.0791080000008</v>
      </c>
      <c r="E276" s="303">
        <v>7096.0791079999999</v>
      </c>
      <c r="F276" s="270">
        <f>E276/D276*100-100</f>
        <v>0</v>
      </c>
      <c r="G276" s="303">
        <v>7096.0791079999999</v>
      </c>
      <c r="H276" s="303">
        <f>'[10]COMP DIR COND (DLLS)'!H274*'Comp Inv Dir Cond Cost-Total'!$M$11</f>
        <v>7096.0791079999999</v>
      </c>
      <c r="I276" s="270">
        <f>+H276/E276*100</f>
        <v>100</v>
      </c>
      <c r="J276" s="305"/>
      <c r="K276" s="303">
        <v>0</v>
      </c>
      <c r="L276" s="303">
        <v>7096.0791079999999</v>
      </c>
      <c r="M276" s="102">
        <f t="shared" ref="M276:M309" si="30">D276-G276</f>
        <v>0</v>
      </c>
      <c r="N276" s="103">
        <f t="shared" ref="N276:N309" si="31">G276-H276</f>
        <v>0</v>
      </c>
    </row>
    <row r="277" spans="1:16" s="50" customFormat="1" ht="13.5" x14ac:dyDescent="0.25">
      <c r="A277" s="185">
        <v>2</v>
      </c>
      <c r="B277" s="186" t="s">
        <v>134</v>
      </c>
      <c r="C277" s="319" t="s">
        <v>959</v>
      </c>
      <c r="D277" s="303">
        <v>5075.0389360000008</v>
      </c>
      <c r="E277" s="303">
        <v>5075.0389359999999</v>
      </c>
      <c r="F277" s="270">
        <f t="shared" si="27"/>
        <v>0</v>
      </c>
      <c r="G277" s="303">
        <v>5075.0389359999999</v>
      </c>
      <c r="H277" s="303">
        <f>'[10]COMP DIR COND (DLLS)'!H275*'Comp Inv Dir Cond Cost-Total'!$M$11</f>
        <v>5075.0389359999999</v>
      </c>
      <c r="I277" s="270">
        <f t="shared" ref="I277:I305" si="32">+H277/E277*100</f>
        <v>100</v>
      </c>
      <c r="J277" s="305"/>
      <c r="K277" s="303">
        <v>0</v>
      </c>
      <c r="L277" s="303">
        <v>5075.0389359999999</v>
      </c>
      <c r="M277" s="102">
        <f t="shared" si="30"/>
        <v>0</v>
      </c>
      <c r="N277" s="103">
        <f t="shared" si="31"/>
        <v>0</v>
      </c>
    </row>
    <row r="278" spans="1:16" s="50" customFormat="1" ht="13.5" x14ac:dyDescent="0.25">
      <c r="A278" s="185">
        <v>3</v>
      </c>
      <c r="B278" s="186" t="s">
        <v>134</v>
      </c>
      <c r="C278" s="319" t="s">
        <v>960</v>
      </c>
      <c r="D278" s="303">
        <v>7227.3640509999996</v>
      </c>
      <c r="E278" s="303">
        <v>7227.3640509999996</v>
      </c>
      <c r="F278" s="270">
        <f t="shared" si="27"/>
        <v>0</v>
      </c>
      <c r="G278" s="303">
        <v>7227.3640509999996</v>
      </c>
      <c r="H278" s="303">
        <f>'[10]COMP DIR COND (DLLS)'!H276*'Comp Inv Dir Cond Cost-Total'!$M$11</f>
        <v>7227.56088</v>
      </c>
      <c r="I278" s="270">
        <f t="shared" si="32"/>
        <v>100.00272338571313</v>
      </c>
      <c r="J278" s="305"/>
      <c r="K278" s="303">
        <v>0</v>
      </c>
      <c r="L278" s="303">
        <v>7227.56088</v>
      </c>
      <c r="M278" s="102">
        <f t="shared" si="30"/>
        <v>0</v>
      </c>
      <c r="N278" s="103">
        <f t="shared" si="31"/>
        <v>-0.19682900000043446</v>
      </c>
    </row>
    <row r="279" spans="1:16" s="50" customFormat="1" ht="13.5" x14ac:dyDescent="0.25">
      <c r="A279" s="185">
        <v>4</v>
      </c>
      <c r="B279" s="186" t="s">
        <v>134</v>
      </c>
      <c r="C279" s="319" t="s">
        <v>961</v>
      </c>
      <c r="D279" s="303">
        <v>2946.9259336649711</v>
      </c>
      <c r="E279" s="303">
        <v>2946.9259336649711</v>
      </c>
      <c r="F279" s="270">
        <f t="shared" si="27"/>
        <v>0</v>
      </c>
      <c r="G279" s="303">
        <v>2946.9259336649711</v>
      </c>
      <c r="H279" s="303">
        <f>'[10]COMP DIR COND (DLLS)'!H277*'Comp Inv Dir Cond Cost-Total'!$M$11</f>
        <v>2946.925933822039</v>
      </c>
      <c r="I279" s="270">
        <f t="shared" si="32"/>
        <v>100.00000000532989</v>
      </c>
      <c r="J279" s="305"/>
      <c r="K279" s="303">
        <v>0</v>
      </c>
      <c r="L279" s="303">
        <v>2946.925933822039</v>
      </c>
      <c r="M279" s="102">
        <f t="shared" si="30"/>
        <v>0</v>
      </c>
      <c r="N279" s="103">
        <f t="shared" si="31"/>
        <v>-1.5706791600678116E-7</v>
      </c>
    </row>
    <row r="280" spans="1:16" s="50" customFormat="1" ht="13.5" x14ac:dyDescent="0.25">
      <c r="A280" s="185">
        <v>5</v>
      </c>
      <c r="B280" s="186" t="s">
        <v>134</v>
      </c>
      <c r="C280" s="319" t="s">
        <v>962</v>
      </c>
      <c r="D280" s="303">
        <v>3448.2862620500582</v>
      </c>
      <c r="E280" s="303">
        <v>3448.2862620500582</v>
      </c>
      <c r="F280" s="270">
        <f t="shared" si="27"/>
        <v>0</v>
      </c>
      <c r="G280" s="303">
        <v>3448.2862620500582</v>
      </c>
      <c r="H280" s="303">
        <f>'[10]COMP DIR COND (DLLS)'!H278*'Comp Inv Dir Cond Cost-Total'!$M$11</f>
        <v>3448.4440799999998</v>
      </c>
      <c r="I280" s="270">
        <f t="shared" si="32"/>
        <v>100.00457670674498</v>
      </c>
      <c r="J280" s="305"/>
      <c r="K280" s="303">
        <v>0</v>
      </c>
      <c r="L280" s="303">
        <v>3448.4440799999998</v>
      </c>
      <c r="M280" s="102">
        <f t="shared" si="30"/>
        <v>0</v>
      </c>
      <c r="N280" s="103">
        <f t="shared" si="31"/>
        <v>-0.15781794994154552</v>
      </c>
    </row>
    <row r="281" spans="1:16" s="50" customFormat="1" ht="13.5" x14ac:dyDescent="0.25">
      <c r="A281" s="185">
        <v>6</v>
      </c>
      <c r="B281" s="186" t="s">
        <v>142</v>
      </c>
      <c r="C281" s="319" t="s">
        <v>963</v>
      </c>
      <c r="D281" s="303">
        <v>4019.7402525000007</v>
      </c>
      <c r="E281" s="303">
        <v>4019.7402525000007</v>
      </c>
      <c r="F281" s="270">
        <f t="shared" si="27"/>
        <v>0</v>
      </c>
      <c r="G281" s="303">
        <v>4019.7402525000007</v>
      </c>
      <c r="H281" s="303">
        <f>'[10]COMP DIR COND (DLLS)'!H279*'Comp Inv Dir Cond Cost-Total'!$M$11</f>
        <v>4019.7402524999998</v>
      </c>
      <c r="I281" s="270">
        <f t="shared" si="32"/>
        <v>99.999999999999972</v>
      </c>
      <c r="J281" s="305"/>
      <c r="K281" s="303">
        <v>0</v>
      </c>
      <c r="L281" s="303">
        <v>4019.7402524999998</v>
      </c>
      <c r="M281" s="102">
        <f t="shared" si="30"/>
        <v>0</v>
      </c>
      <c r="N281" s="103">
        <f t="shared" si="31"/>
        <v>0</v>
      </c>
    </row>
    <row r="282" spans="1:16" s="50" customFormat="1" ht="13.5" x14ac:dyDescent="0.25">
      <c r="A282" s="185">
        <v>7</v>
      </c>
      <c r="B282" s="186" t="s">
        <v>134</v>
      </c>
      <c r="C282" s="319" t="s">
        <v>964</v>
      </c>
      <c r="D282" s="303">
        <v>5093.1472039999999</v>
      </c>
      <c r="E282" s="303">
        <v>5093.1472039999999</v>
      </c>
      <c r="F282" s="270">
        <f t="shared" si="27"/>
        <v>0</v>
      </c>
      <c r="G282" s="303">
        <v>5093.1472039999999</v>
      </c>
      <c r="H282" s="303">
        <f>'[10]COMP DIR COND (DLLS)'!H280*'Comp Inv Dir Cond Cost-Total'!$M$11</f>
        <v>5093.9345199999998</v>
      </c>
      <c r="I282" s="270">
        <f t="shared" si="32"/>
        <v>100.0154583397743</v>
      </c>
      <c r="J282" s="305"/>
      <c r="K282" s="303">
        <v>0</v>
      </c>
      <c r="L282" s="303">
        <v>5093.9345199999998</v>
      </c>
      <c r="M282" s="102">
        <f t="shared" si="30"/>
        <v>0</v>
      </c>
      <c r="N282" s="103">
        <f t="shared" si="31"/>
        <v>-0.78731599999991886</v>
      </c>
    </row>
    <row r="283" spans="1:16" s="50" customFormat="1" ht="13.5" x14ac:dyDescent="0.25">
      <c r="A283" s="185">
        <v>8</v>
      </c>
      <c r="B283" s="186" t="s">
        <v>134</v>
      </c>
      <c r="C283" s="319" t="s">
        <v>965</v>
      </c>
      <c r="D283" s="303">
        <v>3179.1820079999998</v>
      </c>
      <c r="E283" s="303">
        <v>3179.1820079999998</v>
      </c>
      <c r="F283" s="270">
        <f t="shared" si="27"/>
        <v>0</v>
      </c>
      <c r="G283" s="303">
        <v>3179.1820079999998</v>
      </c>
      <c r="H283" s="303">
        <f>'[10]COMP DIR COND (DLLS)'!H281*'Comp Inv Dir Cond Cost-Total'!$M$11</f>
        <v>3179.1820080000002</v>
      </c>
      <c r="I283" s="270">
        <f t="shared" si="32"/>
        <v>100.00000000000003</v>
      </c>
      <c r="J283" s="305"/>
      <c r="K283" s="303">
        <v>0</v>
      </c>
      <c r="L283" s="303">
        <v>3179.1820080000002</v>
      </c>
      <c r="M283" s="102">
        <f t="shared" si="30"/>
        <v>0</v>
      </c>
      <c r="N283" s="103">
        <f t="shared" si="31"/>
        <v>0</v>
      </c>
    </row>
    <row r="284" spans="1:16" s="50" customFormat="1" ht="13.5" x14ac:dyDescent="0.25">
      <c r="A284" s="185">
        <v>9</v>
      </c>
      <c r="B284" s="186" t="s">
        <v>134</v>
      </c>
      <c r="C284" s="319" t="s">
        <v>966</v>
      </c>
      <c r="D284" s="303">
        <v>4683.5460549999998</v>
      </c>
      <c r="E284" s="303">
        <v>4683.5460549999998</v>
      </c>
      <c r="F284" s="270">
        <f t="shared" si="27"/>
        <v>0</v>
      </c>
      <c r="G284" s="303">
        <v>4683.5460549999998</v>
      </c>
      <c r="H284" s="303">
        <f>'[10]COMP DIR COND (DLLS)'!H282*'Comp Inv Dir Cond Cost-Total'!$M$11</f>
        <v>4683.5460549999998</v>
      </c>
      <c r="I284" s="270">
        <f t="shared" si="32"/>
        <v>100</v>
      </c>
      <c r="J284" s="305"/>
      <c r="K284" s="303">
        <v>0</v>
      </c>
      <c r="L284" s="303">
        <v>4684.5302000000001</v>
      </c>
      <c r="M284" s="102">
        <f t="shared" si="30"/>
        <v>0</v>
      </c>
      <c r="N284" s="103">
        <f t="shared" si="31"/>
        <v>0</v>
      </c>
    </row>
    <row r="285" spans="1:16" s="50" customFormat="1" ht="13.5" x14ac:dyDescent="0.25">
      <c r="A285" s="185">
        <v>10</v>
      </c>
      <c r="B285" s="186" t="s">
        <v>134</v>
      </c>
      <c r="C285" s="319" t="s">
        <v>967</v>
      </c>
      <c r="D285" s="303">
        <v>6990.3819350000003</v>
      </c>
      <c r="E285" s="303">
        <v>6990.3819350000003</v>
      </c>
      <c r="F285" s="270">
        <f t="shared" si="27"/>
        <v>0</v>
      </c>
      <c r="G285" s="303">
        <v>6990.3819350000003</v>
      </c>
      <c r="H285" s="303">
        <f>'[10]COMP DIR COND (DLLS)'!H283*'Comp Inv Dir Cond Cost-Total'!$M$11</f>
        <v>6991.3660799999998</v>
      </c>
      <c r="I285" s="270">
        <f t="shared" si="32"/>
        <v>100.01407855835562</v>
      </c>
      <c r="J285" s="305"/>
      <c r="K285" s="303">
        <v>0</v>
      </c>
      <c r="L285" s="303">
        <v>6991.3660799999998</v>
      </c>
      <c r="M285" s="102">
        <f t="shared" si="30"/>
        <v>0</v>
      </c>
      <c r="N285" s="103">
        <f t="shared" si="31"/>
        <v>-0.98414499999944383</v>
      </c>
    </row>
    <row r="286" spans="1:16" s="50" customFormat="1" ht="13.5" x14ac:dyDescent="0.25">
      <c r="A286" s="185">
        <v>11</v>
      </c>
      <c r="B286" s="186" t="s">
        <v>134</v>
      </c>
      <c r="C286" s="319" t="s">
        <v>968</v>
      </c>
      <c r="D286" s="303">
        <v>3366.956874</v>
      </c>
      <c r="E286" s="303">
        <v>3366.956874</v>
      </c>
      <c r="F286" s="270">
        <f t="shared" si="27"/>
        <v>0</v>
      </c>
      <c r="G286" s="303">
        <v>3366.956874</v>
      </c>
      <c r="H286" s="303">
        <f>'[10]COMP DIR COND (DLLS)'!H284*'Comp Inv Dir Cond Cost-Total'!$M$11</f>
        <v>3367.7441899999999</v>
      </c>
      <c r="I286" s="270">
        <f t="shared" si="32"/>
        <v>100.02338360809074</v>
      </c>
      <c r="J286" s="305"/>
      <c r="K286" s="303">
        <v>0</v>
      </c>
      <c r="L286" s="303">
        <v>3367.7441899999999</v>
      </c>
      <c r="M286" s="102">
        <f t="shared" si="30"/>
        <v>0</v>
      </c>
      <c r="N286" s="103">
        <f t="shared" si="31"/>
        <v>-0.78731599999991886</v>
      </c>
    </row>
    <row r="287" spans="1:16" s="50" customFormat="1" ht="13.5" x14ac:dyDescent="0.25">
      <c r="A287" s="185">
        <v>12</v>
      </c>
      <c r="B287" s="186" t="s">
        <v>134</v>
      </c>
      <c r="C287" s="319" t="s">
        <v>969</v>
      </c>
      <c r="D287" s="303">
        <v>5978.680875</v>
      </c>
      <c r="E287" s="303">
        <v>5978.680875</v>
      </c>
      <c r="F287" s="270">
        <f t="shared" si="27"/>
        <v>0</v>
      </c>
      <c r="G287" s="303">
        <v>5978.680875</v>
      </c>
      <c r="H287" s="303">
        <f>'[10]COMP DIR COND (DLLS)'!H285*'Comp Inv Dir Cond Cost-Total'!$M$11</f>
        <v>5978.680875</v>
      </c>
      <c r="I287" s="270">
        <f t="shared" si="32"/>
        <v>100</v>
      </c>
      <c r="J287" s="305"/>
      <c r="K287" s="303">
        <v>0</v>
      </c>
      <c r="L287" s="303">
        <v>5978.680875</v>
      </c>
      <c r="M287" s="102">
        <f t="shared" si="30"/>
        <v>0</v>
      </c>
      <c r="N287" s="103">
        <f t="shared" si="31"/>
        <v>0</v>
      </c>
    </row>
    <row r="288" spans="1:16" s="50" customFormat="1" ht="13.5" x14ac:dyDescent="0.25">
      <c r="A288" s="185">
        <v>13</v>
      </c>
      <c r="B288" s="186" t="s">
        <v>957</v>
      </c>
      <c r="C288" s="319" t="s">
        <v>970</v>
      </c>
      <c r="D288" s="303">
        <v>5964.9618936999996</v>
      </c>
      <c r="E288" s="303">
        <v>5964.9618936999996</v>
      </c>
      <c r="F288" s="270">
        <f t="shared" si="27"/>
        <v>0</v>
      </c>
      <c r="G288" s="303">
        <v>5964.9618936999996</v>
      </c>
      <c r="H288" s="303">
        <f>'[10]COMP DIR COND (DLLS)'!H286*'Comp Inv Dir Cond Cost-Total'!$M$11</f>
        <v>5965.8869900000009</v>
      </c>
      <c r="I288" s="270">
        <f t="shared" si="32"/>
        <v>100.01550883838803</v>
      </c>
      <c r="J288" s="305"/>
      <c r="K288" s="303">
        <v>0</v>
      </c>
      <c r="L288" s="303">
        <v>5965.8869900000009</v>
      </c>
      <c r="M288" s="102">
        <f t="shared" si="30"/>
        <v>0</v>
      </c>
      <c r="N288" s="103">
        <f t="shared" si="31"/>
        <v>-0.92509630000131438</v>
      </c>
    </row>
    <row r="289" spans="1:14" s="50" customFormat="1" ht="13.5" x14ac:dyDescent="0.25">
      <c r="A289" s="185">
        <v>15</v>
      </c>
      <c r="B289" s="186" t="s">
        <v>134</v>
      </c>
      <c r="C289" s="319" t="s">
        <v>971</v>
      </c>
      <c r="D289" s="303">
        <v>10617.800183791529</v>
      </c>
      <c r="E289" s="303">
        <v>10617.800183791529</v>
      </c>
      <c r="F289" s="270">
        <f t="shared" si="27"/>
        <v>0</v>
      </c>
      <c r="G289" s="303">
        <v>10617.800183791529</v>
      </c>
      <c r="H289" s="303">
        <f>'[10]COMP DIR COND (DLLS)'!H287*'Comp Inv Dir Cond Cost-Total'!$M$11</f>
        <v>10617.800184277692</v>
      </c>
      <c r="I289" s="270">
        <f t="shared" si="32"/>
        <v>100.00000000457877</v>
      </c>
      <c r="J289" s="305"/>
      <c r="K289" s="303">
        <v>0</v>
      </c>
      <c r="L289" s="303">
        <v>10617.800184277692</v>
      </c>
      <c r="M289" s="102">
        <f t="shared" si="30"/>
        <v>0</v>
      </c>
      <c r="N289" s="103">
        <f t="shared" si="31"/>
        <v>-4.8616311687510461E-7</v>
      </c>
    </row>
    <row r="290" spans="1:14" s="50" customFormat="1" ht="13.5" x14ac:dyDescent="0.25">
      <c r="A290" s="185">
        <v>16</v>
      </c>
      <c r="B290" s="186" t="s">
        <v>134</v>
      </c>
      <c r="C290" s="319" t="s">
        <v>972</v>
      </c>
      <c r="D290" s="303">
        <v>3344.7581846824705</v>
      </c>
      <c r="E290" s="303">
        <v>3344.7581846824705</v>
      </c>
      <c r="F290" s="270">
        <f t="shared" si="27"/>
        <v>0</v>
      </c>
      <c r="G290" s="303">
        <v>3344.7581846824705</v>
      </c>
      <c r="H290" s="303">
        <f>'[10]COMP DIR COND (DLLS)'!H288*'Comp Inv Dir Cond Cost-Total'!$M$11</f>
        <v>3344.758184196307</v>
      </c>
      <c r="I290" s="270">
        <f t="shared" si="32"/>
        <v>99.99999998546491</v>
      </c>
      <c r="J290" s="305"/>
      <c r="K290" s="303">
        <v>0</v>
      </c>
      <c r="L290" s="303">
        <v>3344.758184196307</v>
      </c>
      <c r="M290" s="102">
        <f t="shared" si="30"/>
        <v>0</v>
      </c>
      <c r="N290" s="103">
        <f t="shared" si="31"/>
        <v>4.8616357162245549E-7</v>
      </c>
    </row>
    <row r="291" spans="1:14" s="50" customFormat="1" ht="13.5" x14ac:dyDescent="0.25">
      <c r="A291" s="185">
        <v>17</v>
      </c>
      <c r="B291" s="186" t="s">
        <v>134</v>
      </c>
      <c r="C291" s="319" t="s">
        <v>973</v>
      </c>
      <c r="D291" s="303">
        <v>6679.4858845644712</v>
      </c>
      <c r="E291" s="303">
        <v>6679.4858845644712</v>
      </c>
      <c r="F291" s="270">
        <f t="shared" si="27"/>
        <v>0</v>
      </c>
      <c r="G291" s="303">
        <v>6679.4858845644712</v>
      </c>
      <c r="H291" s="303">
        <f>'[10]COMP DIR COND (DLLS)'!H289*'Comp Inv Dir Cond Cost-Total'!$M$11</f>
        <v>6680.37626</v>
      </c>
      <c r="I291" s="270">
        <f t="shared" si="32"/>
        <v>100.01332999950769</v>
      </c>
      <c r="J291" s="310"/>
      <c r="K291" s="303">
        <v>0</v>
      </c>
      <c r="L291" s="303">
        <v>6680.37626</v>
      </c>
      <c r="M291" s="102">
        <f t="shared" si="30"/>
        <v>0</v>
      </c>
      <c r="N291" s="103">
        <f t="shared" si="31"/>
        <v>-0.89037543552876741</v>
      </c>
    </row>
    <row r="292" spans="1:14" s="50" customFormat="1" ht="13.5" x14ac:dyDescent="0.25">
      <c r="A292" s="185">
        <v>18</v>
      </c>
      <c r="B292" s="186" t="s">
        <v>134</v>
      </c>
      <c r="C292" s="319" t="s">
        <v>974</v>
      </c>
      <c r="D292" s="303">
        <v>5253.4778683784425</v>
      </c>
      <c r="E292" s="303">
        <v>5253.4778683784425</v>
      </c>
      <c r="F292" s="270">
        <f t="shared" si="27"/>
        <v>0</v>
      </c>
      <c r="G292" s="303">
        <v>5253.4778683784425</v>
      </c>
      <c r="H292" s="303">
        <f>'[10]COMP DIR COND (DLLS)'!H290*'Comp Inv Dir Cond Cost-Total'!$M$11</f>
        <v>5253.4778680493464</v>
      </c>
      <c r="I292" s="270">
        <f t="shared" si="32"/>
        <v>99.999999993735656</v>
      </c>
      <c r="J292" s="310"/>
      <c r="K292" s="303">
        <v>0</v>
      </c>
      <c r="L292" s="303">
        <v>5253.4778680493464</v>
      </c>
      <c r="M292" s="102">
        <f t="shared" si="30"/>
        <v>0</v>
      </c>
      <c r="N292" s="103">
        <f t="shared" si="31"/>
        <v>3.2909611036302522E-7</v>
      </c>
    </row>
    <row r="293" spans="1:14" s="50" customFormat="1" ht="13.5" x14ac:dyDescent="0.25">
      <c r="A293" s="185">
        <v>19</v>
      </c>
      <c r="B293" s="186" t="s">
        <v>134</v>
      </c>
      <c r="C293" s="319" t="s">
        <v>975</v>
      </c>
      <c r="D293" s="303">
        <v>11424.108785034501</v>
      </c>
      <c r="E293" s="303">
        <v>11424.108785034501</v>
      </c>
      <c r="F293" s="270">
        <f t="shared" si="27"/>
        <v>0</v>
      </c>
      <c r="G293" s="303">
        <v>11424.108785034501</v>
      </c>
      <c r="H293" s="303">
        <f>'[10]COMP DIR COND (DLLS)'!H291*'Comp Inv Dir Cond Cost-Total'!$M$11</f>
        <v>11423.95516</v>
      </c>
      <c r="I293" s="270">
        <f t="shared" si="32"/>
        <v>99.99865525585065</v>
      </c>
      <c r="J293" s="320"/>
      <c r="K293" s="303">
        <v>0</v>
      </c>
      <c r="L293" s="303">
        <v>11423.95516</v>
      </c>
      <c r="M293" s="102">
        <f t="shared" si="30"/>
        <v>0</v>
      </c>
      <c r="N293" s="103">
        <f t="shared" si="31"/>
        <v>0.15362503450160148</v>
      </c>
    </row>
    <row r="294" spans="1:14" s="50" customFormat="1" ht="13.5" x14ac:dyDescent="0.25">
      <c r="A294" s="185">
        <v>20</v>
      </c>
      <c r="B294" s="186" t="s">
        <v>134</v>
      </c>
      <c r="C294" s="319" t="s">
        <v>976</v>
      </c>
      <c r="D294" s="303">
        <v>11249.631489445501</v>
      </c>
      <c r="E294" s="303">
        <v>11249.631489445501</v>
      </c>
      <c r="F294" s="270">
        <f t="shared" si="27"/>
        <v>0</v>
      </c>
      <c r="G294" s="303">
        <v>11249.631489445501</v>
      </c>
      <c r="H294" s="303">
        <f>'[10]COMP DIR COND (DLLS)'!H292*'Comp Inv Dir Cond Cost-Total'!$M$11</f>
        <v>11249.63149008873</v>
      </c>
      <c r="I294" s="270">
        <f t="shared" si="32"/>
        <v>100.00000000571778</v>
      </c>
      <c r="J294" s="320"/>
      <c r="K294" s="303">
        <v>0</v>
      </c>
      <c r="L294" s="303">
        <v>11249.63149008873</v>
      </c>
      <c r="M294" s="102">
        <f t="shared" si="30"/>
        <v>0</v>
      </c>
      <c r="N294" s="103">
        <f t="shared" si="31"/>
        <v>-6.4322921389248222E-7</v>
      </c>
    </row>
    <row r="295" spans="1:14" s="50" customFormat="1" ht="13.5" x14ac:dyDescent="0.25">
      <c r="A295" s="185">
        <v>21</v>
      </c>
      <c r="B295" s="186" t="s">
        <v>134</v>
      </c>
      <c r="C295" s="319" t="s">
        <v>977</v>
      </c>
      <c r="D295" s="303">
        <v>9507.5965233600018</v>
      </c>
      <c r="E295" s="303">
        <v>9507.5965233600018</v>
      </c>
      <c r="F295" s="270">
        <f t="shared" si="27"/>
        <v>0</v>
      </c>
      <c r="G295" s="303">
        <v>9507.5965233600018</v>
      </c>
      <c r="H295" s="303">
        <f>'[10]COMP DIR COND (DLLS)'!H293*'Comp Inv Dir Cond Cost-Total'!$M$11</f>
        <v>9506.8407000000007</v>
      </c>
      <c r="I295" s="270">
        <f t="shared" si="32"/>
        <v>99.992050321465115</v>
      </c>
      <c r="J295" s="320"/>
      <c r="K295" s="303">
        <v>0</v>
      </c>
      <c r="L295" s="303">
        <v>9506.8407000000007</v>
      </c>
      <c r="M295" s="102">
        <f t="shared" si="30"/>
        <v>0</v>
      </c>
      <c r="N295" s="103">
        <f t="shared" si="31"/>
        <v>0.75582336000115902</v>
      </c>
    </row>
    <row r="296" spans="1:14" s="50" customFormat="1" ht="13.5" x14ac:dyDescent="0.25">
      <c r="A296" s="185">
        <v>24</v>
      </c>
      <c r="B296" s="186" t="s">
        <v>134</v>
      </c>
      <c r="C296" s="319" t="s">
        <v>978</v>
      </c>
      <c r="D296" s="303">
        <v>5262.3804829565006</v>
      </c>
      <c r="E296" s="303">
        <v>5262.3804829565006</v>
      </c>
      <c r="F296" s="270">
        <f t="shared" si="27"/>
        <v>0</v>
      </c>
      <c r="G296" s="303">
        <v>5262.3804829565006</v>
      </c>
      <c r="H296" s="303">
        <f>'[10]COMP DIR COND (DLLS)'!H294*'Comp Inv Dir Cond Cost-Total'!$M$11</f>
        <v>5262.3804829565006</v>
      </c>
      <c r="I296" s="270">
        <f t="shared" si="32"/>
        <v>100</v>
      </c>
      <c r="J296" s="320"/>
      <c r="K296" s="303">
        <v>0</v>
      </c>
      <c r="L296" s="303">
        <v>5262.3804829565006</v>
      </c>
      <c r="M296" s="102">
        <f t="shared" si="30"/>
        <v>0</v>
      </c>
      <c r="N296" s="103">
        <f t="shared" si="31"/>
        <v>0</v>
      </c>
    </row>
    <row r="297" spans="1:14" s="50" customFormat="1" ht="13.5" x14ac:dyDescent="0.25">
      <c r="A297" s="185">
        <v>25</v>
      </c>
      <c r="B297" s="186" t="s">
        <v>134</v>
      </c>
      <c r="C297" s="319" t="s">
        <v>979</v>
      </c>
      <c r="D297" s="303">
        <v>5805.5785672985585</v>
      </c>
      <c r="E297" s="303">
        <v>5805.5785672985585</v>
      </c>
      <c r="F297" s="270">
        <f t="shared" si="27"/>
        <v>0</v>
      </c>
      <c r="G297" s="303">
        <v>5805.5785672985585</v>
      </c>
      <c r="H297" s="303">
        <f>'[10]COMP DIR COND (DLLS)'!H295*'Comp Inv Dir Cond Cost-Total'!$M$11</f>
        <v>5805.5785672985585</v>
      </c>
      <c r="I297" s="270">
        <f t="shared" si="32"/>
        <v>100</v>
      </c>
      <c r="J297" s="320"/>
      <c r="K297" s="303">
        <v>0</v>
      </c>
      <c r="L297" s="303">
        <v>5805.5785672985585</v>
      </c>
      <c r="M297" s="102">
        <f t="shared" si="30"/>
        <v>0</v>
      </c>
      <c r="N297" s="103">
        <f t="shared" si="31"/>
        <v>0</v>
      </c>
    </row>
    <row r="298" spans="1:14" s="50" customFormat="1" ht="13.5" x14ac:dyDescent="0.25">
      <c r="A298" s="185">
        <v>26</v>
      </c>
      <c r="B298" s="186" t="s">
        <v>134</v>
      </c>
      <c r="C298" s="319" t="s">
        <v>980</v>
      </c>
      <c r="D298" s="303">
        <v>5230.5261101625583</v>
      </c>
      <c r="E298" s="303">
        <v>5230.5261101625583</v>
      </c>
      <c r="F298" s="270">
        <f t="shared" si="27"/>
        <v>0</v>
      </c>
      <c r="G298" s="303">
        <v>5230.5261101625583</v>
      </c>
      <c r="H298" s="303">
        <f>'[10]COMP DIR COND (DLLS)'!H296*'Comp Inv Dir Cond Cost-Total'!$M$11</f>
        <v>5230.5261104916535</v>
      </c>
      <c r="I298" s="270">
        <f t="shared" si="32"/>
        <v>100.00000000629181</v>
      </c>
      <c r="J298" s="320"/>
      <c r="K298" s="303">
        <v>0</v>
      </c>
      <c r="L298" s="303">
        <v>5230.5261104916535</v>
      </c>
      <c r="M298" s="102">
        <f t="shared" si="30"/>
        <v>0</v>
      </c>
      <c r="N298" s="103">
        <f t="shared" si="31"/>
        <v>-3.2909520086832345E-7</v>
      </c>
    </row>
    <row r="299" spans="1:14" s="50" customFormat="1" ht="13.5" x14ac:dyDescent="0.25">
      <c r="A299" s="185">
        <v>28</v>
      </c>
      <c r="B299" s="186" t="s">
        <v>201</v>
      </c>
      <c r="C299" s="319" t="s">
        <v>981</v>
      </c>
      <c r="D299" s="303">
        <v>9259.5132323059715</v>
      </c>
      <c r="E299" s="303">
        <v>9259.5132323059715</v>
      </c>
      <c r="F299" s="270">
        <f t="shared" si="27"/>
        <v>0</v>
      </c>
      <c r="G299" s="303">
        <v>9259.5132323059715</v>
      </c>
      <c r="H299" s="303">
        <f>'[10]COMP DIR COND (DLLS)'!H297*'Comp Inv Dir Cond Cost-Total'!$M$11</f>
        <v>9258.8361599999989</v>
      </c>
      <c r="I299" s="270">
        <f t="shared" si="32"/>
        <v>99.992687819661938</v>
      </c>
      <c r="J299" s="320"/>
      <c r="K299" s="303">
        <v>0</v>
      </c>
      <c r="L299" s="303">
        <v>9258.8361599999989</v>
      </c>
      <c r="M299" s="102">
        <f t="shared" si="30"/>
        <v>0</v>
      </c>
      <c r="N299" s="103">
        <f t="shared" si="31"/>
        <v>0.67707230597261514</v>
      </c>
    </row>
    <row r="300" spans="1:14" s="50" customFormat="1" ht="13.5" x14ac:dyDescent="0.25">
      <c r="A300" s="185">
        <v>29</v>
      </c>
      <c r="B300" s="186" t="s">
        <v>134</v>
      </c>
      <c r="C300" s="319" t="s">
        <v>234</v>
      </c>
      <c r="D300" s="303">
        <v>9479.0090794000007</v>
      </c>
      <c r="E300" s="303">
        <v>9479.0090794000007</v>
      </c>
      <c r="F300" s="270">
        <f t="shared" si="27"/>
        <v>0</v>
      </c>
      <c r="G300" s="303">
        <v>9479.0090794000007</v>
      </c>
      <c r="H300" s="303">
        <f>'[10]COMP DIR COND (DLLS)'!H298*'Comp Inv Dir Cond Cost-Total'!$M$11</f>
        <v>9479.2846399999999</v>
      </c>
      <c r="I300" s="270">
        <f t="shared" si="32"/>
        <v>100.00290706125176</v>
      </c>
      <c r="J300" s="320"/>
      <c r="K300" s="303">
        <v>0</v>
      </c>
      <c r="L300" s="303">
        <v>9479.2846399999999</v>
      </c>
      <c r="M300" s="102">
        <f t="shared" si="30"/>
        <v>0</v>
      </c>
      <c r="N300" s="103">
        <f t="shared" si="31"/>
        <v>-0.27556059999915306</v>
      </c>
    </row>
    <row r="301" spans="1:14" s="50" customFormat="1" ht="13.5" x14ac:dyDescent="0.25">
      <c r="A301" s="185">
        <v>31</v>
      </c>
      <c r="B301" s="186" t="s">
        <v>982</v>
      </c>
      <c r="C301" s="319" t="s">
        <v>983</v>
      </c>
      <c r="D301" s="303">
        <v>3151.4941709844998</v>
      </c>
      <c r="E301" s="303">
        <v>3151.4941709844998</v>
      </c>
      <c r="F301" s="270">
        <f t="shared" si="27"/>
        <v>0</v>
      </c>
      <c r="G301" s="303">
        <v>3151.4941709844998</v>
      </c>
      <c r="H301" s="303">
        <f>'[10]COMP DIR COND (DLLS)'!H299*'Comp Inv Dir Cond Cost-Total'!$M$11</f>
        <v>3151.2322899999999</v>
      </c>
      <c r="I301" s="270">
        <f t="shared" si="32"/>
        <v>99.991690259594606</v>
      </c>
      <c r="J301" s="320"/>
      <c r="K301" s="303">
        <v>0</v>
      </c>
      <c r="L301" s="303">
        <v>3151.2322899999999</v>
      </c>
      <c r="M301" s="102">
        <f t="shared" si="30"/>
        <v>0</v>
      </c>
      <c r="N301" s="103">
        <f t="shared" si="31"/>
        <v>0.26188098449983954</v>
      </c>
    </row>
    <row r="302" spans="1:14" s="50" customFormat="1" ht="13.5" x14ac:dyDescent="0.25">
      <c r="A302" s="185">
        <v>33</v>
      </c>
      <c r="B302" s="186" t="s">
        <v>982</v>
      </c>
      <c r="C302" s="319" t="s">
        <v>984</v>
      </c>
      <c r="D302" s="303">
        <v>3181.9101563545</v>
      </c>
      <c r="E302" s="303">
        <v>3181.9101563545</v>
      </c>
      <c r="F302" s="270">
        <f t="shared" si="27"/>
        <v>0</v>
      </c>
      <c r="G302" s="303">
        <v>3181.9101563545</v>
      </c>
      <c r="H302" s="303">
        <f>'[10]COMP DIR COND (DLLS)'!H300*'Comp Inv Dir Cond Cost-Total'!$M$11</f>
        <v>3181.9101563545</v>
      </c>
      <c r="I302" s="270">
        <f t="shared" si="32"/>
        <v>100</v>
      </c>
      <c r="J302" s="320"/>
      <c r="K302" s="303">
        <v>0</v>
      </c>
      <c r="L302" s="303">
        <v>3181.9101563545</v>
      </c>
      <c r="M302" s="102">
        <f t="shared" si="30"/>
        <v>0</v>
      </c>
      <c r="N302" s="103">
        <f t="shared" si="31"/>
        <v>0</v>
      </c>
    </row>
    <row r="303" spans="1:14" s="50" customFormat="1" ht="13.5" x14ac:dyDescent="0.25">
      <c r="A303" s="185">
        <v>34</v>
      </c>
      <c r="B303" s="186" t="s">
        <v>982</v>
      </c>
      <c r="C303" s="319" t="s">
        <v>985</v>
      </c>
      <c r="D303" s="303">
        <v>9906.4227997355574</v>
      </c>
      <c r="E303" s="303">
        <v>9906.4227997355574</v>
      </c>
      <c r="F303" s="270">
        <f t="shared" si="27"/>
        <v>0</v>
      </c>
      <c r="G303" s="303">
        <v>9906.4227997355574</v>
      </c>
      <c r="H303" s="303">
        <f>'[10]COMP DIR COND (DLLS)'!H301*'Comp Inv Dir Cond Cost-Total'!$M$11</f>
        <v>9906.4035700000004</v>
      </c>
      <c r="I303" s="270">
        <f t="shared" si="32"/>
        <v>99.999805886181676</v>
      </c>
      <c r="J303" s="320"/>
      <c r="K303" s="303">
        <v>0</v>
      </c>
      <c r="L303" s="303">
        <v>9906.4035700000004</v>
      </c>
      <c r="M303" s="102">
        <f t="shared" si="30"/>
        <v>0</v>
      </c>
      <c r="N303" s="103">
        <f t="shared" si="31"/>
        <v>1.9229735557019012E-2</v>
      </c>
    </row>
    <row r="304" spans="1:14" s="50" customFormat="1" ht="13.5" x14ac:dyDescent="0.25">
      <c r="A304" s="185">
        <v>36</v>
      </c>
      <c r="B304" s="186" t="s">
        <v>134</v>
      </c>
      <c r="C304" s="319" t="s">
        <v>986</v>
      </c>
      <c r="D304" s="303">
        <v>5188.9549602304414</v>
      </c>
      <c r="E304" s="303">
        <v>5188.9549602304414</v>
      </c>
      <c r="F304" s="270">
        <f t="shared" si="27"/>
        <v>0</v>
      </c>
      <c r="G304" s="303">
        <v>5188.9549602304414</v>
      </c>
      <c r="H304" s="303">
        <f>'[10]COMP DIR COND (DLLS)'!H302*'Comp Inv Dir Cond Cost-Total'!$M$11</f>
        <v>5188.4124400000001</v>
      </c>
      <c r="I304" s="270">
        <f t="shared" si="32"/>
        <v>99.98954471112971</v>
      </c>
      <c r="J304" s="320"/>
      <c r="K304" s="303">
        <v>0</v>
      </c>
      <c r="L304" s="303">
        <v>5188.4124400000001</v>
      </c>
      <c r="M304" s="102">
        <f t="shared" si="30"/>
        <v>0</v>
      </c>
      <c r="N304" s="103">
        <f t="shared" si="31"/>
        <v>0.54252023044136877</v>
      </c>
    </row>
    <row r="305" spans="1:14" s="50" customFormat="1" ht="13.5" x14ac:dyDescent="0.25">
      <c r="A305" s="185">
        <v>38</v>
      </c>
      <c r="B305" s="186" t="s">
        <v>134</v>
      </c>
      <c r="C305" s="319" t="s">
        <v>987</v>
      </c>
      <c r="D305" s="303">
        <v>20250.328837399942</v>
      </c>
      <c r="E305" s="303">
        <v>20250.328837399942</v>
      </c>
      <c r="F305" s="270">
        <f t="shared" si="27"/>
        <v>0</v>
      </c>
      <c r="G305" s="303">
        <v>20250.328837399942</v>
      </c>
      <c r="H305" s="303">
        <f>'[10]COMP DIR COND (DLLS)'!H303*'Comp Inv Dir Cond Cost-Total'!$M$11</f>
        <v>20250.328837399942</v>
      </c>
      <c r="I305" s="270">
        <f t="shared" si="32"/>
        <v>100</v>
      </c>
      <c r="J305" s="320"/>
      <c r="K305" s="303">
        <v>20250.328837399942</v>
      </c>
      <c r="L305" s="303">
        <v>0</v>
      </c>
      <c r="M305" s="102">
        <f t="shared" si="30"/>
        <v>0</v>
      </c>
      <c r="N305" s="103">
        <f t="shared" si="31"/>
        <v>0</v>
      </c>
    </row>
    <row r="306" spans="1:14" s="50" customFormat="1" ht="13.5" x14ac:dyDescent="0.25">
      <c r="A306" s="185">
        <v>40</v>
      </c>
      <c r="B306" s="186" t="s">
        <v>982</v>
      </c>
      <c r="C306" s="319" t="s">
        <v>988</v>
      </c>
      <c r="D306" s="303">
        <v>11078.615333407</v>
      </c>
      <c r="E306" s="303">
        <v>11078.615333407</v>
      </c>
      <c r="F306" s="270">
        <f t="shared" si="27"/>
        <v>0</v>
      </c>
      <c r="G306" s="303">
        <v>11078.615333407</v>
      </c>
      <c r="H306" s="303">
        <f>'[10]COMP DIR COND (DLLS)'!H304*'Comp Inv Dir Cond Cost-Total'!$M$11</f>
        <v>3101.1833007814998</v>
      </c>
      <c r="I306" s="270">
        <f>+H306/E306*100</f>
        <v>27.992517182450044</v>
      </c>
      <c r="J306" s="320"/>
      <c r="K306" s="303">
        <v>0</v>
      </c>
      <c r="L306" s="303">
        <v>3101.1833007814998</v>
      </c>
      <c r="M306" s="102">
        <f t="shared" si="30"/>
        <v>0</v>
      </c>
      <c r="N306" s="103">
        <f t="shared" si="31"/>
        <v>7977.4320326255001</v>
      </c>
    </row>
    <row r="307" spans="1:14" s="50" customFormat="1" ht="13.5" x14ac:dyDescent="0.25">
      <c r="A307" s="185">
        <v>42</v>
      </c>
      <c r="B307" s="186" t="s">
        <v>134</v>
      </c>
      <c r="C307" s="319" t="s">
        <v>989</v>
      </c>
      <c r="D307" s="303">
        <v>12904.431902237426</v>
      </c>
      <c r="E307" s="303">
        <v>12904.431902237426</v>
      </c>
      <c r="F307" s="270">
        <f t="shared" si="27"/>
        <v>0</v>
      </c>
      <c r="G307" s="303">
        <v>12904.431902237426</v>
      </c>
      <c r="H307" s="303">
        <f>'[10]COMP DIR COND (DLLS)'!H305*'Comp Inv Dir Cond Cost-Total'!$M$11</f>
        <v>6583.8017962236008</v>
      </c>
      <c r="I307" s="270">
        <f t="shared" ref="I307:I309" si="33">+H307/E307*100</f>
        <v>51.019694986201394</v>
      </c>
      <c r="J307" s="320"/>
      <c r="K307" s="303">
        <v>6583.8017962236008</v>
      </c>
      <c r="L307" s="303">
        <v>0</v>
      </c>
      <c r="M307" s="102">
        <f t="shared" si="30"/>
        <v>0</v>
      </c>
      <c r="N307" s="103">
        <f t="shared" si="31"/>
        <v>6320.6301060138248</v>
      </c>
    </row>
    <row r="308" spans="1:14" s="50" customFormat="1" ht="13.5" x14ac:dyDescent="0.25">
      <c r="A308" s="185">
        <v>43</v>
      </c>
      <c r="B308" s="186" t="s">
        <v>134</v>
      </c>
      <c r="C308" s="319" t="s">
        <v>990</v>
      </c>
      <c r="D308" s="303">
        <v>28991.822349899499</v>
      </c>
      <c r="E308" s="303">
        <v>28991.822349899499</v>
      </c>
      <c r="F308" s="270">
        <f t="shared" si="27"/>
        <v>0</v>
      </c>
      <c r="G308" s="303">
        <v>28991.822349899499</v>
      </c>
      <c r="H308" s="303">
        <f>'[10]COMP DIR COND (DLLS)'!H306*'Comp Inv Dir Cond Cost-Total'!$M$11</f>
        <v>6799.6095404761008</v>
      </c>
      <c r="I308" s="270">
        <f t="shared" si="33"/>
        <v>23.453543066083501</v>
      </c>
      <c r="J308" s="320"/>
      <c r="K308" s="303">
        <v>6799.6095404761008</v>
      </c>
      <c r="L308" s="303">
        <v>0</v>
      </c>
      <c r="M308" s="102">
        <f t="shared" si="30"/>
        <v>0</v>
      </c>
      <c r="N308" s="103">
        <f t="shared" si="31"/>
        <v>22192.212809423399</v>
      </c>
    </row>
    <row r="309" spans="1:14" s="50" customFormat="1" ht="13.5" x14ac:dyDescent="0.25">
      <c r="A309" s="321">
        <v>45</v>
      </c>
      <c r="B309" s="322" t="s">
        <v>134</v>
      </c>
      <c r="C309" s="323" t="s">
        <v>991</v>
      </c>
      <c r="D309" s="324">
        <v>12417.420092110453</v>
      </c>
      <c r="E309" s="324">
        <v>12417.420092110453</v>
      </c>
      <c r="F309" s="274">
        <f t="shared" si="27"/>
        <v>0</v>
      </c>
      <c r="G309" s="324">
        <v>12417.420092110453</v>
      </c>
      <c r="H309" s="324">
        <f>'[10]COMP DIR COND (DLLS)'!H307*'Comp Inv Dir Cond Cost-Total'!$M$11</f>
        <v>7378.6670150554</v>
      </c>
      <c r="I309" s="274">
        <f t="shared" si="33"/>
        <v>59.421900526209292</v>
      </c>
      <c r="J309" s="325"/>
      <c r="K309" s="324">
        <v>7378.6670150554</v>
      </c>
      <c r="L309" s="324">
        <v>0</v>
      </c>
      <c r="M309" s="102">
        <f t="shared" si="30"/>
        <v>0</v>
      </c>
      <c r="N309" s="103">
        <f t="shared" si="31"/>
        <v>5038.7530770550529</v>
      </c>
    </row>
    <row r="310" spans="1:14" ht="12" customHeight="1" x14ac:dyDescent="0.25">
      <c r="A310" s="255" t="s">
        <v>1119</v>
      </c>
      <c r="B310" s="255"/>
      <c r="C310" s="255"/>
      <c r="D310" s="57"/>
      <c r="E310" s="57"/>
      <c r="F310" s="57"/>
      <c r="G310" s="57"/>
      <c r="H310" s="57"/>
      <c r="I310" s="57"/>
      <c r="J310" s="57"/>
      <c r="K310" s="57"/>
      <c r="L310" s="57"/>
      <c r="N310" s="105"/>
    </row>
    <row r="311" spans="1:14" s="56" customFormat="1" ht="12" customHeight="1" x14ac:dyDescent="0.25">
      <c r="A311" s="192" t="s">
        <v>1129</v>
      </c>
      <c r="B311" s="192"/>
      <c r="C311" s="192"/>
      <c r="M311" s="106"/>
      <c r="N311" s="107"/>
    </row>
    <row r="312" spans="1:14" ht="12" customHeight="1" x14ac:dyDescent="0.25">
      <c r="A312" s="255" t="s">
        <v>992</v>
      </c>
      <c r="B312" s="255"/>
      <c r="C312" s="255"/>
      <c r="D312" s="57"/>
      <c r="E312" s="57"/>
      <c r="F312" s="57"/>
      <c r="G312" s="57"/>
      <c r="H312" s="57"/>
      <c r="I312" s="57"/>
      <c r="J312" s="57"/>
      <c r="K312" s="57"/>
      <c r="L312" s="57"/>
    </row>
    <row r="313" spans="1:14" ht="12" customHeight="1" x14ac:dyDescent="0.25">
      <c r="A313" s="335" t="s">
        <v>414</v>
      </c>
      <c r="B313" s="335"/>
      <c r="C313" s="335"/>
      <c r="D313" s="63"/>
      <c r="E313" s="63"/>
      <c r="F313" s="63"/>
      <c r="G313" s="63"/>
      <c r="H313" s="63"/>
      <c r="I313" s="63"/>
      <c r="J313" s="63"/>
      <c r="K313" s="63"/>
      <c r="L313" s="63"/>
    </row>
    <row r="314" spans="1:14" ht="13.5" x14ac:dyDescent="0.25">
      <c r="A314" s="255"/>
      <c r="B314" s="166"/>
      <c r="C314" s="336"/>
      <c r="D314" s="57"/>
      <c r="E314" s="57"/>
      <c r="F314" s="57"/>
      <c r="G314" s="57"/>
      <c r="H314" s="57"/>
      <c r="I314" s="57"/>
      <c r="J314" s="57"/>
      <c r="K314" s="57"/>
      <c r="L314" s="57"/>
    </row>
    <row r="315" spans="1:14" s="49" customFormat="1" ht="13.5" x14ac:dyDescent="0.25">
      <c r="A315" s="255"/>
      <c r="B315" s="166"/>
      <c r="C315" s="336"/>
      <c r="D315" s="47"/>
      <c r="E315" s="47"/>
      <c r="F315" s="47"/>
      <c r="G315" s="47"/>
      <c r="H315" s="47"/>
      <c r="I315" s="47"/>
      <c r="J315" s="47"/>
      <c r="K315" s="47"/>
      <c r="L315" s="47"/>
      <c r="M315" s="101"/>
      <c r="N315" s="109"/>
    </row>
    <row r="316" spans="1:14" s="49" customFormat="1" ht="13.5" x14ac:dyDescent="0.25">
      <c r="A316" s="255"/>
      <c r="B316" s="166"/>
      <c r="C316" s="336"/>
      <c r="D316" s="47"/>
      <c r="E316" s="47"/>
      <c r="F316" s="47"/>
      <c r="G316" s="47"/>
      <c r="H316" s="47"/>
      <c r="I316" s="47"/>
      <c r="J316" s="47"/>
      <c r="K316" s="47"/>
      <c r="L316" s="47"/>
      <c r="M316" s="101"/>
      <c r="N316" s="109"/>
    </row>
    <row r="317" spans="1:14" s="49" customFormat="1" ht="12.75" x14ac:dyDescent="0.25">
      <c r="B317" s="30"/>
      <c r="C317" s="64"/>
      <c r="D317" s="47"/>
      <c r="E317" s="47"/>
      <c r="F317" s="47"/>
      <c r="G317" s="47"/>
      <c r="H317" s="47"/>
      <c r="I317" s="47"/>
      <c r="J317" s="47"/>
      <c r="K317" s="47"/>
      <c r="L317" s="47"/>
      <c r="M317" s="101"/>
      <c r="N317" s="109"/>
    </row>
    <row r="318" spans="1:14" s="49" customFormat="1" ht="12.75" x14ac:dyDescent="0.25">
      <c r="B318" s="30"/>
      <c r="C318" s="64"/>
      <c r="D318" s="59"/>
      <c r="E318" s="59"/>
      <c r="G318" s="59"/>
      <c r="H318" s="59"/>
      <c r="K318" s="59"/>
      <c r="L318" s="59"/>
      <c r="M318" s="101"/>
      <c r="N318" s="109"/>
    </row>
    <row r="319" spans="1:14" s="49" customFormat="1" ht="12.75" x14ac:dyDescent="0.25">
      <c r="B319" s="30"/>
      <c r="C319" s="64"/>
      <c r="D319" s="47"/>
      <c r="E319" s="47"/>
      <c r="F319" s="47"/>
      <c r="G319" s="47"/>
      <c r="H319" s="47"/>
      <c r="I319" s="47"/>
      <c r="J319" s="47"/>
      <c r="K319" s="47"/>
      <c r="L319" s="47"/>
      <c r="M319" s="101"/>
      <c r="N319" s="109"/>
    </row>
    <row r="320" spans="1:14" s="49" customFormat="1" ht="12.75" x14ac:dyDescent="0.25">
      <c r="B320" s="30"/>
      <c r="C320" s="64"/>
      <c r="D320" s="65"/>
      <c r="E320" s="65"/>
      <c r="F320" s="65"/>
      <c r="G320" s="65"/>
      <c r="H320" s="65"/>
      <c r="I320" s="65"/>
      <c r="J320" s="65"/>
      <c r="K320" s="65"/>
      <c r="L320" s="65"/>
      <c r="M320" s="101"/>
      <c r="N320" s="109"/>
    </row>
    <row r="321" spans="1:14" s="49" customFormat="1" ht="12.75" x14ac:dyDescent="0.25">
      <c r="B321" s="30"/>
      <c r="C321" s="64"/>
      <c r="M321" s="101"/>
      <c r="N321" s="109"/>
    </row>
    <row r="322" spans="1:14" s="49" customFormat="1" ht="12.75" x14ac:dyDescent="0.25">
      <c r="B322" s="30"/>
      <c r="C322" s="64"/>
      <c r="M322" s="101"/>
      <c r="N322" s="109"/>
    </row>
    <row r="323" spans="1:14" s="49" customFormat="1" ht="12.75" x14ac:dyDescent="0.25">
      <c r="B323" s="30"/>
      <c r="C323" s="64"/>
      <c r="M323" s="101"/>
      <c r="N323" s="109"/>
    </row>
    <row r="324" spans="1:14" s="48" customFormat="1" ht="12.75" x14ac:dyDescent="0.25">
      <c r="A324" s="49"/>
      <c r="B324" s="30"/>
      <c r="C324" s="64"/>
      <c r="D324" s="49"/>
      <c r="E324" s="49"/>
      <c r="F324" s="49"/>
      <c r="G324" s="49"/>
      <c r="H324" s="49"/>
      <c r="I324" s="49"/>
      <c r="J324" s="49"/>
      <c r="K324" s="49"/>
      <c r="L324" s="49"/>
      <c r="M324" s="101"/>
      <c r="N324" s="101"/>
    </row>
    <row r="325" spans="1:14" s="48" customFormat="1" ht="12.75" x14ac:dyDescent="0.25">
      <c r="A325" s="49"/>
      <c r="B325" s="30"/>
      <c r="C325" s="64"/>
      <c r="D325" s="49"/>
      <c r="E325" s="49"/>
      <c r="F325" s="49"/>
      <c r="G325" s="49"/>
      <c r="H325" s="49"/>
      <c r="I325" s="49"/>
      <c r="J325" s="49"/>
      <c r="K325" s="49"/>
      <c r="L325" s="49"/>
      <c r="M325" s="101"/>
      <c r="N325" s="101"/>
    </row>
    <row r="326" spans="1:14" s="48" customFormat="1" ht="12.75" x14ac:dyDescent="0.25">
      <c r="A326" s="49"/>
      <c r="B326" s="30"/>
      <c r="C326" s="64"/>
      <c r="D326" s="49"/>
      <c r="E326" s="49"/>
      <c r="F326" s="49"/>
      <c r="G326" s="49"/>
      <c r="H326" s="49"/>
      <c r="I326" s="49"/>
      <c r="J326" s="49"/>
      <c r="K326" s="49"/>
      <c r="L326" s="49"/>
      <c r="M326" s="101"/>
      <c r="N326" s="101"/>
    </row>
    <row r="327" spans="1:14" s="48" customFormat="1" ht="12.75" x14ac:dyDescent="0.25">
      <c r="A327" s="49"/>
      <c r="B327" s="30"/>
      <c r="C327" s="64"/>
      <c r="D327" s="49"/>
      <c r="E327" s="49"/>
      <c r="F327" s="49"/>
      <c r="G327" s="49"/>
      <c r="H327" s="49"/>
      <c r="I327" s="49"/>
      <c r="J327" s="49"/>
      <c r="K327" s="49"/>
      <c r="L327" s="49"/>
      <c r="M327" s="101"/>
      <c r="N327" s="101"/>
    </row>
    <row r="328" spans="1:14" s="48" customFormat="1" ht="12.75" x14ac:dyDescent="0.25">
      <c r="A328" s="49"/>
      <c r="B328" s="30"/>
      <c r="C328" s="64"/>
      <c r="D328" s="49"/>
      <c r="E328" s="49"/>
      <c r="F328" s="49"/>
      <c r="G328" s="49"/>
      <c r="H328" s="49"/>
      <c r="I328" s="49"/>
      <c r="J328" s="49"/>
      <c r="K328" s="49"/>
      <c r="L328" s="49"/>
      <c r="M328" s="101"/>
      <c r="N328" s="101"/>
    </row>
    <row r="329" spans="1:14" s="48" customFormat="1" ht="12.75" x14ac:dyDescent="0.25">
      <c r="A329" s="49"/>
      <c r="B329" s="30"/>
      <c r="C329" s="64"/>
      <c r="D329" s="49"/>
      <c r="E329" s="49"/>
      <c r="F329" s="49"/>
      <c r="G329" s="49"/>
      <c r="H329" s="49"/>
      <c r="I329" s="49"/>
      <c r="J329" s="49"/>
      <c r="K329" s="49"/>
      <c r="L329" s="49"/>
      <c r="M329" s="101"/>
      <c r="N329" s="101"/>
    </row>
    <row r="330" spans="1:14" s="48" customFormat="1" ht="12.75" x14ac:dyDescent="0.25">
      <c r="A330" s="49"/>
      <c r="B330" s="30"/>
      <c r="C330" s="64"/>
      <c r="D330" s="49"/>
      <c r="E330" s="49"/>
      <c r="F330" s="49"/>
      <c r="G330" s="49"/>
      <c r="H330" s="49"/>
      <c r="I330" s="49"/>
      <c r="J330" s="49"/>
      <c r="K330" s="49"/>
      <c r="L330" s="49"/>
      <c r="M330" s="101"/>
      <c r="N330" s="101"/>
    </row>
    <row r="331" spans="1:14" s="48" customFormat="1" ht="12.75" x14ac:dyDescent="0.25">
      <c r="A331" s="49"/>
      <c r="B331" s="30"/>
      <c r="C331" s="64"/>
      <c r="D331" s="49"/>
      <c r="E331" s="49"/>
      <c r="F331" s="49"/>
      <c r="G331" s="49"/>
      <c r="H331" s="49"/>
      <c r="I331" s="49"/>
      <c r="J331" s="49"/>
      <c r="K331" s="49"/>
      <c r="L331" s="49"/>
      <c r="M331" s="101"/>
      <c r="N331" s="101"/>
    </row>
    <row r="332" spans="1:14" s="49" customFormat="1" ht="12.75" x14ac:dyDescent="0.25">
      <c r="B332" s="30"/>
      <c r="C332" s="64"/>
      <c r="M332" s="101"/>
      <c r="N332" s="109"/>
    </row>
    <row r="333" spans="1:14" s="49" customFormat="1" ht="12.75" x14ac:dyDescent="0.25">
      <c r="B333" s="30"/>
      <c r="C333" s="64"/>
      <c r="M333" s="101"/>
      <c r="N333" s="109"/>
    </row>
    <row r="334" spans="1:14" s="49" customFormat="1" ht="12.75" x14ac:dyDescent="0.25">
      <c r="B334" s="30"/>
      <c r="C334" s="64"/>
      <c r="M334" s="101"/>
      <c r="N334" s="109"/>
    </row>
    <row r="335" spans="1:14" s="49" customFormat="1" ht="12.75" x14ac:dyDescent="0.25">
      <c r="B335" s="30"/>
      <c r="C335" s="64"/>
      <c r="M335" s="101"/>
      <c r="N335" s="109"/>
    </row>
    <row r="336" spans="1:14" s="49" customFormat="1" ht="12.75" x14ac:dyDescent="0.25">
      <c r="B336" s="30"/>
      <c r="C336" s="64"/>
      <c r="M336" s="101"/>
      <c r="N336" s="109"/>
    </row>
    <row r="337" spans="1:14" s="49" customFormat="1" ht="12.75" x14ac:dyDescent="0.25">
      <c r="B337" s="30"/>
      <c r="C337" s="64"/>
      <c r="M337" s="101"/>
      <c r="N337" s="109"/>
    </row>
    <row r="338" spans="1:14" s="49" customFormat="1" ht="12.75" x14ac:dyDescent="0.25">
      <c r="B338" s="30"/>
      <c r="C338" s="64"/>
      <c r="M338" s="101"/>
      <c r="N338" s="109"/>
    </row>
    <row r="339" spans="1:14" s="49" customFormat="1" ht="12.75" x14ac:dyDescent="0.25">
      <c r="B339" s="30"/>
      <c r="C339" s="64"/>
      <c r="M339" s="101"/>
      <c r="N339" s="109"/>
    </row>
    <row r="340" spans="1:14" s="49" customFormat="1" ht="12.75" x14ac:dyDescent="0.25">
      <c r="B340" s="30"/>
      <c r="C340" s="64"/>
      <c r="M340" s="101"/>
      <c r="N340" s="109"/>
    </row>
    <row r="341" spans="1:14" s="49" customFormat="1" ht="12.75" x14ac:dyDescent="0.25">
      <c r="B341" s="30"/>
      <c r="C341" s="64"/>
      <c r="M341" s="101"/>
      <c r="N341" s="109"/>
    </row>
    <row r="342" spans="1:14" s="49" customFormat="1" ht="12.75" x14ac:dyDescent="0.25">
      <c r="B342" s="30"/>
      <c r="C342" s="64"/>
      <c r="M342" s="101"/>
      <c r="N342" s="109"/>
    </row>
    <row r="343" spans="1:14" s="49" customFormat="1" ht="12.75" x14ac:dyDescent="0.25">
      <c r="B343" s="30"/>
      <c r="C343" s="64"/>
      <c r="M343" s="101"/>
      <c r="N343" s="109"/>
    </row>
    <row r="344" spans="1:14" s="49" customFormat="1" ht="12.75" x14ac:dyDescent="0.25">
      <c r="B344" s="30"/>
      <c r="C344" s="64"/>
      <c r="M344" s="101"/>
      <c r="N344" s="109"/>
    </row>
    <row r="345" spans="1:14" s="49" customFormat="1" ht="12.75" x14ac:dyDescent="0.25">
      <c r="B345" s="30"/>
      <c r="C345" s="64"/>
      <c r="M345" s="101"/>
      <c r="N345" s="109"/>
    </row>
    <row r="346" spans="1:14" s="49" customFormat="1" ht="12.75" x14ac:dyDescent="0.25">
      <c r="A346" s="60"/>
      <c r="B346" s="66"/>
      <c r="C346" s="67"/>
      <c r="D346" s="60"/>
      <c r="E346" s="60"/>
      <c r="F346" s="60"/>
      <c r="G346" s="60"/>
      <c r="H346" s="60"/>
      <c r="I346" s="60"/>
      <c r="J346" s="60"/>
      <c r="K346" s="60"/>
      <c r="L346" s="60"/>
      <c r="M346" s="101"/>
      <c r="N346" s="109"/>
    </row>
    <row r="347" spans="1:14" s="49" customFormat="1" ht="12.75" x14ac:dyDescent="0.25">
      <c r="A347" s="60"/>
      <c r="B347" s="66"/>
      <c r="C347" s="67"/>
      <c r="D347" s="60"/>
      <c r="E347" s="60"/>
      <c r="F347" s="60"/>
      <c r="G347" s="60"/>
      <c r="H347" s="60"/>
      <c r="I347" s="60"/>
      <c r="J347" s="60"/>
      <c r="K347" s="60"/>
      <c r="L347" s="60"/>
      <c r="M347" s="101"/>
      <c r="N347" s="109"/>
    </row>
    <row r="348" spans="1:14" s="49" customFormat="1" ht="12.75" x14ac:dyDescent="0.25">
      <c r="A348" s="60"/>
      <c r="B348" s="66"/>
      <c r="C348" s="67"/>
      <c r="D348" s="60"/>
      <c r="E348" s="60"/>
      <c r="F348" s="60"/>
      <c r="G348" s="60"/>
      <c r="H348" s="60"/>
      <c r="I348" s="60"/>
      <c r="J348" s="60"/>
      <c r="K348" s="60"/>
      <c r="L348" s="60"/>
      <c r="M348" s="101"/>
      <c r="N348" s="109"/>
    </row>
    <row r="349" spans="1:14" s="49" customFormat="1" ht="12.75" x14ac:dyDescent="0.25">
      <c r="A349" s="60"/>
      <c r="B349" s="66"/>
      <c r="C349" s="67"/>
      <c r="D349" s="60"/>
      <c r="E349" s="60"/>
      <c r="F349" s="60"/>
      <c r="G349" s="60"/>
      <c r="H349" s="60"/>
      <c r="I349" s="60"/>
      <c r="J349" s="60"/>
      <c r="K349" s="60"/>
      <c r="L349" s="60"/>
      <c r="M349" s="101"/>
      <c r="N349" s="109"/>
    </row>
    <row r="350" spans="1:14" s="49" customFormat="1" ht="12.75" x14ac:dyDescent="0.25">
      <c r="A350" s="60"/>
      <c r="B350" s="66"/>
      <c r="C350" s="67"/>
      <c r="D350" s="60"/>
      <c r="E350" s="60"/>
      <c r="F350" s="60"/>
      <c r="G350" s="60"/>
      <c r="H350" s="60"/>
      <c r="I350" s="60"/>
      <c r="J350" s="60"/>
      <c r="K350" s="60"/>
      <c r="L350" s="60"/>
      <c r="M350" s="101"/>
      <c r="N350" s="109"/>
    </row>
    <row r="351" spans="1:14" s="49" customFormat="1" ht="12.75" x14ac:dyDescent="0.25">
      <c r="A351" s="60"/>
      <c r="B351" s="66"/>
      <c r="C351" s="67"/>
      <c r="D351" s="60"/>
      <c r="E351" s="60"/>
      <c r="F351" s="60"/>
      <c r="G351" s="60"/>
      <c r="H351" s="60"/>
      <c r="I351" s="60"/>
      <c r="J351" s="60"/>
      <c r="K351" s="60"/>
      <c r="L351" s="60"/>
      <c r="M351" s="101"/>
      <c r="N351" s="109"/>
    </row>
    <row r="352" spans="1:14" s="49" customFormat="1" ht="12.75" x14ac:dyDescent="0.25">
      <c r="A352" s="60"/>
      <c r="B352" s="66"/>
      <c r="C352" s="67"/>
      <c r="D352" s="60"/>
      <c r="E352" s="60"/>
      <c r="F352" s="60"/>
      <c r="G352" s="60"/>
      <c r="H352" s="60"/>
      <c r="I352" s="60"/>
      <c r="J352" s="60"/>
      <c r="K352" s="60"/>
      <c r="L352" s="60"/>
      <c r="M352" s="101"/>
      <c r="N352" s="109"/>
    </row>
    <row r="353" spans="1:14" s="49" customFormat="1" ht="12.75" x14ac:dyDescent="0.25">
      <c r="A353" s="60"/>
      <c r="B353" s="66"/>
      <c r="C353" s="67"/>
      <c r="D353" s="60"/>
      <c r="E353" s="60"/>
      <c r="F353" s="60"/>
      <c r="G353" s="60"/>
      <c r="H353" s="60"/>
      <c r="I353" s="60"/>
      <c r="J353" s="60"/>
      <c r="K353" s="60"/>
      <c r="L353" s="60"/>
      <c r="M353" s="101"/>
      <c r="N353" s="109"/>
    </row>
    <row r="354" spans="1:14" s="49" customFormat="1" ht="12.75" x14ac:dyDescent="0.25">
      <c r="A354" s="60"/>
      <c r="B354" s="66"/>
      <c r="C354" s="67"/>
      <c r="D354" s="60"/>
      <c r="E354" s="60"/>
      <c r="F354" s="60"/>
      <c r="G354" s="60"/>
      <c r="H354" s="60"/>
      <c r="I354" s="60"/>
      <c r="J354" s="60"/>
      <c r="K354" s="60"/>
      <c r="L354" s="60"/>
      <c r="M354" s="101"/>
      <c r="N354" s="109"/>
    </row>
    <row r="355" spans="1:14" s="49" customFormat="1" ht="12.75" x14ac:dyDescent="0.25">
      <c r="A355" s="60"/>
      <c r="B355" s="66"/>
      <c r="C355" s="67"/>
      <c r="D355" s="60"/>
      <c r="E355" s="60"/>
      <c r="F355" s="60"/>
      <c r="G355" s="60"/>
      <c r="H355" s="60"/>
      <c r="I355" s="60"/>
      <c r="J355" s="60"/>
      <c r="K355" s="60"/>
      <c r="L355" s="60"/>
      <c r="M355" s="101"/>
      <c r="N355" s="109"/>
    </row>
    <row r="356" spans="1:14" s="49" customFormat="1" ht="12.75" x14ac:dyDescent="0.25">
      <c r="A356" s="60"/>
      <c r="B356" s="66"/>
      <c r="C356" s="67"/>
      <c r="D356" s="60"/>
      <c r="E356" s="60"/>
      <c r="F356" s="60"/>
      <c r="G356" s="60"/>
      <c r="H356" s="60"/>
      <c r="I356" s="60"/>
      <c r="J356" s="60"/>
      <c r="K356" s="60"/>
      <c r="L356" s="60"/>
      <c r="M356" s="101"/>
      <c r="N356" s="109"/>
    </row>
    <row r="357" spans="1:14" s="49" customFormat="1" ht="12.75" x14ac:dyDescent="0.25">
      <c r="A357" s="60"/>
      <c r="B357" s="66"/>
      <c r="C357" s="67"/>
      <c r="D357" s="60"/>
      <c r="E357" s="60"/>
      <c r="F357" s="60"/>
      <c r="G357" s="60"/>
      <c r="H357" s="60"/>
      <c r="I357" s="60"/>
      <c r="J357" s="60"/>
      <c r="K357" s="60"/>
      <c r="L357" s="60"/>
      <c r="M357" s="101"/>
      <c r="N357" s="109"/>
    </row>
    <row r="358" spans="1:14" s="49" customFormat="1" ht="12.75" x14ac:dyDescent="0.25">
      <c r="A358" s="60"/>
      <c r="B358" s="66"/>
      <c r="C358" s="67"/>
      <c r="D358" s="60"/>
      <c r="E358" s="60"/>
      <c r="F358" s="60"/>
      <c r="G358" s="60"/>
      <c r="H358" s="60"/>
      <c r="I358" s="60"/>
      <c r="J358" s="60"/>
      <c r="K358" s="60"/>
      <c r="L358" s="60"/>
      <c r="M358" s="101"/>
      <c r="N358" s="109"/>
    </row>
    <row r="359" spans="1:14" s="49" customFormat="1" ht="12.75" x14ac:dyDescent="0.25">
      <c r="A359" s="60"/>
      <c r="B359" s="66"/>
      <c r="C359" s="67"/>
      <c r="D359" s="60"/>
      <c r="E359" s="60"/>
      <c r="F359" s="60"/>
      <c r="G359" s="60"/>
      <c r="H359" s="60"/>
      <c r="I359" s="60"/>
      <c r="J359" s="60"/>
      <c r="K359" s="60"/>
      <c r="L359" s="60"/>
      <c r="M359" s="101"/>
      <c r="N359" s="109"/>
    </row>
    <row r="360" spans="1:14" s="49" customFormat="1" ht="12.75" x14ac:dyDescent="0.25">
      <c r="A360" s="60"/>
      <c r="B360" s="66"/>
      <c r="C360" s="67"/>
      <c r="D360" s="60"/>
      <c r="E360" s="60"/>
      <c r="F360" s="60"/>
      <c r="G360" s="60"/>
      <c r="H360" s="60"/>
      <c r="I360" s="60"/>
      <c r="J360" s="60"/>
      <c r="K360" s="60"/>
      <c r="L360" s="60"/>
      <c r="M360" s="101"/>
      <c r="N360" s="109"/>
    </row>
    <row r="361" spans="1:14" s="49" customFormat="1" ht="12.75" x14ac:dyDescent="0.25">
      <c r="A361" s="60"/>
      <c r="B361" s="66"/>
      <c r="C361" s="67"/>
      <c r="D361" s="60"/>
      <c r="E361" s="60"/>
      <c r="F361" s="60"/>
      <c r="G361" s="60"/>
      <c r="H361" s="60"/>
      <c r="I361" s="60"/>
      <c r="J361" s="60"/>
      <c r="K361" s="60"/>
      <c r="L361" s="60"/>
      <c r="M361" s="101"/>
      <c r="N361" s="109"/>
    </row>
    <row r="362" spans="1:14" s="49" customFormat="1" ht="12.75" x14ac:dyDescent="0.25">
      <c r="A362" s="60"/>
      <c r="B362" s="66"/>
      <c r="C362" s="67"/>
      <c r="D362" s="60"/>
      <c r="E362" s="60"/>
      <c r="F362" s="60"/>
      <c r="G362" s="60"/>
      <c r="H362" s="60"/>
      <c r="I362" s="60"/>
      <c r="J362" s="60"/>
      <c r="K362" s="60"/>
      <c r="L362" s="60"/>
      <c r="M362" s="101"/>
      <c r="N362" s="109"/>
    </row>
    <row r="363" spans="1:14" s="49" customFormat="1" ht="12.75" x14ac:dyDescent="0.25">
      <c r="A363" s="60"/>
      <c r="B363" s="66"/>
      <c r="C363" s="67"/>
      <c r="D363" s="60"/>
      <c r="E363" s="60"/>
      <c r="F363" s="60"/>
      <c r="G363" s="60"/>
      <c r="H363" s="60"/>
      <c r="I363" s="60"/>
      <c r="J363" s="60"/>
      <c r="K363" s="60"/>
      <c r="L363" s="60"/>
      <c r="M363" s="101"/>
      <c r="N363" s="109"/>
    </row>
    <row r="364" spans="1:14" s="49" customFormat="1" ht="12.75" x14ac:dyDescent="0.25">
      <c r="A364" s="60"/>
      <c r="B364" s="66"/>
      <c r="C364" s="67"/>
      <c r="D364" s="60"/>
      <c r="E364" s="60"/>
      <c r="F364" s="60"/>
      <c r="G364" s="60"/>
      <c r="H364" s="60"/>
      <c r="I364" s="60"/>
      <c r="J364" s="60"/>
      <c r="K364" s="60"/>
      <c r="L364" s="60"/>
      <c r="M364" s="101"/>
      <c r="N364" s="109"/>
    </row>
    <row r="365" spans="1:14" s="49" customFormat="1" ht="12.75" x14ac:dyDescent="0.25">
      <c r="A365" s="60"/>
      <c r="B365" s="66"/>
      <c r="C365" s="67"/>
      <c r="D365" s="60"/>
      <c r="E365" s="60"/>
      <c r="F365" s="60"/>
      <c r="G365" s="60"/>
      <c r="H365" s="60"/>
      <c r="I365" s="60"/>
      <c r="J365" s="60"/>
      <c r="K365" s="60"/>
      <c r="L365" s="60"/>
      <c r="M365" s="101"/>
      <c r="N365" s="109"/>
    </row>
    <row r="366" spans="1:14" s="49" customFormat="1" ht="12.75" x14ac:dyDescent="0.25">
      <c r="A366" s="60"/>
      <c r="B366" s="66"/>
      <c r="C366" s="67"/>
      <c r="D366" s="60"/>
      <c r="E366" s="60"/>
      <c r="F366" s="60"/>
      <c r="G366" s="60"/>
      <c r="H366" s="60"/>
      <c r="I366" s="60"/>
      <c r="J366" s="60"/>
      <c r="K366" s="60"/>
      <c r="L366" s="60"/>
      <c r="M366" s="101"/>
      <c r="N366" s="109"/>
    </row>
    <row r="367" spans="1:14" s="49" customFormat="1" ht="12.75" x14ac:dyDescent="0.25">
      <c r="A367" s="60"/>
      <c r="B367" s="66"/>
      <c r="C367" s="67"/>
      <c r="D367" s="60"/>
      <c r="E367" s="60"/>
      <c r="F367" s="60"/>
      <c r="G367" s="60"/>
      <c r="H367" s="60"/>
      <c r="I367" s="60"/>
      <c r="J367" s="60"/>
      <c r="K367" s="60"/>
      <c r="L367" s="60"/>
      <c r="M367" s="101"/>
      <c r="N367" s="109"/>
    </row>
    <row r="368" spans="1:14" s="49" customFormat="1" ht="12.75" x14ac:dyDescent="0.25">
      <c r="A368" s="60"/>
      <c r="B368" s="66"/>
      <c r="C368" s="67"/>
      <c r="D368" s="60"/>
      <c r="E368" s="60"/>
      <c r="F368" s="60"/>
      <c r="G368" s="60"/>
      <c r="H368" s="60"/>
      <c r="I368" s="60"/>
      <c r="J368" s="60"/>
      <c r="K368" s="60"/>
      <c r="L368" s="60"/>
      <c r="M368" s="101"/>
      <c r="N368" s="109"/>
    </row>
    <row r="369" spans="1:14" s="49" customFormat="1" ht="12.75" x14ac:dyDescent="0.25">
      <c r="A369" s="60"/>
      <c r="B369" s="66"/>
      <c r="C369" s="67"/>
      <c r="D369" s="60"/>
      <c r="E369" s="60"/>
      <c r="F369" s="60"/>
      <c r="G369" s="60"/>
      <c r="H369" s="60"/>
      <c r="I369" s="60"/>
      <c r="J369" s="60"/>
      <c r="K369" s="60"/>
      <c r="L369" s="60"/>
      <c r="M369" s="101"/>
      <c r="N369" s="109"/>
    </row>
    <row r="370" spans="1:14" s="49" customFormat="1" ht="12.75" x14ac:dyDescent="0.25">
      <c r="A370" s="60"/>
      <c r="B370" s="66"/>
      <c r="C370" s="67"/>
      <c r="D370" s="60"/>
      <c r="E370" s="60"/>
      <c r="F370" s="60"/>
      <c r="G370" s="60"/>
      <c r="H370" s="60"/>
      <c r="I370" s="60"/>
      <c r="J370" s="60"/>
      <c r="K370" s="60"/>
      <c r="L370" s="60"/>
      <c r="M370" s="101"/>
      <c r="N370" s="109"/>
    </row>
    <row r="371" spans="1:14" s="49" customFormat="1" ht="12.75" x14ac:dyDescent="0.25">
      <c r="A371" s="60"/>
      <c r="B371" s="66"/>
      <c r="C371" s="67"/>
      <c r="D371" s="60"/>
      <c r="E371" s="60"/>
      <c r="F371" s="60"/>
      <c r="G371" s="60"/>
      <c r="H371" s="60"/>
      <c r="I371" s="60"/>
      <c r="J371" s="60"/>
      <c r="K371" s="60"/>
      <c r="L371" s="60"/>
      <c r="M371" s="101"/>
      <c r="N371" s="109"/>
    </row>
    <row r="372" spans="1:14" s="49" customFormat="1" ht="12.75" x14ac:dyDescent="0.25">
      <c r="A372" s="60"/>
      <c r="B372" s="66"/>
      <c r="C372" s="67"/>
      <c r="D372" s="60"/>
      <c r="E372" s="60"/>
      <c r="F372" s="60"/>
      <c r="G372" s="60"/>
      <c r="H372" s="60"/>
      <c r="I372" s="60"/>
      <c r="J372" s="60"/>
      <c r="K372" s="60"/>
      <c r="L372" s="60"/>
      <c r="M372" s="101"/>
      <c r="N372" s="109"/>
    </row>
    <row r="373" spans="1:14" s="49" customFormat="1" ht="12.75" x14ac:dyDescent="0.25">
      <c r="A373" s="60"/>
      <c r="B373" s="66"/>
      <c r="C373" s="67"/>
      <c r="D373" s="60"/>
      <c r="E373" s="60"/>
      <c r="F373" s="60"/>
      <c r="G373" s="60"/>
      <c r="H373" s="60"/>
      <c r="I373" s="60"/>
      <c r="J373" s="60"/>
      <c r="K373" s="60"/>
      <c r="L373" s="60"/>
      <c r="M373" s="101"/>
      <c r="N373" s="109"/>
    </row>
    <row r="374" spans="1:14" s="49" customFormat="1" ht="12.75" x14ac:dyDescent="0.25">
      <c r="A374" s="60"/>
      <c r="B374" s="66"/>
      <c r="C374" s="67"/>
      <c r="D374" s="60"/>
      <c r="E374" s="60"/>
      <c r="F374" s="60"/>
      <c r="G374" s="60"/>
      <c r="H374" s="60"/>
      <c r="I374" s="60"/>
      <c r="J374" s="60"/>
      <c r="K374" s="60"/>
      <c r="L374" s="60"/>
      <c r="M374" s="101"/>
      <c r="N374" s="109"/>
    </row>
    <row r="375" spans="1:14" s="49" customFormat="1" ht="12.75" x14ac:dyDescent="0.25">
      <c r="A375" s="60"/>
      <c r="B375" s="66"/>
      <c r="C375" s="67"/>
      <c r="D375" s="60"/>
      <c r="E375" s="60"/>
      <c r="F375" s="60"/>
      <c r="G375" s="60"/>
      <c r="H375" s="60"/>
      <c r="I375" s="60"/>
      <c r="J375" s="60"/>
      <c r="K375" s="60"/>
      <c r="L375" s="60"/>
      <c r="M375" s="101"/>
      <c r="N375" s="109"/>
    </row>
    <row r="376" spans="1:14" s="49" customFormat="1" ht="12.75" x14ac:dyDescent="0.25">
      <c r="A376" s="60"/>
      <c r="B376" s="66"/>
      <c r="C376" s="67"/>
      <c r="D376" s="60"/>
      <c r="E376" s="60"/>
      <c r="F376" s="60"/>
      <c r="G376" s="60"/>
      <c r="H376" s="60"/>
      <c r="I376" s="60"/>
      <c r="J376" s="60"/>
      <c r="K376" s="60"/>
      <c r="L376" s="60"/>
      <c r="M376" s="101"/>
      <c r="N376" s="109"/>
    </row>
    <row r="377" spans="1:14" s="49" customFormat="1" ht="12.75" x14ac:dyDescent="0.25">
      <c r="A377" s="60"/>
      <c r="B377" s="66"/>
      <c r="C377" s="67"/>
      <c r="D377" s="60"/>
      <c r="E377" s="60"/>
      <c r="F377" s="60"/>
      <c r="G377" s="60"/>
      <c r="H377" s="60"/>
      <c r="I377" s="60"/>
      <c r="J377" s="60"/>
      <c r="K377" s="60"/>
      <c r="L377" s="60"/>
      <c r="M377" s="101"/>
      <c r="N377" s="109"/>
    </row>
    <row r="378" spans="1:14" s="49" customFormat="1" ht="12.75" x14ac:dyDescent="0.25">
      <c r="A378" s="60"/>
      <c r="B378" s="66"/>
      <c r="C378" s="67"/>
      <c r="D378" s="60"/>
      <c r="E378" s="60"/>
      <c r="F378" s="60"/>
      <c r="G378" s="60"/>
      <c r="H378" s="60"/>
      <c r="I378" s="60"/>
      <c r="J378" s="60"/>
      <c r="K378" s="60"/>
      <c r="L378" s="60"/>
      <c r="M378" s="101"/>
      <c r="N378" s="109"/>
    </row>
    <row r="379" spans="1:14" s="49" customFormat="1" ht="12.75" x14ac:dyDescent="0.25">
      <c r="A379" s="60"/>
      <c r="B379" s="66"/>
      <c r="C379" s="67"/>
      <c r="D379" s="60"/>
      <c r="E379" s="60"/>
      <c r="F379" s="60"/>
      <c r="G379" s="60"/>
      <c r="H379" s="60"/>
      <c r="I379" s="60"/>
      <c r="J379" s="60"/>
      <c r="K379" s="60"/>
      <c r="L379" s="60"/>
      <c r="M379" s="101"/>
      <c r="N379" s="109"/>
    </row>
    <row r="380" spans="1:14" s="49" customFormat="1" ht="12.75" x14ac:dyDescent="0.25">
      <c r="A380" s="60"/>
      <c r="B380" s="66"/>
      <c r="C380" s="67"/>
      <c r="D380" s="60"/>
      <c r="E380" s="60"/>
      <c r="F380" s="60"/>
      <c r="G380" s="60"/>
      <c r="H380" s="60"/>
      <c r="I380" s="60"/>
      <c r="J380" s="60"/>
      <c r="K380" s="60"/>
      <c r="L380" s="60"/>
      <c r="M380" s="101"/>
      <c r="N380" s="109"/>
    </row>
    <row r="381" spans="1:14" s="49" customFormat="1" ht="12.75" x14ac:dyDescent="0.25">
      <c r="A381" s="60"/>
      <c r="B381" s="66"/>
      <c r="C381" s="67"/>
      <c r="D381" s="60"/>
      <c r="E381" s="60"/>
      <c r="F381" s="60"/>
      <c r="G381" s="60"/>
      <c r="H381" s="60"/>
      <c r="I381" s="60"/>
      <c r="J381" s="60"/>
      <c r="K381" s="60"/>
      <c r="L381" s="60"/>
      <c r="M381" s="101"/>
      <c r="N381" s="109"/>
    </row>
    <row r="382" spans="1:14" s="49" customFormat="1" ht="12.75" x14ac:dyDescent="0.25">
      <c r="A382" s="60"/>
      <c r="B382" s="66"/>
      <c r="C382" s="67"/>
      <c r="D382" s="60"/>
      <c r="E382" s="60"/>
      <c r="F382" s="60"/>
      <c r="G382" s="60"/>
      <c r="H382" s="60"/>
      <c r="I382" s="60"/>
      <c r="J382" s="60"/>
      <c r="K382" s="60"/>
      <c r="L382" s="60"/>
      <c r="M382" s="101"/>
      <c r="N382" s="109"/>
    </row>
    <row r="383" spans="1:14" s="49" customFormat="1" ht="12.75" x14ac:dyDescent="0.25">
      <c r="A383" s="60"/>
      <c r="B383" s="66"/>
      <c r="C383" s="67"/>
      <c r="D383" s="60"/>
      <c r="E383" s="60"/>
      <c r="F383" s="60"/>
      <c r="G383" s="60"/>
      <c r="H383" s="60"/>
      <c r="I383" s="60"/>
      <c r="J383" s="60"/>
      <c r="K383" s="60"/>
      <c r="L383" s="60"/>
      <c r="M383" s="101"/>
      <c r="N383" s="109"/>
    </row>
    <row r="384" spans="1:14" s="49" customFormat="1" ht="12.75" x14ac:dyDescent="0.25">
      <c r="A384" s="60"/>
      <c r="B384" s="66"/>
      <c r="C384" s="67"/>
      <c r="D384" s="60"/>
      <c r="E384" s="60"/>
      <c r="F384" s="60"/>
      <c r="G384" s="60"/>
      <c r="H384" s="60"/>
      <c r="I384" s="60"/>
      <c r="J384" s="60"/>
      <c r="K384" s="60"/>
      <c r="L384" s="60"/>
      <c r="M384" s="101"/>
      <c r="N384" s="109"/>
    </row>
    <row r="385" spans="1:14" s="49" customFormat="1" ht="12.75" x14ac:dyDescent="0.25">
      <c r="A385" s="60"/>
      <c r="B385" s="66"/>
      <c r="C385" s="67"/>
      <c r="D385" s="60"/>
      <c r="E385" s="60"/>
      <c r="F385" s="60"/>
      <c r="G385" s="60"/>
      <c r="H385" s="60"/>
      <c r="I385" s="60"/>
      <c r="J385" s="60"/>
      <c r="K385" s="60"/>
      <c r="L385" s="60"/>
      <c r="M385" s="101"/>
      <c r="N385" s="109"/>
    </row>
    <row r="386" spans="1:14" s="49" customFormat="1" ht="12.75" x14ac:dyDescent="0.25">
      <c r="A386" s="60"/>
      <c r="B386" s="66"/>
      <c r="C386" s="67"/>
      <c r="D386" s="60"/>
      <c r="E386" s="60"/>
      <c r="F386" s="60"/>
      <c r="G386" s="60"/>
      <c r="H386" s="60"/>
      <c r="I386" s="60"/>
      <c r="J386" s="60"/>
      <c r="K386" s="60"/>
      <c r="L386" s="60"/>
      <c r="M386" s="101"/>
      <c r="N386" s="109"/>
    </row>
    <row r="387" spans="1:14" s="49" customFormat="1" ht="12.75" x14ac:dyDescent="0.25">
      <c r="A387" s="60"/>
      <c r="B387" s="66"/>
      <c r="C387" s="67"/>
      <c r="D387" s="60"/>
      <c r="E387" s="60"/>
      <c r="F387" s="60"/>
      <c r="G387" s="60"/>
      <c r="H387" s="60"/>
      <c r="I387" s="60"/>
      <c r="J387" s="60"/>
      <c r="K387" s="60"/>
      <c r="L387" s="60"/>
      <c r="M387" s="101"/>
      <c r="N387" s="109"/>
    </row>
    <row r="388" spans="1:14" s="49" customFormat="1" ht="12.75" x14ac:dyDescent="0.25">
      <c r="A388" s="60"/>
      <c r="B388" s="66"/>
      <c r="C388" s="67"/>
      <c r="D388" s="60"/>
      <c r="E388" s="60"/>
      <c r="F388" s="60"/>
      <c r="G388" s="60"/>
      <c r="H388" s="60"/>
      <c r="I388" s="60"/>
      <c r="J388" s="60"/>
      <c r="K388" s="60"/>
      <c r="L388" s="60"/>
      <c r="M388" s="101"/>
      <c r="N388" s="109"/>
    </row>
    <row r="389" spans="1:14" s="49" customFormat="1" ht="12.75" x14ac:dyDescent="0.25">
      <c r="A389" s="60"/>
      <c r="B389" s="66"/>
      <c r="C389" s="67"/>
      <c r="D389" s="60"/>
      <c r="E389" s="60"/>
      <c r="F389" s="60"/>
      <c r="G389" s="60"/>
      <c r="H389" s="60"/>
      <c r="I389" s="60"/>
      <c r="J389" s="60"/>
      <c r="K389" s="60"/>
      <c r="L389" s="60"/>
      <c r="M389" s="101"/>
      <c r="N389" s="109"/>
    </row>
    <row r="390" spans="1:14" s="49" customFormat="1" ht="12.75" x14ac:dyDescent="0.25">
      <c r="A390" s="60"/>
      <c r="B390" s="66"/>
      <c r="C390" s="67"/>
      <c r="D390" s="60"/>
      <c r="E390" s="60"/>
      <c r="F390" s="60"/>
      <c r="G390" s="60"/>
      <c r="H390" s="60"/>
      <c r="I390" s="60"/>
      <c r="J390" s="60"/>
      <c r="K390" s="60"/>
      <c r="L390" s="60"/>
      <c r="M390" s="101"/>
      <c r="N390" s="109"/>
    </row>
    <row r="391" spans="1:14" s="49" customFormat="1" ht="12.75" x14ac:dyDescent="0.25">
      <c r="A391" s="60"/>
      <c r="B391" s="66"/>
      <c r="C391" s="67"/>
      <c r="D391" s="60"/>
      <c r="E391" s="60"/>
      <c r="F391" s="60"/>
      <c r="G391" s="60"/>
      <c r="H391" s="60"/>
      <c r="I391" s="60"/>
      <c r="J391" s="60"/>
      <c r="K391" s="60"/>
      <c r="L391" s="60"/>
      <c r="M391" s="101"/>
      <c r="N391" s="109"/>
    </row>
    <row r="392" spans="1:14" s="49" customFormat="1" ht="12.75" x14ac:dyDescent="0.25">
      <c r="A392" s="60"/>
      <c r="B392" s="66"/>
      <c r="C392" s="67"/>
      <c r="D392" s="60"/>
      <c r="E392" s="60"/>
      <c r="F392" s="60"/>
      <c r="G392" s="60"/>
      <c r="H392" s="60"/>
      <c r="I392" s="60"/>
      <c r="J392" s="60"/>
      <c r="K392" s="60"/>
      <c r="L392" s="60"/>
      <c r="M392" s="101"/>
      <c r="N392" s="109"/>
    </row>
    <row r="393" spans="1:14" s="49" customFormat="1" ht="12.75" x14ac:dyDescent="0.25">
      <c r="A393" s="60"/>
      <c r="B393" s="66"/>
      <c r="C393" s="67"/>
      <c r="D393" s="60"/>
      <c r="E393" s="60"/>
      <c r="F393" s="60"/>
      <c r="G393" s="60"/>
      <c r="H393" s="60"/>
      <c r="I393" s="60"/>
      <c r="J393" s="60"/>
      <c r="K393" s="60"/>
      <c r="L393" s="60"/>
      <c r="M393" s="101"/>
      <c r="N393" s="109"/>
    </row>
    <row r="394" spans="1:14" s="49" customFormat="1" ht="12.75" x14ac:dyDescent="0.25">
      <c r="A394" s="60"/>
      <c r="B394" s="66"/>
      <c r="C394" s="67"/>
      <c r="D394" s="60"/>
      <c r="E394" s="60"/>
      <c r="F394" s="60"/>
      <c r="G394" s="60"/>
      <c r="H394" s="60"/>
      <c r="I394" s="60"/>
      <c r="J394" s="60"/>
      <c r="K394" s="60"/>
      <c r="L394" s="60"/>
      <c r="M394" s="101"/>
      <c r="N394" s="109"/>
    </row>
    <row r="395" spans="1:14" s="49" customFormat="1" ht="12.75" x14ac:dyDescent="0.25">
      <c r="A395" s="60"/>
      <c r="B395" s="66"/>
      <c r="C395" s="67"/>
      <c r="D395" s="60"/>
      <c r="E395" s="60"/>
      <c r="F395" s="60"/>
      <c r="G395" s="60"/>
      <c r="H395" s="60"/>
      <c r="I395" s="60"/>
      <c r="J395" s="60"/>
      <c r="K395" s="60"/>
      <c r="L395" s="60"/>
      <c r="M395" s="101"/>
      <c r="N395" s="109"/>
    </row>
    <row r="396" spans="1:14" s="49" customFormat="1" ht="12.75" x14ac:dyDescent="0.25">
      <c r="A396" s="60"/>
      <c r="B396" s="66"/>
      <c r="C396" s="67"/>
      <c r="D396" s="60"/>
      <c r="E396" s="60"/>
      <c r="F396" s="60"/>
      <c r="G396" s="60"/>
      <c r="H396" s="60"/>
      <c r="I396" s="60"/>
      <c r="J396" s="60"/>
      <c r="K396" s="60"/>
      <c r="L396" s="60"/>
      <c r="M396" s="101"/>
      <c r="N396" s="109"/>
    </row>
    <row r="397" spans="1:14" s="49" customFormat="1" ht="12.75" x14ac:dyDescent="0.25">
      <c r="A397" s="60"/>
      <c r="B397" s="66"/>
      <c r="C397" s="67"/>
      <c r="D397" s="60"/>
      <c r="E397" s="60"/>
      <c r="F397" s="60"/>
      <c r="G397" s="60"/>
      <c r="H397" s="60"/>
      <c r="I397" s="60"/>
      <c r="J397" s="60"/>
      <c r="K397" s="60"/>
      <c r="L397" s="60"/>
      <c r="M397" s="101"/>
      <c r="N397" s="109"/>
    </row>
    <row r="398" spans="1:14" s="49" customFormat="1" ht="12.75" x14ac:dyDescent="0.25">
      <c r="A398" s="60"/>
      <c r="B398" s="66"/>
      <c r="C398" s="67"/>
      <c r="D398" s="60"/>
      <c r="E398" s="60"/>
      <c r="F398" s="60"/>
      <c r="G398" s="60"/>
      <c r="H398" s="60"/>
      <c r="I398" s="60"/>
      <c r="J398" s="60"/>
      <c r="K398" s="60"/>
      <c r="L398" s="60"/>
      <c r="M398" s="101"/>
      <c r="N398" s="109"/>
    </row>
    <row r="399" spans="1:14" s="49" customFormat="1" ht="12.75" x14ac:dyDescent="0.25">
      <c r="A399" s="60"/>
      <c r="B399" s="66"/>
      <c r="C399" s="67"/>
      <c r="D399" s="60"/>
      <c r="E399" s="60"/>
      <c r="F399" s="60"/>
      <c r="G399" s="60"/>
      <c r="H399" s="60"/>
      <c r="I399" s="60"/>
      <c r="J399" s="60"/>
      <c r="K399" s="60"/>
      <c r="L399" s="60"/>
      <c r="M399" s="101"/>
      <c r="N399" s="109"/>
    </row>
  </sheetData>
  <mergeCells count="16">
    <mergeCell ref="K9:L9"/>
    <mergeCell ref="A9:A11"/>
    <mergeCell ref="B9:C11"/>
    <mergeCell ref="D9:F9"/>
    <mergeCell ref="G9:G10"/>
    <mergeCell ref="H9:I9"/>
    <mergeCell ref="A3:F3"/>
    <mergeCell ref="G3:L3"/>
    <mergeCell ref="M3:P3"/>
    <mergeCell ref="A2:L2"/>
    <mergeCell ref="A1:C1"/>
    <mergeCell ref="A12:F12"/>
    <mergeCell ref="G12:L12"/>
    <mergeCell ref="A13:F13"/>
    <mergeCell ref="G13:L13"/>
    <mergeCell ref="A14:C14"/>
  </mergeCells>
  <printOptions horizontalCentered="1"/>
  <pageMargins left="0.39370078740157483" right="0" top="0.39370078740157483" bottom="0" header="0" footer="0"/>
  <pageSetup scale="65" fitToHeight="0" orientation="landscape" r:id="rId1"/>
  <headerFooter alignWithMargins="0"/>
  <ignoredErrors>
    <ignoredError sqref="F14:F15" formula="1"/>
    <ignoredError sqref="D11:L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1"/>
  <sheetViews>
    <sheetView showGridLines="0" zoomScale="90" zoomScaleNormal="90" zoomScaleSheetLayoutView="100" workbookViewId="0">
      <selection activeCell="D26" sqref="D26"/>
    </sheetView>
  </sheetViews>
  <sheetFormatPr baseColWidth="10" defaultColWidth="11.42578125" defaultRowHeight="12.75" x14ac:dyDescent="0.25"/>
  <cols>
    <col min="1" max="2" width="5" style="80" customWidth="1"/>
    <col min="3" max="3" width="46.42578125" style="80" customWidth="1"/>
    <col min="4" max="4" width="21" style="80" customWidth="1"/>
    <col min="5" max="6" width="18.7109375" style="80" customWidth="1"/>
    <col min="7" max="7" width="12.28515625" style="80" customWidth="1"/>
    <col min="8" max="8" width="12" style="80" customWidth="1"/>
    <col min="9" max="9" width="13.7109375" style="80" customWidth="1"/>
    <col min="10" max="10" width="6.85546875" style="80" customWidth="1"/>
    <col min="11" max="11" width="6.7109375" style="80" customWidth="1"/>
    <col min="12" max="12" width="12.42578125" style="80" customWidth="1"/>
    <col min="13" max="16384" width="11.42578125" style="80"/>
  </cols>
  <sheetData>
    <row r="1" spans="1:16" s="162" customFormat="1" ht="63.75" customHeight="1" x14ac:dyDescent="0.2">
      <c r="A1" s="388" t="s">
        <v>1103</v>
      </c>
      <c r="B1" s="388"/>
      <c r="C1" s="388"/>
      <c r="D1" s="113" t="s">
        <v>1105</v>
      </c>
      <c r="E1" s="113"/>
      <c r="F1" s="163"/>
      <c r="G1" s="163"/>
      <c r="H1" s="163"/>
      <c r="I1" s="163"/>
      <c r="J1" s="163"/>
      <c r="K1" s="163"/>
      <c r="L1" s="163"/>
      <c r="M1" s="163"/>
      <c r="N1" s="163"/>
      <c r="O1" s="161"/>
    </row>
    <row r="2" spans="1:16" s="1" customFormat="1" ht="36" customHeight="1" thickBot="1" x14ac:dyDescent="0.45">
      <c r="A2" s="420" t="s">
        <v>1104</v>
      </c>
      <c r="B2" s="420"/>
      <c r="C2" s="420"/>
      <c r="D2" s="420"/>
      <c r="E2" s="420"/>
      <c r="F2" s="420"/>
      <c r="G2" s="420"/>
      <c r="H2" s="420"/>
      <c r="I2" s="420"/>
      <c r="J2" s="420"/>
      <c r="K2" s="420"/>
      <c r="L2" s="231"/>
      <c r="M2" s="231"/>
      <c r="N2" s="5"/>
      <c r="O2" s="164"/>
      <c r="P2" s="164"/>
    </row>
    <row r="3" spans="1:16" customFormat="1" ht="6" customHeight="1" x14ac:dyDescent="0.4">
      <c r="A3" s="390"/>
      <c r="B3" s="390"/>
      <c r="C3" s="390"/>
      <c r="D3" s="390"/>
      <c r="E3" s="390"/>
      <c r="F3" s="390"/>
      <c r="G3" s="390"/>
      <c r="H3" s="390"/>
      <c r="I3" s="390"/>
      <c r="J3" s="390"/>
      <c r="K3" s="390"/>
      <c r="L3" s="399"/>
      <c r="M3" s="399"/>
      <c r="N3" s="399"/>
      <c r="O3" s="399"/>
      <c r="P3" s="399"/>
    </row>
    <row r="4" spans="1:16" s="45" customFormat="1" ht="16.5" x14ac:dyDescent="0.25">
      <c r="A4" s="328" t="s">
        <v>1133</v>
      </c>
      <c r="B4" s="328"/>
      <c r="C4" s="328"/>
      <c r="D4" s="328"/>
      <c r="E4" s="328"/>
      <c r="F4" s="328"/>
      <c r="G4" s="328"/>
      <c r="H4" s="328"/>
      <c r="I4" s="328"/>
      <c r="J4" s="328"/>
      <c r="K4" s="328"/>
      <c r="L4" s="71"/>
      <c r="M4" s="71"/>
      <c r="N4" s="71"/>
      <c r="O4" s="71"/>
    </row>
    <row r="5" spans="1:16" s="45" customFormat="1" ht="15" x14ac:dyDescent="0.25">
      <c r="A5" s="328" t="s">
        <v>1134</v>
      </c>
      <c r="B5" s="342"/>
      <c r="C5" s="343"/>
      <c r="D5" s="342"/>
      <c r="E5" s="342"/>
      <c r="F5" s="342"/>
      <c r="G5" s="342"/>
      <c r="H5" s="342"/>
      <c r="I5" s="342"/>
      <c r="J5" s="342"/>
      <c r="K5" s="342"/>
      <c r="L5" s="347">
        <v>19.6829</v>
      </c>
      <c r="M5" s="71"/>
      <c r="N5" s="71"/>
      <c r="O5" s="71"/>
    </row>
    <row r="6" spans="1:16" s="45" customFormat="1" ht="15" x14ac:dyDescent="0.25">
      <c r="A6" s="327" t="s">
        <v>1</v>
      </c>
      <c r="B6" s="327"/>
      <c r="C6" s="327"/>
      <c r="D6" s="327"/>
      <c r="E6" s="327"/>
      <c r="F6" s="327"/>
      <c r="G6" s="327"/>
      <c r="H6" s="327"/>
      <c r="I6" s="327"/>
      <c r="J6" s="327"/>
      <c r="K6" s="327"/>
      <c r="L6" s="421"/>
      <c r="M6" s="421"/>
      <c r="N6" s="421"/>
      <c r="O6" s="421"/>
    </row>
    <row r="7" spans="1:16" s="45" customFormat="1" ht="15" x14ac:dyDescent="0.25">
      <c r="A7" s="327" t="s">
        <v>1123</v>
      </c>
      <c r="B7" s="327"/>
      <c r="C7" s="327"/>
      <c r="D7" s="327"/>
      <c r="E7" s="327"/>
      <c r="F7" s="327"/>
      <c r="G7" s="327"/>
      <c r="H7" s="327"/>
      <c r="I7" s="327"/>
      <c r="J7" s="327"/>
      <c r="K7" s="327"/>
      <c r="L7" s="421"/>
      <c r="M7" s="421"/>
      <c r="N7" s="421"/>
      <c r="O7" s="421"/>
    </row>
    <row r="8" spans="1:16" s="45" customFormat="1" ht="16.5" x14ac:dyDescent="0.25">
      <c r="A8" s="422" t="s">
        <v>1135</v>
      </c>
      <c r="B8" s="422"/>
      <c r="C8" s="422"/>
      <c r="D8" s="422"/>
      <c r="E8" s="422"/>
      <c r="F8" s="422"/>
      <c r="G8" s="422"/>
      <c r="H8" s="422"/>
      <c r="I8" s="422"/>
      <c r="J8" s="422"/>
      <c r="K8" s="422"/>
      <c r="L8" s="71"/>
      <c r="M8" s="71"/>
      <c r="N8" s="71"/>
      <c r="O8" s="71"/>
    </row>
    <row r="9" spans="1:16" s="60" customFormat="1" ht="29.25" customHeight="1" x14ac:dyDescent="0.25">
      <c r="A9" s="404" t="s">
        <v>993</v>
      </c>
      <c r="B9" s="397" t="s">
        <v>1145</v>
      </c>
      <c r="C9" s="397"/>
      <c r="D9" s="423" t="s">
        <v>994</v>
      </c>
      <c r="E9" s="423"/>
      <c r="F9" s="337" t="s">
        <v>995</v>
      </c>
      <c r="G9" s="404" t="s">
        <v>1139</v>
      </c>
      <c r="H9" s="404" t="s">
        <v>996</v>
      </c>
      <c r="I9" s="404" t="s">
        <v>1140</v>
      </c>
      <c r="J9" s="404" t="s">
        <v>997</v>
      </c>
      <c r="K9" s="404"/>
      <c r="L9" s="49"/>
      <c r="M9" s="49"/>
      <c r="N9" s="49"/>
      <c r="O9" s="49"/>
    </row>
    <row r="10" spans="1:16" s="60" customFormat="1" ht="15.75" customHeight="1" x14ac:dyDescent="0.25">
      <c r="A10" s="404"/>
      <c r="B10" s="397"/>
      <c r="C10" s="397"/>
      <c r="D10" s="404" t="s">
        <v>998</v>
      </c>
      <c r="E10" s="404" t="s">
        <v>999</v>
      </c>
      <c r="F10" s="404" t="s">
        <v>999</v>
      </c>
      <c r="G10" s="404"/>
      <c r="H10" s="404"/>
      <c r="I10" s="404"/>
      <c r="J10" s="423"/>
      <c r="K10" s="423"/>
    </row>
    <row r="11" spans="1:16" s="60" customFormat="1" ht="46.5" customHeight="1" x14ac:dyDescent="0.25">
      <c r="A11" s="404"/>
      <c r="B11" s="397"/>
      <c r="C11" s="397"/>
      <c r="D11" s="404"/>
      <c r="E11" s="404"/>
      <c r="F11" s="404"/>
      <c r="G11" s="404"/>
      <c r="H11" s="404"/>
      <c r="I11" s="404"/>
      <c r="J11" s="124" t="s">
        <v>1000</v>
      </c>
      <c r="K11" s="124" t="s">
        <v>1001</v>
      </c>
      <c r="L11" s="73"/>
    </row>
    <row r="12" spans="1:16" s="41" customFormat="1" ht="6" customHeight="1" thickBot="1" x14ac:dyDescent="0.3">
      <c r="A12" s="417"/>
      <c r="B12" s="417"/>
      <c r="C12" s="417"/>
      <c r="D12" s="417"/>
      <c r="E12" s="417"/>
      <c r="F12" s="417"/>
      <c r="G12" s="344"/>
      <c r="H12" s="344"/>
      <c r="I12" s="344"/>
      <c r="J12" s="344"/>
      <c r="K12" s="344"/>
      <c r="L12" s="346"/>
      <c r="M12" s="214"/>
      <c r="N12" s="282"/>
      <c r="O12" s="283"/>
      <c r="P12" s="283"/>
    </row>
    <row r="13" spans="1:16" s="42" customFormat="1" ht="6" customHeight="1" thickBot="1" x14ac:dyDescent="0.3">
      <c r="A13" s="418"/>
      <c r="B13" s="418"/>
      <c r="C13" s="418"/>
      <c r="D13" s="418"/>
      <c r="E13" s="418"/>
      <c r="F13" s="418"/>
      <c r="G13" s="345"/>
      <c r="H13" s="345"/>
      <c r="I13" s="345"/>
      <c r="J13" s="345"/>
      <c r="K13" s="345"/>
      <c r="L13" s="346"/>
      <c r="M13" s="292"/>
      <c r="N13" s="282"/>
      <c r="O13" s="283"/>
      <c r="P13" s="283"/>
    </row>
    <row r="14" spans="1:16" s="50" customFormat="1" ht="13.5" x14ac:dyDescent="0.25">
      <c r="A14" s="153"/>
      <c r="B14" s="348"/>
      <c r="C14" s="349" t="s">
        <v>44</v>
      </c>
      <c r="D14" s="350">
        <f>D15+D31+D40+D54+D65+D78+D117+D135+D145+D167+D192+D214+D225+D235+D239+D249+D264+D278+D288+D304</f>
        <v>2476409.316039328</v>
      </c>
      <c r="E14" s="350">
        <f>E15+E31+E40+E54+E65+E78+E117+E135+E145+E167+E192+E214+E225+E235+E239+E249+E264+E278+E288+E304</f>
        <v>2476409.316039328</v>
      </c>
      <c r="F14" s="350">
        <f>F15+F31+F40+F54+F65+F78+F117+F135+F145+F167+F192+F214+F225+F235+F239+F249+F264+F278+F288+F304</f>
        <v>2476409.316039328</v>
      </c>
      <c r="G14" s="351"/>
      <c r="H14" s="352"/>
      <c r="I14" s="353"/>
      <c r="J14" s="353"/>
      <c r="K14" s="153"/>
    </row>
    <row r="15" spans="1:16" s="74" customFormat="1" ht="13.5" x14ac:dyDescent="0.25">
      <c r="A15" s="424" t="s">
        <v>1002</v>
      </c>
      <c r="B15" s="424"/>
      <c r="C15" s="424"/>
      <c r="D15" s="354">
        <f>SUM(D16:D30)</f>
        <v>78121.998620883605</v>
      </c>
      <c r="E15" s="354">
        <f>SUM(E16:E30)</f>
        <v>78121.998620883605</v>
      </c>
      <c r="F15" s="354">
        <f>SUM(F16:F30)</f>
        <v>78121.998620883605</v>
      </c>
      <c r="G15" s="355"/>
      <c r="H15" s="349"/>
      <c r="I15" s="349"/>
      <c r="J15" s="349"/>
      <c r="K15" s="186"/>
    </row>
    <row r="16" spans="1:16" s="74" customFormat="1" ht="13.5" x14ac:dyDescent="0.25">
      <c r="A16" s="149">
        <v>1</v>
      </c>
      <c r="B16" s="149" t="s">
        <v>131</v>
      </c>
      <c r="C16" s="207" t="s">
        <v>132</v>
      </c>
      <c r="D16" s="356">
        <v>3532.837269356</v>
      </c>
      <c r="E16" s="356">
        <v>3532.837269356</v>
      </c>
      <c r="F16" s="356">
        <v>3532.837269356</v>
      </c>
      <c r="G16" s="357">
        <v>36732</v>
      </c>
      <c r="H16" s="357">
        <v>36732</v>
      </c>
      <c r="I16" s="357">
        <v>42128</v>
      </c>
      <c r="J16" s="154">
        <v>14</v>
      </c>
      <c r="K16" s="154">
        <v>9</v>
      </c>
    </row>
    <row r="17" spans="1:11" s="74" customFormat="1" ht="13.5" x14ac:dyDescent="0.25">
      <c r="A17" s="149">
        <v>2</v>
      </c>
      <c r="B17" s="149" t="s">
        <v>134</v>
      </c>
      <c r="C17" s="207" t="s">
        <v>782</v>
      </c>
      <c r="D17" s="356">
        <v>15593.976893094101</v>
      </c>
      <c r="E17" s="356">
        <v>15593.976893094101</v>
      </c>
      <c r="F17" s="356">
        <v>15593.976893094101</v>
      </c>
      <c r="G17" s="357">
        <v>37019</v>
      </c>
      <c r="H17" s="357">
        <v>37019</v>
      </c>
      <c r="I17" s="357">
        <v>42460</v>
      </c>
      <c r="J17" s="154">
        <v>14</v>
      </c>
      <c r="K17" s="154">
        <v>3</v>
      </c>
    </row>
    <row r="18" spans="1:11" s="74" customFormat="1" ht="13.5" x14ac:dyDescent="0.25">
      <c r="A18" s="149">
        <v>3</v>
      </c>
      <c r="B18" s="149" t="s">
        <v>136</v>
      </c>
      <c r="C18" s="207" t="s">
        <v>137</v>
      </c>
      <c r="D18" s="356">
        <v>739.64157552040012</v>
      </c>
      <c r="E18" s="356">
        <v>739.64157552040012</v>
      </c>
      <c r="F18" s="356">
        <v>739.64157552040012</v>
      </c>
      <c r="G18" s="357">
        <v>38080</v>
      </c>
      <c r="H18" s="357">
        <v>38080</v>
      </c>
      <c r="I18" s="357">
        <v>41759</v>
      </c>
      <c r="J18" s="154">
        <v>10</v>
      </c>
      <c r="K18" s="154">
        <v>0</v>
      </c>
    </row>
    <row r="19" spans="1:11" s="74" customFormat="1" ht="13.5" x14ac:dyDescent="0.25">
      <c r="A19" s="149">
        <v>4</v>
      </c>
      <c r="B19" s="149" t="s">
        <v>134</v>
      </c>
      <c r="C19" s="207" t="s">
        <v>138</v>
      </c>
      <c r="D19" s="356">
        <v>9588.9243175528991</v>
      </c>
      <c r="E19" s="356">
        <v>9588.9243175528991</v>
      </c>
      <c r="F19" s="356">
        <v>9588.9243175528991</v>
      </c>
      <c r="G19" s="357">
        <v>36786</v>
      </c>
      <c r="H19" s="357">
        <v>36786</v>
      </c>
      <c r="I19" s="357">
        <v>41944</v>
      </c>
      <c r="J19" s="154">
        <v>14</v>
      </c>
      <c r="K19" s="154">
        <v>0</v>
      </c>
    </row>
    <row r="20" spans="1:11" s="74" customFormat="1" ht="13.5" x14ac:dyDescent="0.25">
      <c r="A20" s="149">
        <v>5</v>
      </c>
      <c r="B20" s="149" t="s">
        <v>139</v>
      </c>
      <c r="C20" s="207" t="s">
        <v>140</v>
      </c>
      <c r="D20" s="356">
        <v>1255.5414659931</v>
      </c>
      <c r="E20" s="356">
        <v>1255.5414659931</v>
      </c>
      <c r="F20" s="356">
        <v>1255.5414659931</v>
      </c>
      <c r="G20" s="357">
        <v>37248</v>
      </c>
      <c r="H20" s="357">
        <v>37248</v>
      </c>
      <c r="I20" s="357">
        <v>40816</v>
      </c>
      <c r="J20" s="154">
        <v>9</v>
      </c>
      <c r="K20" s="154">
        <v>2</v>
      </c>
    </row>
    <row r="21" spans="1:11" s="74" customFormat="1" ht="13.5" x14ac:dyDescent="0.25">
      <c r="A21" s="149">
        <v>6</v>
      </c>
      <c r="B21" s="149" t="s">
        <v>134</v>
      </c>
      <c r="C21" s="207" t="s">
        <v>141</v>
      </c>
      <c r="D21" s="356">
        <v>9366.2062220367989</v>
      </c>
      <c r="E21" s="356">
        <v>9366.2062220367989</v>
      </c>
      <c r="F21" s="356">
        <v>9366.2062220367989</v>
      </c>
      <c r="G21" s="357">
        <v>37076</v>
      </c>
      <c r="H21" s="357">
        <v>37076</v>
      </c>
      <c r="I21" s="357">
        <v>42521</v>
      </c>
      <c r="J21" s="154">
        <v>14</v>
      </c>
      <c r="K21" s="154">
        <v>6</v>
      </c>
    </row>
    <row r="22" spans="1:11" s="74" customFormat="1" ht="13.5" x14ac:dyDescent="0.25">
      <c r="A22" s="149">
        <v>7</v>
      </c>
      <c r="B22" s="149" t="s">
        <v>142</v>
      </c>
      <c r="C22" s="207" t="s">
        <v>143</v>
      </c>
      <c r="D22" s="356">
        <v>8244.2094337439994</v>
      </c>
      <c r="E22" s="356">
        <v>8244.2094337439994</v>
      </c>
      <c r="F22" s="356">
        <v>8244.2094337439994</v>
      </c>
      <c r="G22" s="357">
        <v>36168</v>
      </c>
      <c r="H22" s="357">
        <v>36168</v>
      </c>
      <c r="I22" s="357">
        <v>43511</v>
      </c>
      <c r="J22" s="154">
        <v>19</v>
      </c>
      <c r="K22" s="154">
        <v>9</v>
      </c>
    </row>
    <row r="23" spans="1:11" s="74" customFormat="1" ht="13.5" x14ac:dyDescent="0.25">
      <c r="A23" s="149">
        <v>9</v>
      </c>
      <c r="B23" s="149" t="s">
        <v>144</v>
      </c>
      <c r="C23" s="207" t="s">
        <v>145</v>
      </c>
      <c r="D23" s="356">
        <v>5260.8812561464001</v>
      </c>
      <c r="E23" s="356">
        <v>5260.8812561464001</v>
      </c>
      <c r="F23" s="356">
        <v>5260.8812561464001</v>
      </c>
      <c r="G23" s="357">
        <v>36372</v>
      </c>
      <c r="H23" s="357">
        <v>36433</v>
      </c>
      <c r="I23" s="357">
        <v>40101</v>
      </c>
      <c r="J23" s="154">
        <v>10</v>
      </c>
      <c r="K23" s="154">
        <v>0</v>
      </c>
    </row>
    <row r="24" spans="1:11" s="74" customFormat="1" ht="13.5" x14ac:dyDescent="0.25">
      <c r="A24" s="149">
        <v>10</v>
      </c>
      <c r="B24" s="149" t="s">
        <v>144</v>
      </c>
      <c r="C24" s="207" t="s">
        <v>146</v>
      </c>
      <c r="D24" s="356">
        <v>5575.7240235042991</v>
      </c>
      <c r="E24" s="356">
        <v>5575.7240235042991</v>
      </c>
      <c r="F24" s="356">
        <v>5575.7240235042991</v>
      </c>
      <c r="G24" s="357">
        <v>36483</v>
      </c>
      <c r="H24" s="357">
        <v>36742</v>
      </c>
      <c r="I24" s="357">
        <v>42292</v>
      </c>
      <c r="J24" s="154">
        <v>15</v>
      </c>
      <c r="K24" s="154">
        <v>3</v>
      </c>
    </row>
    <row r="25" spans="1:11" s="74" customFormat="1" ht="13.5" x14ac:dyDescent="0.25">
      <c r="A25" s="149">
        <v>11</v>
      </c>
      <c r="B25" s="149" t="s">
        <v>144</v>
      </c>
      <c r="C25" s="207" t="s">
        <v>147</v>
      </c>
      <c r="D25" s="356">
        <v>3638.1634393738996</v>
      </c>
      <c r="E25" s="356">
        <v>3638.1634393738996</v>
      </c>
      <c r="F25" s="356">
        <v>3638.1634393738996</v>
      </c>
      <c r="G25" s="357">
        <v>36314</v>
      </c>
      <c r="H25" s="357">
        <v>36692</v>
      </c>
      <c r="I25" s="357">
        <v>40101</v>
      </c>
      <c r="J25" s="154">
        <v>10</v>
      </c>
      <c r="K25" s="154">
        <v>0</v>
      </c>
    </row>
    <row r="26" spans="1:11" s="74" customFormat="1" ht="13.5" x14ac:dyDescent="0.25">
      <c r="A26" s="149">
        <v>12</v>
      </c>
      <c r="B26" s="149" t="s">
        <v>148</v>
      </c>
      <c r="C26" s="207" t="s">
        <v>149</v>
      </c>
      <c r="D26" s="356">
        <v>3923.11295982</v>
      </c>
      <c r="E26" s="356">
        <v>3923.11295982</v>
      </c>
      <c r="F26" s="356">
        <v>3923.11295982</v>
      </c>
      <c r="G26" s="357">
        <v>36348</v>
      </c>
      <c r="H26" s="357">
        <v>36748</v>
      </c>
      <c r="I26" s="357">
        <v>42004</v>
      </c>
      <c r="J26" s="154">
        <v>15</v>
      </c>
      <c r="K26" s="154">
        <v>2</v>
      </c>
    </row>
    <row r="27" spans="1:11" s="74" customFormat="1" ht="13.5" x14ac:dyDescent="0.25">
      <c r="A27" s="149">
        <v>13</v>
      </c>
      <c r="B27" s="149" t="s">
        <v>148</v>
      </c>
      <c r="C27" s="207" t="s">
        <v>150</v>
      </c>
      <c r="D27" s="356">
        <v>3933.3747578324001</v>
      </c>
      <c r="E27" s="356">
        <v>3933.3747578324001</v>
      </c>
      <c r="F27" s="356">
        <v>3933.3747578324001</v>
      </c>
      <c r="G27" s="357">
        <v>36341</v>
      </c>
      <c r="H27" s="357">
        <v>36341</v>
      </c>
      <c r="I27" s="357">
        <v>42109</v>
      </c>
      <c r="J27" s="154">
        <v>15</v>
      </c>
      <c r="K27" s="154">
        <v>3</v>
      </c>
    </row>
    <row r="28" spans="1:11" s="74" customFormat="1" ht="13.5" x14ac:dyDescent="0.25">
      <c r="A28" s="149">
        <v>14</v>
      </c>
      <c r="B28" s="149" t="s">
        <v>148</v>
      </c>
      <c r="C28" s="207" t="s">
        <v>151</v>
      </c>
      <c r="D28" s="356">
        <v>2513.7888780294998</v>
      </c>
      <c r="E28" s="356">
        <v>2513.7888780294998</v>
      </c>
      <c r="F28" s="356">
        <v>2513.7888780294998</v>
      </c>
      <c r="G28" s="357">
        <v>36402</v>
      </c>
      <c r="H28" s="357">
        <v>36402</v>
      </c>
      <c r="I28" s="357">
        <v>40101</v>
      </c>
      <c r="J28" s="154">
        <v>10</v>
      </c>
      <c r="K28" s="154">
        <v>0</v>
      </c>
    </row>
    <row r="29" spans="1:11" s="74" customFormat="1" ht="13.5" x14ac:dyDescent="0.25">
      <c r="A29" s="149">
        <v>15</v>
      </c>
      <c r="B29" s="149" t="s">
        <v>148</v>
      </c>
      <c r="C29" s="207" t="s">
        <v>152</v>
      </c>
      <c r="D29" s="356">
        <v>2106.3554461723002</v>
      </c>
      <c r="E29" s="356">
        <v>2106.3554461723002</v>
      </c>
      <c r="F29" s="356">
        <v>2106.3554461723002</v>
      </c>
      <c r="G29" s="357">
        <v>36294</v>
      </c>
      <c r="H29" s="357">
        <v>36707</v>
      </c>
      <c r="I29" s="357">
        <v>40101</v>
      </c>
      <c r="J29" s="154">
        <v>10</v>
      </c>
      <c r="K29" s="154">
        <v>0</v>
      </c>
    </row>
    <row r="30" spans="1:11" s="74" customFormat="1" ht="13.5" x14ac:dyDescent="0.25">
      <c r="A30" s="149">
        <v>16</v>
      </c>
      <c r="B30" s="149" t="s">
        <v>148</v>
      </c>
      <c r="C30" s="207" t="s">
        <v>153</v>
      </c>
      <c r="D30" s="356">
        <v>2849.2606827075001</v>
      </c>
      <c r="E30" s="356">
        <v>2849.2606827075001</v>
      </c>
      <c r="F30" s="356">
        <v>2849.2606827075001</v>
      </c>
      <c r="G30" s="357">
        <v>36433</v>
      </c>
      <c r="H30" s="357">
        <v>36433</v>
      </c>
      <c r="I30" s="357">
        <v>41927</v>
      </c>
      <c r="J30" s="154">
        <v>15</v>
      </c>
      <c r="K30" s="154">
        <v>0</v>
      </c>
    </row>
    <row r="31" spans="1:11" s="74" customFormat="1" ht="13.5" x14ac:dyDescent="0.25">
      <c r="A31" s="424" t="s">
        <v>1003</v>
      </c>
      <c r="B31" s="424"/>
      <c r="C31" s="424"/>
      <c r="D31" s="354">
        <f>SUM(D32:D39)</f>
        <v>10318.5679443354</v>
      </c>
      <c r="E31" s="354">
        <f>SUM(E32:E39)</f>
        <v>10318.5679443354</v>
      </c>
      <c r="F31" s="354">
        <f>SUM(F32:F39)</f>
        <v>10318.5679443354</v>
      </c>
      <c r="G31" s="154"/>
      <c r="H31" s="154"/>
      <c r="I31" s="154"/>
      <c r="J31" s="154"/>
      <c r="K31" s="154"/>
    </row>
    <row r="32" spans="1:11" s="74" customFormat="1" ht="13.5" x14ac:dyDescent="0.25">
      <c r="A32" s="149">
        <v>17</v>
      </c>
      <c r="B32" s="149" t="s">
        <v>144</v>
      </c>
      <c r="C32" s="207" t="s">
        <v>154</v>
      </c>
      <c r="D32" s="356">
        <v>1430.1766774887999</v>
      </c>
      <c r="E32" s="356">
        <v>1430.1766774887999</v>
      </c>
      <c r="F32" s="356">
        <v>1430.1766774887999</v>
      </c>
      <c r="G32" s="357">
        <v>37075</v>
      </c>
      <c r="H32" s="357">
        <v>37498</v>
      </c>
      <c r="I32" s="357">
        <v>40907</v>
      </c>
      <c r="J32" s="154">
        <v>10</v>
      </c>
      <c r="K32" s="154">
        <v>2</v>
      </c>
    </row>
    <row r="33" spans="1:11" s="74" customFormat="1" ht="13.5" x14ac:dyDescent="0.25">
      <c r="A33" s="149">
        <v>18</v>
      </c>
      <c r="B33" s="149" t="s">
        <v>144</v>
      </c>
      <c r="C33" s="207" t="s">
        <v>155</v>
      </c>
      <c r="D33" s="356">
        <v>1323.9694615011001</v>
      </c>
      <c r="E33" s="356">
        <v>1323.9694615011001</v>
      </c>
      <c r="F33" s="356">
        <v>1323.9694615011001</v>
      </c>
      <c r="G33" s="357">
        <v>37106</v>
      </c>
      <c r="H33" s="357">
        <v>37398</v>
      </c>
      <c r="I33" s="357">
        <v>40908</v>
      </c>
      <c r="J33" s="154">
        <v>9</v>
      </c>
      <c r="K33" s="154">
        <v>11</v>
      </c>
    </row>
    <row r="34" spans="1:11" s="74" customFormat="1" ht="13.5" x14ac:dyDescent="0.25">
      <c r="A34" s="149">
        <v>19</v>
      </c>
      <c r="B34" s="149" t="s">
        <v>144</v>
      </c>
      <c r="C34" s="207" t="s">
        <v>156</v>
      </c>
      <c r="D34" s="356">
        <v>1146.7728354967999</v>
      </c>
      <c r="E34" s="356">
        <v>1146.7728354967999</v>
      </c>
      <c r="F34" s="356">
        <v>1146.7728354967999</v>
      </c>
      <c r="G34" s="357">
        <v>37105</v>
      </c>
      <c r="H34" s="357">
        <v>37188</v>
      </c>
      <c r="I34" s="357">
        <v>40739</v>
      </c>
      <c r="J34" s="154">
        <v>9</v>
      </c>
      <c r="K34" s="154">
        <v>9</v>
      </c>
    </row>
    <row r="35" spans="1:11" s="74" customFormat="1" ht="13.5" x14ac:dyDescent="0.25">
      <c r="A35" s="149">
        <v>20</v>
      </c>
      <c r="B35" s="149" t="s">
        <v>144</v>
      </c>
      <c r="C35" s="207" t="s">
        <v>157</v>
      </c>
      <c r="D35" s="356">
        <v>1090.5479624282</v>
      </c>
      <c r="E35" s="356">
        <v>1090.5479624282</v>
      </c>
      <c r="F35" s="356">
        <v>1090.5479624282</v>
      </c>
      <c r="G35" s="357">
        <v>37022</v>
      </c>
      <c r="H35" s="357">
        <v>37103</v>
      </c>
      <c r="I35" s="357">
        <v>40725</v>
      </c>
      <c r="J35" s="154">
        <v>10</v>
      </c>
      <c r="K35" s="154">
        <v>2</v>
      </c>
    </row>
    <row r="36" spans="1:11" s="74" customFormat="1" ht="13.5" x14ac:dyDescent="0.25">
      <c r="A36" s="149">
        <v>21</v>
      </c>
      <c r="B36" s="149" t="s">
        <v>148</v>
      </c>
      <c r="C36" s="207" t="s">
        <v>158</v>
      </c>
      <c r="D36" s="356">
        <v>1640.4125667264</v>
      </c>
      <c r="E36" s="356">
        <v>1640.4125667264</v>
      </c>
      <c r="F36" s="356">
        <v>1640.4125667264</v>
      </c>
      <c r="G36" s="357">
        <v>37075</v>
      </c>
      <c r="H36" s="357">
        <v>37134</v>
      </c>
      <c r="I36" s="357">
        <v>40786</v>
      </c>
      <c r="J36" s="154">
        <v>10</v>
      </c>
      <c r="K36" s="154">
        <v>1</v>
      </c>
    </row>
    <row r="37" spans="1:11" s="74" customFormat="1" ht="13.5" x14ac:dyDescent="0.25">
      <c r="A37" s="149">
        <v>22</v>
      </c>
      <c r="B37" s="149" t="s">
        <v>148</v>
      </c>
      <c r="C37" s="207" t="s">
        <v>159</v>
      </c>
      <c r="D37" s="356">
        <v>1293.2880522246001</v>
      </c>
      <c r="E37" s="356">
        <v>1293.2880522246001</v>
      </c>
      <c r="F37" s="356">
        <v>1293.2880522246001</v>
      </c>
      <c r="G37" s="357">
        <v>37134</v>
      </c>
      <c r="H37" s="357">
        <v>37200</v>
      </c>
      <c r="I37" s="357">
        <v>40739</v>
      </c>
      <c r="J37" s="154">
        <v>9</v>
      </c>
      <c r="K37" s="154">
        <v>11</v>
      </c>
    </row>
    <row r="38" spans="1:11" s="74" customFormat="1" ht="13.5" x14ac:dyDescent="0.25">
      <c r="A38" s="149">
        <v>23</v>
      </c>
      <c r="B38" s="149" t="s">
        <v>148</v>
      </c>
      <c r="C38" s="207" t="s">
        <v>160</v>
      </c>
      <c r="D38" s="356">
        <v>866.26196646389997</v>
      </c>
      <c r="E38" s="356">
        <v>866.26196646389997</v>
      </c>
      <c r="F38" s="356">
        <v>866.26196646389997</v>
      </c>
      <c r="G38" s="357">
        <v>36999</v>
      </c>
      <c r="H38" s="357">
        <v>36999</v>
      </c>
      <c r="I38" s="357">
        <v>40816</v>
      </c>
      <c r="J38" s="154">
        <v>9</v>
      </c>
      <c r="K38" s="154">
        <v>11</v>
      </c>
    </row>
    <row r="39" spans="1:11" s="74" customFormat="1" ht="13.5" x14ac:dyDescent="0.25">
      <c r="A39" s="149">
        <v>24</v>
      </c>
      <c r="B39" s="149" t="s">
        <v>148</v>
      </c>
      <c r="C39" s="207" t="s">
        <v>161</v>
      </c>
      <c r="D39" s="356">
        <v>1527.1384220056</v>
      </c>
      <c r="E39" s="356">
        <v>1527.1384220056</v>
      </c>
      <c r="F39" s="356">
        <v>1527.1384220056</v>
      </c>
      <c r="G39" s="357">
        <v>37022</v>
      </c>
      <c r="H39" s="357">
        <v>37314</v>
      </c>
      <c r="I39" s="357">
        <v>40908</v>
      </c>
      <c r="J39" s="154">
        <v>10</v>
      </c>
      <c r="K39" s="154">
        <v>2</v>
      </c>
    </row>
    <row r="40" spans="1:11" s="74" customFormat="1" ht="13.5" x14ac:dyDescent="0.25">
      <c r="A40" s="424" t="s">
        <v>1004</v>
      </c>
      <c r="B40" s="424"/>
      <c r="C40" s="424"/>
      <c r="D40" s="354">
        <f>SUM(D41:D53)</f>
        <v>71292.934151995811</v>
      </c>
      <c r="E40" s="354">
        <f>SUM(E41:E53)</f>
        <v>71292.934151995811</v>
      </c>
      <c r="F40" s="354">
        <f>SUM(F41:F53)</f>
        <v>71292.934151995811</v>
      </c>
      <c r="G40" s="154"/>
      <c r="H40" s="154"/>
      <c r="I40" s="154"/>
      <c r="J40" s="154"/>
      <c r="K40" s="154"/>
    </row>
    <row r="41" spans="1:11" s="74" customFormat="1" ht="13.5" x14ac:dyDescent="0.25">
      <c r="A41" s="149">
        <v>25</v>
      </c>
      <c r="B41" s="149" t="s">
        <v>131</v>
      </c>
      <c r="C41" s="207" t="s">
        <v>162</v>
      </c>
      <c r="D41" s="356">
        <v>6515.6562503306004</v>
      </c>
      <c r="E41" s="356">
        <v>6515.6562503306004</v>
      </c>
      <c r="F41" s="356">
        <v>6515.6562503306004</v>
      </c>
      <c r="G41" s="357">
        <v>37581</v>
      </c>
      <c r="H41" s="357">
        <v>37823</v>
      </c>
      <c r="I41" s="357">
        <v>43290</v>
      </c>
      <c r="J41" s="154">
        <v>15</v>
      </c>
      <c r="K41" s="154">
        <v>6</v>
      </c>
    </row>
    <row r="42" spans="1:11" s="74" customFormat="1" ht="13.5" x14ac:dyDescent="0.25">
      <c r="A42" s="149">
        <v>26</v>
      </c>
      <c r="B42" s="149" t="s">
        <v>163</v>
      </c>
      <c r="C42" s="207" t="s">
        <v>164</v>
      </c>
      <c r="D42" s="356">
        <v>25645.209052120899</v>
      </c>
      <c r="E42" s="356">
        <v>25645.209052120899</v>
      </c>
      <c r="F42" s="356">
        <v>25645.209052120899</v>
      </c>
      <c r="G42" s="357">
        <v>38380</v>
      </c>
      <c r="H42" s="357">
        <v>38380</v>
      </c>
      <c r="I42" s="357">
        <v>43341</v>
      </c>
      <c r="J42" s="154">
        <v>13</v>
      </c>
      <c r="K42" s="154">
        <v>9</v>
      </c>
    </row>
    <row r="43" spans="1:11" s="74" customFormat="1" ht="13.5" x14ac:dyDescent="0.25">
      <c r="A43" s="149">
        <v>27</v>
      </c>
      <c r="B43" s="149" t="s">
        <v>144</v>
      </c>
      <c r="C43" s="207" t="s">
        <v>791</v>
      </c>
      <c r="D43" s="356">
        <v>8050.3204094682997</v>
      </c>
      <c r="E43" s="356">
        <v>8050.3204094682997</v>
      </c>
      <c r="F43" s="356">
        <v>8050.3204094682997</v>
      </c>
      <c r="G43" s="357">
        <v>37105</v>
      </c>
      <c r="H43" s="357">
        <v>37863</v>
      </c>
      <c r="I43" s="357">
        <v>43279</v>
      </c>
      <c r="J43" s="154">
        <v>16</v>
      </c>
      <c r="K43" s="154">
        <v>8</v>
      </c>
    </row>
    <row r="44" spans="1:11" s="74" customFormat="1" ht="13.5" x14ac:dyDescent="0.25">
      <c r="A44" s="149">
        <v>28</v>
      </c>
      <c r="B44" s="149" t="s">
        <v>144</v>
      </c>
      <c r="C44" s="207" t="s">
        <v>167</v>
      </c>
      <c r="D44" s="356">
        <v>10879.103317942201</v>
      </c>
      <c r="E44" s="356">
        <v>10879.103317942201</v>
      </c>
      <c r="F44" s="356">
        <v>10879.103317942201</v>
      </c>
      <c r="G44" s="357">
        <v>37188</v>
      </c>
      <c r="H44" s="357">
        <v>38060</v>
      </c>
      <c r="I44" s="357">
        <v>43290</v>
      </c>
      <c r="J44" s="154">
        <v>16</v>
      </c>
      <c r="K44" s="154">
        <v>3</v>
      </c>
    </row>
    <row r="45" spans="1:11" s="74" customFormat="1" ht="13.5" x14ac:dyDescent="0.25">
      <c r="A45" s="149">
        <v>29</v>
      </c>
      <c r="B45" s="149" t="s">
        <v>144</v>
      </c>
      <c r="C45" s="207" t="s">
        <v>168</v>
      </c>
      <c r="D45" s="356">
        <v>1677.9870653631999</v>
      </c>
      <c r="E45" s="356">
        <v>1677.9870653631999</v>
      </c>
      <c r="F45" s="356">
        <v>1677.9870653631999</v>
      </c>
      <c r="G45" s="357">
        <v>37550</v>
      </c>
      <c r="H45" s="357">
        <v>37739</v>
      </c>
      <c r="I45" s="357">
        <v>41365</v>
      </c>
      <c r="J45" s="154">
        <v>10</v>
      </c>
      <c r="K45" s="154">
        <v>6</v>
      </c>
    </row>
    <row r="46" spans="1:11" s="74" customFormat="1" ht="13.5" x14ac:dyDescent="0.25">
      <c r="A46" s="149">
        <v>30</v>
      </c>
      <c r="B46" s="149" t="s">
        <v>144</v>
      </c>
      <c r="C46" s="207" t="s">
        <v>169</v>
      </c>
      <c r="D46" s="356">
        <v>4150.8568673392001</v>
      </c>
      <c r="E46" s="356">
        <v>4150.8568673392001</v>
      </c>
      <c r="F46" s="356">
        <v>4150.8568673392001</v>
      </c>
      <c r="G46" s="357">
        <v>37484</v>
      </c>
      <c r="H46" s="357">
        <v>37977</v>
      </c>
      <c r="I46" s="357">
        <v>43290</v>
      </c>
      <c r="J46" s="154">
        <v>15</v>
      </c>
      <c r="K46" s="154">
        <v>9</v>
      </c>
    </row>
    <row r="47" spans="1:11" s="74" customFormat="1" ht="13.5" x14ac:dyDescent="0.25">
      <c r="A47" s="149">
        <v>31</v>
      </c>
      <c r="B47" s="149" t="s">
        <v>144</v>
      </c>
      <c r="C47" s="207" t="s">
        <v>1005</v>
      </c>
      <c r="D47" s="356">
        <v>2721.6588433213001</v>
      </c>
      <c r="E47" s="356">
        <v>2721.6588433213001</v>
      </c>
      <c r="F47" s="356">
        <v>2721.6588433213001</v>
      </c>
      <c r="G47" s="357">
        <v>37931</v>
      </c>
      <c r="H47" s="357">
        <v>37931</v>
      </c>
      <c r="I47" s="357">
        <v>43341</v>
      </c>
      <c r="J47" s="154">
        <v>14</v>
      </c>
      <c r="K47" s="154">
        <v>9</v>
      </c>
    </row>
    <row r="48" spans="1:11" s="74" customFormat="1" ht="13.5" x14ac:dyDescent="0.25">
      <c r="A48" s="149">
        <v>32</v>
      </c>
      <c r="B48" s="149" t="s">
        <v>148</v>
      </c>
      <c r="C48" s="207" t="s">
        <v>171</v>
      </c>
      <c r="D48" s="356">
        <v>1524.4782190218998</v>
      </c>
      <c r="E48" s="356">
        <v>1524.4782190218998</v>
      </c>
      <c r="F48" s="356">
        <v>1524.4782190218998</v>
      </c>
      <c r="G48" s="357">
        <v>37579</v>
      </c>
      <c r="H48" s="357">
        <v>37579</v>
      </c>
      <c r="I48" s="357">
        <v>41262</v>
      </c>
      <c r="J48" s="154">
        <v>10</v>
      </c>
      <c r="K48" s="154">
        <v>0</v>
      </c>
    </row>
    <row r="49" spans="1:11" s="74" customFormat="1" ht="13.5" x14ac:dyDescent="0.25">
      <c r="A49" s="149">
        <v>33</v>
      </c>
      <c r="B49" s="149" t="s">
        <v>148</v>
      </c>
      <c r="C49" s="207" t="s">
        <v>172</v>
      </c>
      <c r="D49" s="356">
        <v>1943.9969514790998</v>
      </c>
      <c r="E49" s="356">
        <v>1943.9969514790998</v>
      </c>
      <c r="F49" s="356">
        <v>1943.9969514790998</v>
      </c>
      <c r="G49" s="357">
        <v>37603</v>
      </c>
      <c r="H49" s="357">
        <v>38518</v>
      </c>
      <c r="I49" s="357">
        <v>42069</v>
      </c>
      <c r="J49" s="154">
        <v>11</v>
      </c>
      <c r="K49" s="154">
        <v>9</v>
      </c>
    </row>
    <row r="50" spans="1:11" s="74" customFormat="1" ht="13.5" x14ac:dyDescent="0.25">
      <c r="A50" s="149">
        <v>34</v>
      </c>
      <c r="B50" s="149" t="s">
        <v>148</v>
      </c>
      <c r="C50" s="207" t="s">
        <v>173</v>
      </c>
      <c r="D50" s="356">
        <v>645.98685344709997</v>
      </c>
      <c r="E50" s="356">
        <v>645.98685344709997</v>
      </c>
      <c r="F50" s="356">
        <v>645.98685344709997</v>
      </c>
      <c r="G50" s="357">
        <v>37307</v>
      </c>
      <c r="H50" s="357">
        <v>37572</v>
      </c>
      <c r="I50" s="357">
        <v>41225</v>
      </c>
      <c r="J50" s="154">
        <v>10</v>
      </c>
      <c r="K50" s="154">
        <v>9</v>
      </c>
    </row>
    <row r="51" spans="1:11" s="74" customFormat="1" ht="13.5" x14ac:dyDescent="0.25">
      <c r="A51" s="149">
        <v>35</v>
      </c>
      <c r="B51" s="149" t="s">
        <v>148</v>
      </c>
      <c r="C51" s="207" t="s">
        <v>174</v>
      </c>
      <c r="D51" s="356">
        <v>1352.8344737169</v>
      </c>
      <c r="E51" s="356">
        <v>1352.8344737169</v>
      </c>
      <c r="F51" s="356">
        <v>1352.8344737169</v>
      </c>
      <c r="G51" s="357">
        <v>37386</v>
      </c>
      <c r="H51" s="357">
        <v>37448</v>
      </c>
      <c r="I51" s="357">
        <v>40725</v>
      </c>
      <c r="J51" s="154">
        <v>9</v>
      </c>
      <c r="K51" s="154">
        <v>2</v>
      </c>
    </row>
    <row r="52" spans="1:11" s="74" customFormat="1" ht="13.5" x14ac:dyDescent="0.25">
      <c r="A52" s="149">
        <v>36</v>
      </c>
      <c r="B52" s="149" t="s">
        <v>148</v>
      </c>
      <c r="C52" s="207" t="s">
        <v>175</v>
      </c>
      <c r="D52" s="356">
        <v>1997.8861925849999</v>
      </c>
      <c r="E52" s="356">
        <v>1997.8861925849999</v>
      </c>
      <c r="F52" s="356">
        <v>1997.8861925849999</v>
      </c>
      <c r="G52" s="357">
        <v>37732</v>
      </c>
      <c r="H52" s="357">
        <v>37865</v>
      </c>
      <c r="I52" s="357">
        <v>41547</v>
      </c>
      <c r="J52" s="154">
        <v>9</v>
      </c>
      <c r="K52" s="154">
        <v>9</v>
      </c>
    </row>
    <row r="53" spans="1:11" s="74" customFormat="1" ht="13.5" x14ac:dyDescent="0.25">
      <c r="A53" s="149">
        <v>37</v>
      </c>
      <c r="B53" s="149" t="s">
        <v>148</v>
      </c>
      <c r="C53" s="207" t="s">
        <v>176</v>
      </c>
      <c r="D53" s="356">
        <v>4186.9596558600997</v>
      </c>
      <c r="E53" s="356">
        <v>4186.9596558600997</v>
      </c>
      <c r="F53" s="356">
        <v>4186.9596558600997</v>
      </c>
      <c r="G53" s="357">
        <v>37489</v>
      </c>
      <c r="H53" s="357">
        <v>37603</v>
      </c>
      <c r="I53" s="357">
        <v>41197</v>
      </c>
      <c r="J53" s="154">
        <v>10</v>
      </c>
      <c r="K53" s="154">
        <v>0</v>
      </c>
    </row>
    <row r="54" spans="1:11" s="74" customFormat="1" ht="13.5" x14ac:dyDescent="0.25">
      <c r="A54" s="424" t="s">
        <v>1006</v>
      </c>
      <c r="B54" s="424"/>
      <c r="C54" s="424"/>
      <c r="D54" s="358">
        <f>SUM(D55:D64)</f>
        <v>45886.827674374799</v>
      </c>
      <c r="E54" s="358">
        <f>SUM(E55:E64)</f>
        <v>45886.827674374799</v>
      </c>
      <c r="F54" s="358">
        <f>SUM(F55:F64)</f>
        <v>45886.827674374799</v>
      </c>
      <c r="G54" s="359"/>
      <c r="H54" s="359"/>
      <c r="I54" s="359"/>
      <c r="J54" s="154"/>
      <c r="K54" s="154"/>
    </row>
    <row r="55" spans="1:11" s="74" customFormat="1" ht="13.5" x14ac:dyDescent="0.25">
      <c r="A55" s="149">
        <v>38</v>
      </c>
      <c r="B55" s="149" t="s">
        <v>134</v>
      </c>
      <c r="C55" s="207" t="s">
        <v>177</v>
      </c>
      <c r="D55" s="356">
        <v>17684.385489881199</v>
      </c>
      <c r="E55" s="356">
        <v>17684.385489881199</v>
      </c>
      <c r="F55" s="356">
        <v>17684.385489881199</v>
      </c>
      <c r="G55" s="357">
        <v>37955</v>
      </c>
      <c r="H55" s="357">
        <v>37955</v>
      </c>
      <c r="I55" s="357">
        <v>43341</v>
      </c>
      <c r="J55" s="154">
        <v>14</v>
      </c>
      <c r="K55" s="154">
        <v>9</v>
      </c>
    </row>
    <row r="56" spans="1:11" s="74" customFormat="1" ht="13.5" x14ac:dyDescent="0.25">
      <c r="A56" s="149">
        <v>39</v>
      </c>
      <c r="B56" s="149" t="s">
        <v>144</v>
      </c>
      <c r="C56" s="207" t="s">
        <v>178</v>
      </c>
      <c r="D56" s="356">
        <v>2104.8608842095</v>
      </c>
      <c r="E56" s="356">
        <v>2104.8608842095</v>
      </c>
      <c r="F56" s="356">
        <v>2104.8608842095</v>
      </c>
      <c r="G56" s="357">
        <v>37795</v>
      </c>
      <c r="H56" s="357">
        <v>37851</v>
      </c>
      <c r="I56" s="357">
        <v>43279</v>
      </c>
      <c r="J56" s="154">
        <v>14</v>
      </c>
      <c r="K56" s="154">
        <v>8</v>
      </c>
    </row>
    <row r="57" spans="1:11" s="78" customFormat="1" ht="13.5" x14ac:dyDescent="0.25">
      <c r="A57" s="149">
        <v>40</v>
      </c>
      <c r="B57" s="149" t="s">
        <v>144</v>
      </c>
      <c r="C57" s="207" t="s">
        <v>1007</v>
      </c>
      <c r="D57" s="356">
        <v>796.66659783980003</v>
      </c>
      <c r="E57" s="356">
        <v>796.66659783980003</v>
      </c>
      <c r="F57" s="356">
        <v>796.66659783980003</v>
      </c>
      <c r="G57" s="357">
        <v>38200</v>
      </c>
      <c r="H57" s="357">
        <v>38366</v>
      </c>
      <c r="I57" s="357">
        <v>42185</v>
      </c>
      <c r="J57" s="154">
        <v>10</v>
      </c>
      <c r="K57" s="154">
        <v>10</v>
      </c>
    </row>
    <row r="58" spans="1:11" s="74" customFormat="1" ht="13.5" x14ac:dyDescent="0.25">
      <c r="A58" s="149">
        <v>41</v>
      </c>
      <c r="B58" s="149" t="s">
        <v>144</v>
      </c>
      <c r="C58" s="207" t="s">
        <v>1008</v>
      </c>
      <c r="D58" s="356">
        <v>9825.1146101688009</v>
      </c>
      <c r="E58" s="356">
        <v>9825.1146101688009</v>
      </c>
      <c r="F58" s="356">
        <v>9825.1146101688009</v>
      </c>
      <c r="G58" s="357">
        <v>37966</v>
      </c>
      <c r="H58" s="357">
        <v>37966</v>
      </c>
      <c r="I58" s="357">
        <v>43290</v>
      </c>
      <c r="J58" s="154">
        <v>14</v>
      </c>
      <c r="K58" s="154">
        <v>1</v>
      </c>
    </row>
    <row r="59" spans="1:11" s="74" customFormat="1" ht="13.5" x14ac:dyDescent="0.25">
      <c r="A59" s="149">
        <v>42</v>
      </c>
      <c r="B59" s="149" t="s">
        <v>144</v>
      </c>
      <c r="C59" s="207" t="s">
        <v>181</v>
      </c>
      <c r="D59" s="356">
        <v>5771.9817273317994</v>
      </c>
      <c r="E59" s="356">
        <v>5771.9817273317994</v>
      </c>
      <c r="F59" s="356">
        <v>5771.9817273317994</v>
      </c>
      <c r="G59" s="357">
        <v>38958</v>
      </c>
      <c r="H59" s="357">
        <v>39113</v>
      </c>
      <c r="I59" s="357">
        <v>43341</v>
      </c>
      <c r="J59" s="154">
        <v>11</v>
      </c>
      <c r="K59" s="154">
        <v>6</v>
      </c>
    </row>
    <row r="60" spans="1:11" s="74" customFormat="1" ht="13.5" x14ac:dyDescent="0.25">
      <c r="A60" s="149">
        <v>43</v>
      </c>
      <c r="B60" s="149" t="s">
        <v>144</v>
      </c>
      <c r="C60" s="207" t="s">
        <v>182</v>
      </c>
      <c r="D60" s="356">
        <v>4128.2376329514</v>
      </c>
      <c r="E60" s="356">
        <v>4128.2376329514</v>
      </c>
      <c r="F60" s="356">
        <v>4128.2376329514</v>
      </c>
      <c r="G60" s="357">
        <v>37904</v>
      </c>
      <c r="H60" s="357">
        <v>38121</v>
      </c>
      <c r="I60" s="357">
        <v>43341</v>
      </c>
      <c r="J60" s="154">
        <v>14</v>
      </c>
      <c r="K60" s="154">
        <v>8</v>
      </c>
    </row>
    <row r="61" spans="1:11" s="74" customFormat="1" ht="13.5" x14ac:dyDescent="0.25">
      <c r="A61" s="149">
        <v>44</v>
      </c>
      <c r="B61" s="149" t="s">
        <v>148</v>
      </c>
      <c r="C61" s="207" t="s">
        <v>183</v>
      </c>
      <c r="D61" s="356">
        <v>693.58002691550007</v>
      </c>
      <c r="E61" s="356">
        <v>693.58002691550007</v>
      </c>
      <c r="F61" s="356">
        <v>693.58002691550007</v>
      </c>
      <c r="G61" s="357">
        <v>37750</v>
      </c>
      <c r="H61" s="357">
        <v>37750</v>
      </c>
      <c r="I61" s="357">
        <v>41421</v>
      </c>
      <c r="J61" s="154">
        <v>9</v>
      </c>
      <c r="K61" s="154">
        <v>6</v>
      </c>
    </row>
    <row r="62" spans="1:11" s="74" customFormat="1" ht="13.5" x14ac:dyDescent="0.25">
      <c r="A62" s="149">
        <v>45</v>
      </c>
      <c r="B62" s="149" t="s">
        <v>148</v>
      </c>
      <c r="C62" s="207" t="s">
        <v>184</v>
      </c>
      <c r="D62" s="356">
        <v>2405.6827148984999</v>
      </c>
      <c r="E62" s="356">
        <v>2405.6827148984999</v>
      </c>
      <c r="F62" s="356">
        <v>2405.6827148984999</v>
      </c>
      <c r="G62" s="357">
        <v>37995</v>
      </c>
      <c r="H62" s="357">
        <v>38231</v>
      </c>
      <c r="I62" s="357">
        <v>43341</v>
      </c>
      <c r="J62" s="154">
        <v>13</v>
      </c>
      <c r="K62" s="154">
        <v>8</v>
      </c>
    </row>
    <row r="63" spans="1:11" s="74" customFormat="1" ht="13.5" x14ac:dyDescent="0.25">
      <c r="A63" s="149">
        <v>46</v>
      </c>
      <c r="B63" s="149" t="s">
        <v>148</v>
      </c>
      <c r="C63" s="207" t="s">
        <v>185</v>
      </c>
      <c r="D63" s="356">
        <v>628.4248449708</v>
      </c>
      <c r="E63" s="356">
        <v>628.4248449708</v>
      </c>
      <c r="F63" s="356">
        <v>628.4248449708</v>
      </c>
      <c r="G63" s="357">
        <v>38082</v>
      </c>
      <c r="H63" s="357">
        <v>37742</v>
      </c>
      <c r="I63" s="357">
        <v>41395</v>
      </c>
      <c r="J63" s="154">
        <v>10</v>
      </c>
      <c r="K63" s="154">
        <v>1</v>
      </c>
    </row>
    <row r="64" spans="1:11" s="74" customFormat="1" ht="13.5" x14ac:dyDescent="0.25">
      <c r="A64" s="149">
        <v>47</v>
      </c>
      <c r="B64" s="149" t="s">
        <v>148</v>
      </c>
      <c r="C64" s="207" t="s">
        <v>186</v>
      </c>
      <c r="D64" s="356">
        <v>1847.8931452074999</v>
      </c>
      <c r="E64" s="356">
        <v>1847.8931452074999</v>
      </c>
      <c r="F64" s="356">
        <v>1847.8931452074999</v>
      </c>
      <c r="G64" s="357">
        <v>37685</v>
      </c>
      <c r="H64" s="357">
        <v>37895</v>
      </c>
      <c r="I64" s="357">
        <v>41670</v>
      </c>
      <c r="J64" s="154">
        <v>10</v>
      </c>
      <c r="K64" s="154">
        <v>3</v>
      </c>
    </row>
    <row r="65" spans="1:11" s="74" customFormat="1" ht="13.5" x14ac:dyDescent="0.25">
      <c r="A65" s="424" t="s">
        <v>1009</v>
      </c>
      <c r="B65" s="424"/>
      <c r="C65" s="424"/>
      <c r="D65" s="358">
        <f>SUM(D66:D77)</f>
        <v>23204.713664381998</v>
      </c>
      <c r="E65" s="358">
        <f>SUM(E66:E77)</f>
        <v>23204.713664381998</v>
      </c>
      <c r="F65" s="358">
        <f>SUM(F66:F77)</f>
        <v>23204.713664381998</v>
      </c>
      <c r="G65" s="359"/>
      <c r="H65" s="359"/>
      <c r="I65" s="359"/>
      <c r="J65" s="154"/>
      <c r="K65" s="154"/>
    </row>
    <row r="66" spans="1:11" s="74" customFormat="1" ht="13.5" x14ac:dyDescent="0.25">
      <c r="A66" s="149">
        <v>48</v>
      </c>
      <c r="B66" s="149" t="s">
        <v>136</v>
      </c>
      <c r="C66" s="207" t="s">
        <v>187</v>
      </c>
      <c r="D66" s="356">
        <v>1546.4992900786999</v>
      </c>
      <c r="E66" s="356">
        <v>1546.4992900786999</v>
      </c>
      <c r="F66" s="356">
        <v>1546.4992900786999</v>
      </c>
      <c r="G66" s="357">
        <v>38562</v>
      </c>
      <c r="H66" s="357">
        <v>38562</v>
      </c>
      <c r="I66" s="357">
        <v>43341</v>
      </c>
      <c r="J66" s="154">
        <v>13</v>
      </c>
      <c r="K66" s="154">
        <v>0</v>
      </c>
    </row>
    <row r="67" spans="1:11" s="74" customFormat="1" ht="13.5" x14ac:dyDescent="0.25">
      <c r="A67" s="149">
        <v>49</v>
      </c>
      <c r="B67" s="149" t="s">
        <v>144</v>
      </c>
      <c r="C67" s="207" t="s">
        <v>188</v>
      </c>
      <c r="D67" s="356">
        <v>3032.2414438032001</v>
      </c>
      <c r="E67" s="356">
        <v>3032.2414438032001</v>
      </c>
      <c r="F67" s="356">
        <v>3032.2414438032001</v>
      </c>
      <c r="G67" s="357">
        <v>38546</v>
      </c>
      <c r="H67" s="357">
        <v>38546</v>
      </c>
      <c r="I67" s="357">
        <v>43279</v>
      </c>
      <c r="J67" s="154">
        <v>12</v>
      </c>
      <c r="K67" s="154">
        <v>11</v>
      </c>
    </row>
    <row r="68" spans="1:11" s="74" customFormat="1" ht="13.5" x14ac:dyDescent="0.25">
      <c r="A68" s="149">
        <v>50</v>
      </c>
      <c r="B68" s="149" t="s">
        <v>144</v>
      </c>
      <c r="C68" s="207" t="s">
        <v>189</v>
      </c>
      <c r="D68" s="356">
        <v>2140.4803394380001</v>
      </c>
      <c r="E68" s="356">
        <v>2140.4803394380001</v>
      </c>
      <c r="F68" s="356">
        <v>2140.4803394380001</v>
      </c>
      <c r="G68" s="357">
        <v>38275</v>
      </c>
      <c r="H68" s="357">
        <v>39538</v>
      </c>
      <c r="I68" s="357">
        <v>43341</v>
      </c>
      <c r="J68" s="154">
        <v>13</v>
      </c>
      <c r="K68" s="154">
        <v>8</v>
      </c>
    </row>
    <row r="69" spans="1:11" s="74" customFormat="1" ht="13.5" x14ac:dyDescent="0.25">
      <c r="A69" s="149">
        <v>51</v>
      </c>
      <c r="B69" s="149" t="s">
        <v>144</v>
      </c>
      <c r="C69" s="207" t="s">
        <v>190</v>
      </c>
      <c r="D69" s="356">
        <v>2308.9721635515002</v>
      </c>
      <c r="E69" s="356">
        <v>2308.9721635515002</v>
      </c>
      <c r="F69" s="356">
        <v>2308.9721635515002</v>
      </c>
      <c r="G69" s="357">
        <v>39854</v>
      </c>
      <c r="H69" s="357">
        <v>39798</v>
      </c>
      <c r="I69" s="357">
        <v>42720</v>
      </c>
      <c r="J69" s="154">
        <v>11</v>
      </c>
      <c r="K69" s="154">
        <v>0</v>
      </c>
    </row>
    <row r="70" spans="1:11" s="74" customFormat="1" ht="13.5" x14ac:dyDescent="0.25">
      <c r="A70" s="149">
        <v>52</v>
      </c>
      <c r="B70" s="149" t="s">
        <v>144</v>
      </c>
      <c r="C70" s="207" t="s">
        <v>191</v>
      </c>
      <c r="D70" s="356">
        <v>1113.248880851</v>
      </c>
      <c r="E70" s="356">
        <v>1113.248880851</v>
      </c>
      <c r="F70" s="356">
        <v>1113.248880851</v>
      </c>
      <c r="G70" s="357">
        <v>38200</v>
      </c>
      <c r="H70" s="357">
        <v>38327</v>
      </c>
      <c r="I70" s="357">
        <v>43341</v>
      </c>
      <c r="J70" s="154">
        <v>13</v>
      </c>
      <c r="K70" s="154">
        <v>8</v>
      </c>
    </row>
    <row r="71" spans="1:11" s="74" customFormat="1" ht="13.5" x14ac:dyDescent="0.25">
      <c r="A71" s="149">
        <v>53</v>
      </c>
      <c r="B71" s="149" t="s">
        <v>144</v>
      </c>
      <c r="C71" s="207" t="s">
        <v>192</v>
      </c>
      <c r="D71" s="356">
        <v>613.83483629709997</v>
      </c>
      <c r="E71" s="356">
        <v>613.83483629709997</v>
      </c>
      <c r="F71" s="356">
        <v>613.83483629709997</v>
      </c>
      <c r="G71" s="357">
        <v>38353</v>
      </c>
      <c r="H71" s="357">
        <v>38504</v>
      </c>
      <c r="I71" s="357">
        <v>42674</v>
      </c>
      <c r="J71" s="154">
        <v>11</v>
      </c>
      <c r="K71" s="154">
        <v>7</v>
      </c>
    </row>
    <row r="72" spans="1:11" s="74" customFormat="1" ht="13.5" x14ac:dyDescent="0.25">
      <c r="A72" s="149">
        <v>54</v>
      </c>
      <c r="B72" s="149" t="s">
        <v>144</v>
      </c>
      <c r="C72" s="207" t="s">
        <v>193</v>
      </c>
      <c r="D72" s="356">
        <v>681.08260575529994</v>
      </c>
      <c r="E72" s="356">
        <v>681.08260575529994</v>
      </c>
      <c r="F72" s="356">
        <v>681.08260575529994</v>
      </c>
      <c r="G72" s="357">
        <v>38279</v>
      </c>
      <c r="H72" s="357">
        <v>38777</v>
      </c>
      <c r="I72" s="357">
        <v>42479</v>
      </c>
      <c r="J72" s="154">
        <v>11</v>
      </c>
      <c r="K72" s="154">
        <v>6</v>
      </c>
    </row>
    <row r="73" spans="1:11" s="74" customFormat="1" ht="27" x14ac:dyDescent="0.25">
      <c r="A73" s="149">
        <v>55</v>
      </c>
      <c r="B73" s="149" t="s">
        <v>144</v>
      </c>
      <c r="C73" s="207" t="s">
        <v>194</v>
      </c>
      <c r="D73" s="356">
        <v>182.71092821959999</v>
      </c>
      <c r="E73" s="356">
        <v>182.71092821959999</v>
      </c>
      <c r="F73" s="356">
        <v>182.71092821959999</v>
      </c>
      <c r="G73" s="357">
        <v>38026</v>
      </c>
      <c r="H73" s="357">
        <v>38026</v>
      </c>
      <c r="I73" s="357">
        <v>41679</v>
      </c>
      <c r="J73" s="154">
        <v>10</v>
      </c>
      <c r="K73" s="154">
        <v>0</v>
      </c>
    </row>
    <row r="74" spans="1:11" s="72" customFormat="1" ht="27" x14ac:dyDescent="0.25">
      <c r="A74" s="149">
        <v>57</v>
      </c>
      <c r="B74" s="149" t="s">
        <v>144</v>
      </c>
      <c r="C74" s="207" t="s">
        <v>195</v>
      </c>
      <c r="D74" s="356">
        <v>459.93861080089999</v>
      </c>
      <c r="E74" s="356">
        <v>459.93861080089999</v>
      </c>
      <c r="F74" s="356">
        <v>459.93861080089999</v>
      </c>
      <c r="G74" s="357">
        <v>39692</v>
      </c>
      <c r="H74" s="357">
        <v>39677</v>
      </c>
      <c r="I74" s="357">
        <v>43111</v>
      </c>
      <c r="J74" s="154">
        <v>9</v>
      </c>
      <c r="K74" s="154">
        <v>0</v>
      </c>
    </row>
    <row r="75" spans="1:11" s="72" customFormat="1" ht="13.5" x14ac:dyDescent="0.25">
      <c r="A75" s="149">
        <v>58</v>
      </c>
      <c r="B75" s="149" t="s">
        <v>148</v>
      </c>
      <c r="C75" s="207" t="s">
        <v>1010</v>
      </c>
      <c r="D75" s="356">
        <v>3680.7339107374</v>
      </c>
      <c r="E75" s="356">
        <v>3680.7339107374</v>
      </c>
      <c r="F75" s="356">
        <v>3680.7339107374</v>
      </c>
      <c r="G75" s="357">
        <v>38037</v>
      </c>
      <c r="H75" s="357">
        <v>38037</v>
      </c>
      <c r="I75" s="357">
        <v>43341</v>
      </c>
      <c r="J75" s="154">
        <v>14</v>
      </c>
      <c r="K75" s="154">
        <v>6</v>
      </c>
    </row>
    <row r="76" spans="1:11" s="72" customFormat="1" ht="13.5" x14ac:dyDescent="0.25">
      <c r="A76" s="149">
        <v>59</v>
      </c>
      <c r="B76" s="149" t="s">
        <v>148</v>
      </c>
      <c r="C76" s="207" t="s">
        <v>197</v>
      </c>
      <c r="D76" s="356">
        <v>1021.8144489463999</v>
      </c>
      <c r="E76" s="356">
        <v>1021.8144489463999</v>
      </c>
      <c r="F76" s="356">
        <v>1021.8144489463999</v>
      </c>
      <c r="G76" s="357">
        <v>38650</v>
      </c>
      <c r="H76" s="357">
        <v>39188</v>
      </c>
      <c r="I76" s="357">
        <v>42626</v>
      </c>
      <c r="J76" s="154">
        <v>10</v>
      </c>
      <c r="K76" s="154">
        <v>6</v>
      </c>
    </row>
    <row r="77" spans="1:11" s="72" customFormat="1" ht="13.5" x14ac:dyDescent="0.25">
      <c r="A77" s="149">
        <v>60</v>
      </c>
      <c r="B77" s="149" t="s">
        <v>198</v>
      </c>
      <c r="C77" s="207" t="s">
        <v>199</v>
      </c>
      <c r="D77" s="356">
        <v>6423.1562059028993</v>
      </c>
      <c r="E77" s="356">
        <v>6423.1562059028993</v>
      </c>
      <c r="F77" s="356">
        <v>6423.1562059028993</v>
      </c>
      <c r="G77" s="357">
        <v>38163</v>
      </c>
      <c r="H77" s="357">
        <v>39783</v>
      </c>
      <c r="I77" s="357">
        <v>42625</v>
      </c>
      <c r="J77" s="154">
        <v>10</v>
      </c>
      <c r="K77" s="154">
        <v>9</v>
      </c>
    </row>
    <row r="78" spans="1:11" s="72" customFormat="1" ht="13.5" x14ac:dyDescent="0.25">
      <c r="A78" s="424" t="s">
        <v>1011</v>
      </c>
      <c r="B78" s="424"/>
      <c r="C78" s="424"/>
      <c r="D78" s="358">
        <f>SUM(D79:D116)</f>
        <v>112567.95366302549</v>
      </c>
      <c r="E78" s="358">
        <f>SUM(E79:E116)</f>
        <v>112567.95366302549</v>
      </c>
      <c r="F78" s="358">
        <f>SUM(F79:F116)</f>
        <v>112567.95366302549</v>
      </c>
      <c r="G78" s="359"/>
      <c r="H78" s="359"/>
      <c r="I78" s="359"/>
      <c r="J78" s="154"/>
      <c r="K78" s="154"/>
    </row>
    <row r="79" spans="1:11" s="72" customFormat="1" ht="13.5" x14ac:dyDescent="0.25">
      <c r="A79" s="149">
        <v>61</v>
      </c>
      <c r="B79" s="149" t="s">
        <v>134</v>
      </c>
      <c r="C79" s="207" t="s">
        <v>200</v>
      </c>
      <c r="D79" s="356">
        <v>8696.8024649965009</v>
      </c>
      <c r="E79" s="356">
        <v>8696.8024649965009</v>
      </c>
      <c r="F79" s="356">
        <v>8696.8024649965009</v>
      </c>
      <c r="G79" s="357">
        <v>38598</v>
      </c>
      <c r="H79" s="357">
        <v>38598</v>
      </c>
      <c r="I79" s="357">
        <v>43279</v>
      </c>
      <c r="J79" s="154">
        <v>12</v>
      </c>
      <c r="K79" s="154">
        <v>9</v>
      </c>
    </row>
    <row r="80" spans="1:11" s="72" customFormat="1" ht="13.5" x14ac:dyDescent="0.25">
      <c r="A80" s="149">
        <v>62</v>
      </c>
      <c r="B80" s="149" t="s">
        <v>201</v>
      </c>
      <c r="C80" s="207" t="s">
        <v>1012</v>
      </c>
      <c r="D80" s="356">
        <v>26806.076694210304</v>
      </c>
      <c r="E80" s="356">
        <v>26806.076694210304</v>
      </c>
      <c r="F80" s="356">
        <v>26806.076694210304</v>
      </c>
      <c r="G80" s="357">
        <v>40258</v>
      </c>
      <c r="H80" s="357">
        <v>40258</v>
      </c>
      <c r="I80" s="357">
        <v>44727</v>
      </c>
      <c r="J80" s="154">
        <v>11</v>
      </c>
      <c r="K80" s="154">
        <v>10</v>
      </c>
    </row>
    <row r="81" spans="1:11" s="72" customFormat="1" ht="13.5" x14ac:dyDescent="0.25">
      <c r="A81" s="149">
        <v>63</v>
      </c>
      <c r="B81" s="149" t="s">
        <v>163</v>
      </c>
      <c r="C81" s="207" t="s">
        <v>1013</v>
      </c>
      <c r="D81" s="356">
        <v>7333.7560894187</v>
      </c>
      <c r="E81" s="356">
        <v>7333.7560894187</v>
      </c>
      <c r="F81" s="356">
        <v>7333.7560894187</v>
      </c>
      <c r="G81" s="357">
        <v>39141</v>
      </c>
      <c r="H81" s="357">
        <v>39325</v>
      </c>
      <c r="I81" s="357">
        <v>50020</v>
      </c>
      <c r="J81" s="154">
        <v>29</v>
      </c>
      <c r="K81" s="154">
        <v>4</v>
      </c>
    </row>
    <row r="82" spans="1:11" s="72" customFormat="1" ht="13.5" x14ac:dyDescent="0.25">
      <c r="A82" s="149">
        <v>64</v>
      </c>
      <c r="B82" s="149" t="s">
        <v>144</v>
      </c>
      <c r="C82" s="207" t="s">
        <v>1014</v>
      </c>
      <c r="D82" s="356">
        <v>207.26951874439999</v>
      </c>
      <c r="E82" s="356">
        <v>207.26951874439999</v>
      </c>
      <c r="F82" s="356">
        <v>207.26951874439999</v>
      </c>
      <c r="G82" s="357">
        <v>38922</v>
      </c>
      <c r="H82" s="357">
        <v>38901</v>
      </c>
      <c r="I82" s="357">
        <v>42715</v>
      </c>
      <c r="J82" s="154">
        <v>10</v>
      </c>
      <c r="K82" s="154">
        <v>5</v>
      </c>
    </row>
    <row r="83" spans="1:11" s="72" customFormat="1" ht="13.5" x14ac:dyDescent="0.25">
      <c r="A83" s="149">
        <v>65</v>
      </c>
      <c r="B83" s="149" t="s">
        <v>144</v>
      </c>
      <c r="C83" s="207" t="s">
        <v>206</v>
      </c>
      <c r="D83" s="356">
        <v>991.99767010109997</v>
      </c>
      <c r="E83" s="356">
        <v>991.99767010109997</v>
      </c>
      <c r="F83" s="356">
        <v>991.99767010109997</v>
      </c>
      <c r="G83" s="357">
        <v>38905</v>
      </c>
      <c r="H83" s="357">
        <v>38946</v>
      </c>
      <c r="I83" s="357">
        <v>43341</v>
      </c>
      <c r="J83" s="154">
        <v>12</v>
      </c>
      <c r="K83" s="154">
        <v>1</v>
      </c>
    </row>
    <row r="84" spans="1:11" s="72" customFormat="1" ht="13.5" x14ac:dyDescent="0.25">
      <c r="A84" s="149">
        <v>66</v>
      </c>
      <c r="B84" s="149" t="s">
        <v>144</v>
      </c>
      <c r="C84" s="207" t="s">
        <v>207</v>
      </c>
      <c r="D84" s="356">
        <v>5950.8014249530006</v>
      </c>
      <c r="E84" s="356">
        <v>5950.8014249530006</v>
      </c>
      <c r="F84" s="356">
        <v>5950.8014249530006</v>
      </c>
      <c r="G84" s="357">
        <v>38544</v>
      </c>
      <c r="H84" s="357">
        <v>39141</v>
      </c>
      <c r="I84" s="357">
        <v>43341</v>
      </c>
      <c r="J84" s="154">
        <v>13</v>
      </c>
      <c r="K84" s="154">
        <v>1</v>
      </c>
    </row>
    <row r="85" spans="1:11" s="72" customFormat="1" ht="13.5" x14ac:dyDescent="0.25">
      <c r="A85" s="149">
        <v>67</v>
      </c>
      <c r="B85" s="149" t="s">
        <v>144</v>
      </c>
      <c r="C85" s="207" t="s">
        <v>208</v>
      </c>
      <c r="D85" s="356">
        <v>2237.4336006249</v>
      </c>
      <c r="E85" s="356">
        <v>2237.4336006249</v>
      </c>
      <c r="F85" s="356">
        <v>2237.4336006249</v>
      </c>
      <c r="G85" s="357">
        <v>38288</v>
      </c>
      <c r="H85" s="357">
        <v>38288</v>
      </c>
      <c r="I85" s="357">
        <v>41906</v>
      </c>
      <c r="J85" s="154">
        <v>9</v>
      </c>
      <c r="K85" s="154">
        <v>5</v>
      </c>
    </row>
    <row r="86" spans="1:11" s="72" customFormat="1" ht="13.5" x14ac:dyDescent="0.25">
      <c r="A86" s="149">
        <v>68</v>
      </c>
      <c r="B86" s="149" t="s">
        <v>144</v>
      </c>
      <c r="C86" s="207" t="s">
        <v>209</v>
      </c>
      <c r="D86" s="356">
        <v>2585.9709143228997</v>
      </c>
      <c r="E86" s="356">
        <v>2585.9709143228997</v>
      </c>
      <c r="F86" s="356">
        <v>2585.9709143228997</v>
      </c>
      <c r="G86" s="357">
        <v>39988</v>
      </c>
      <c r="H86" s="357">
        <v>40991</v>
      </c>
      <c r="I86" s="357">
        <v>45291</v>
      </c>
      <c r="J86" s="154">
        <v>14</v>
      </c>
      <c r="K86" s="154">
        <v>5</v>
      </c>
    </row>
    <row r="87" spans="1:11" s="72" customFormat="1" ht="13.5" x14ac:dyDescent="0.25">
      <c r="A87" s="149">
        <v>69</v>
      </c>
      <c r="B87" s="149" t="s">
        <v>144</v>
      </c>
      <c r="C87" s="207" t="s">
        <v>210</v>
      </c>
      <c r="D87" s="356">
        <v>1657.6503978397</v>
      </c>
      <c r="E87" s="356">
        <v>1657.6503978397</v>
      </c>
      <c r="F87" s="356">
        <v>1657.6503978397</v>
      </c>
      <c r="G87" s="357">
        <v>38121</v>
      </c>
      <c r="H87" s="357">
        <v>38121</v>
      </c>
      <c r="I87" s="357">
        <v>41773</v>
      </c>
      <c r="J87" s="154">
        <v>10</v>
      </c>
      <c r="K87" s="154">
        <v>0</v>
      </c>
    </row>
    <row r="88" spans="1:11" s="72" customFormat="1" ht="13.5" x14ac:dyDescent="0.25">
      <c r="A88" s="149">
        <v>70</v>
      </c>
      <c r="B88" s="149" t="s">
        <v>144</v>
      </c>
      <c r="C88" s="207" t="s">
        <v>211</v>
      </c>
      <c r="D88" s="356">
        <v>1688.6068756437001</v>
      </c>
      <c r="E88" s="356">
        <v>1688.6068756437001</v>
      </c>
      <c r="F88" s="356">
        <v>1688.6068756437001</v>
      </c>
      <c r="G88" s="357">
        <v>38350</v>
      </c>
      <c r="H88" s="357">
        <v>38350</v>
      </c>
      <c r="I88" s="357">
        <v>43290</v>
      </c>
      <c r="J88" s="154">
        <v>13</v>
      </c>
      <c r="K88" s="154">
        <v>1</v>
      </c>
    </row>
    <row r="89" spans="1:11" s="72" customFormat="1" ht="13.5" x14ac:dyDescent="0.25">
      <c r="A89" s="149">
        <v>71</v>
      </c>
      <c r="B89" s="149" t="s">
        <v>212</v>
      </c>
      <c r="C89" s="207" t="s">
        <v>213</v>
      </c>
      <c r="D89" s="356">
        <v>1907.7421912873001</v>
      </c>
      <c r="E89" s="356">
        <v>1907.7421912873001</v>
      </c>
      <c r="F89" s="356">
        <v>1907.7421912873001</v>
      </c>
      <c r="G89" s="357">
        <v>38578</v>
      </c>
      <c r="H89" s="357">
        <v>38578</v>
      </c>
      <c r="I89" s="357">
        <v>42065</v>
      </c>
      <c r="J89" s="154">
        <v>9</v>
      </c>
      <c r="K89" s="154">
        <v>2</v>
      </c>
    </row>
    <row r="90" spans="1:11" s="72" customFormat="1" ht="13.5" x14ac:dyDescent="0.25">
      <c r="A90" s="149">
        <v>72</v>
      </c>
      <c r="B90" s="149" t="s">
        <v>214</v>
      </c>
      <c r="C90" s="207" t="s">
        <v>215</v>
      </c>
      <c r="D90" s="356">
        <v>1898.9535599254002</v>
      </c>
      <c r="E90" s="356">
        <v>1898.9535599254002</v>
      </c>
      <c r="F90" s="356">
        <v>1898.9535599254002</v>
      </c>
      <c r="G90" s="357">
        <v>38507</v>
      </c>
      <c r="H90" s="357">
        <v>38650</v>
      </c>
      <c r="I90" s="357">
        <v>42088</v>
      </c>
      <c r="J90" s="154">
        <v>9</v>
      </c>
      <c r="K90" s="154">
        <v>9</v>
      </c>
    </row>
    <row r="91" spans="1:11" s="72" customFormat="1" ht="13.5" x14ac:dyDescent="0.25">
      <c r="A91" s="149">
        <v>73</v>
      </c>
      <c r="B91" s="149" t="s">
        <v>214</v>
      </c>
      <c r="C91" s="207" t="s">
        <v>216</v>
      </c>
      <c r="D91" s="356">
        <v>3489.9727945151999</v>
      </c>
      <c r="E91" s="356">
        <v>3489.9727945151999</v>
      </c>
      <c r="F91" s="356">
        <v>3489.9727945151999</v>
      </c>
      <c r="G91" s="357">
        <v>40176</v>
      </c>
      <c r="H91" s="357">
        <v>40176</v>
      </c>
      <c r="I91" s="357">
        <v>43672</v>
      </c>
      <c r="J91" s="154">
        <v>9</v>
      </c>
      <c r="K91" s="154">
        <v>5</v>
      </c>
    </row>
    <row r="92" spans="1:11" s="72" customFormat="1" ht="13.5" x14ac:dyDescent="0.25">
      <c r="A92" s="149">
        <v>74</v>
      </c>
      <c r="B92" s="149" t="s">
        <v>214</v>
      </c>
      <c r="C92" s="207" t="s">
        <v>217</v>
      </c>
      <c r="D92" s="356">
        <v>378.18655169850001</v>
      </c>
      <c r="E92" s="356">
        <v>378.18655169850001</v>
      </c>
      <c r="F92" s="356">
        <v>378.18655169850001</v>
      </c>
      <c r="G92" s="357">
        <v>38457</v>
      </c>
      <c r="H92" s="357">
        <v>38457</v>
      </c>
      <c r="I92" s="357">
        <v>43341</v>
      </c>
      <c r="J92" s="154">
        <v>13</v>
      </c>
      <c r="K92" s="154">
        <v>4</v>
      </c>
    </row>
    <row r="93" spans="1:11" s="72" customFormat="1" ht="13.5" x14ac:dyDescent="0.25">
      <c r="A93" s="149">
        <v>75</v>
      </c>
      <c r="B93" s="149" t="s">
        <v>214</v>
      </c>
      <c r="C93" s="207" t="s">
        <v>218</v>
      </c>
      <c r="D93" s="356">
        <v>2987.7888344929997</v>
      </c>
      <c r="E93" s="356">
        <v>2987.7888344929997</v>
      </c>
      <c r="F93" s="356">
        <v>2987.7888344929997</v>
      </c>
      <c r="G93" s="357">
        <v>38290</v>
      </c>
      <c r="H93" s="357">
        <v>38404</v>
      </c>
      <c r="I93" s="357">
        <v>43341</v>
      </c>
      <c r="J93" s="154">
        <v>13</v>
      </c>
      <c r="K93" s="154">
        <v>10</v>
      </c>
    </row>
    <row r="94" spans="1:11" s="72" customFormat="1" ht="13.5" x14ac:dyDescent="0.25">
      <c r="A94" s="149">
        <v>76</v>
      </c>
      <c r="B94" s="149" t="s">
        <v>214</v>
      </c>
      <c r="C94" s="207" t="s">
        <v>219</v>
      </c>
      <c r="D94" s="356">
        <v>877.38463547359993</v>
      </c>
      <c r="E94" s="356">
        <v>877.38463547359993</v>
      </c>
      <c r="F94" s="356">
        <v>877.38463547359993</v>
      </c>
      <c r="G94" s="357">
        <v>38596</v>
      </c>
      <c r="H94" s="357">
        <v>38714</v>
      </c>
      <c r="I94" s="357">
        <v>42398</v>
      </c>
      <c r="J94" s="154">
        <v>9</v>
      </c>
      <c r="K94" s="154">
        <v>4</v>
      </c>
    </row>
    <row r="95" spans="1:11" s="72" customFormat="1" ht="13.5" x14ac:dyDescent="0.25">
      <c r="A95" s="149">
        <v>77</v>
      </c>
      <c r="B95" s="149" t="s">
        <v>214</v>
      </c>
      <c r="C95" s="207" t="s">
        <v>220</v>
      </c>
      <c r="D95" s="356">
        <v>3275.6420353958001</v>
      </c>
      <c r="E95" s="356">
        <v>3275.6420353958001</v>
      </c>
      <c r="F95" s="356">
        <v>3275.6420353958001</v>
      </c>
      <c r="G95" s="357">
        <v>38449</v>
      </c>
      <c r="H95" s="357">
        <v>38449</v>
      </c>
      <c r="I95" s="357">
        <v>43341</v>
      </c>
      <c r="J95" s="154">
        <v>13</v>
      </c>
      <c r="K95" s="154">
        <v>4</v>
      </c>
    </row>
    <row r="96" spans="1:11" s="72" customFormat="1" ht="13.5" x14ac:dyDescent="0.25">
      <c r="A96" s="149">
        <v>78</v>
      </c>
      <c r="B96" s="149" t="s">
        <v>214</v>
      </c>
      <c r="C96" s="207" t="s">
        <v>221</v>
      </c>
      <c r="D96" s="356">
        <v>224.64284694130001</v>
      </c>
      <c r="E96" s="356">
        <v>224.64284694130001</v>
      </c>
      <c r="F96" s="356">
        <v>224.64284694130001</v>
      </c>
      <c r="G96" s="357">
        <v>38088</v>
      </c>
      <c r="H96" s="357">
        <v>38088</v>
      </c>
      <c r="I96" s="357">
        <v>41771</v>
      </c>
      <c r="J96" s="154">
        <v>10</v>
      </c>
      <c r="K96" s="154">
        <v>1</v>
      </c>
    </row>
    <row r="97" spans="1:11" s="72" customFormat="1" ht="13.5" x14ac:dyDescent="0.25">
      <c r="A97" s="149">
        <v>79</v>
      </c>
      <c r="B97" s="149" t="s">
        <v>214</v>
      </c>
      <c r="C97" s="207" t="s">
        <v>223</v>
      </c>
      <c r="D97" s="356">
        <v>5501.3338610743995</v>
      </c>
      <c r="E97" s="356">
        <v>5501.3338610743995</v>
      </c>
      <c r="F97" s="356">
        <v>5501.3338610743995</v>
      </c>
      <c r="G97" s="357">
        <v>39588</v>
      </c>
      <c r="H97" s="357">
        <v>39272</v>
      </c>
      <c r="I97" s="357">
        <v>43341</v>
      </c>
      <c r="J97" s="154">
        <v>10</v>
      </c>
      <c r="K97" s="154">
        <v>3</v>
      </c>
    </row>
    <row r="98" spans="1:11" s="72" customFormat="1" ht="13.5" x14ac:dyDescent="0.25">
      <c r="A98" s="149">
        <v>80</v>
      </c>
      <c r="B98" s="149" t="s">
        <v>214</v>
      </c>
      <c r="C98" s="207" t="s">
        <v>224</v>
      </c>
      <c r="D98" s="356">
        <v>2028.4087608585</v>
      </c>
      <c r="E98" s="356">
        <v>2028.4087608585</v>
      </c>
      <c r="F98" s="356">
        <v>2028.4087608585</v>
      </c>
      <c r="G98" s="357">
        <v>38579</v>
      </c>
      <c r="H98" s="357">
        <v>39030</v>
      </c>
      <c r="I98" s="357">
        <v>42475</v>
      </c>
      <c r="J98" s="154">
        <v>10</v>
      </c>
      <c r="K98" s="154">
        <v>8</v>
      </c>
    </row>
    <row r="99" spans="1:11" s="72" customFormat="1" ht="13.5" x14ac:dyDescent="0.25">
      <c r="A99" s="149">
        <v>82</v>
      </c>
      <c r="B99" s="149" t="s">
        <v>214</v>
      </c>
      <c r="C99" s="207" t="s">
        <v>225</v>
      </c>
      <c r="D99" s="356">
        <v>203.8588067837</v>
      </c>
      <c r="E99" s="356">
        <v>203.8588067837</v>
      </c>
      <c r="F99" s="356">
        <v>203.8588067837</v>
      </c>
      <c r="G99" s="357">
        <v>38659</v>
      </c>
      <c r="H99" s="357">
        <v>38659</v>
      </c>
      <c r="I99" s="357">
        <v>42069</v>
      </c>
      <c r="J99" s="154">
        <v>9</v>
      </c>
      <c r="K99" s="154">
        <v>0</v>
      </c>
    </row>
    <row r="100" spans="1:11" s="72" customFormat="1" ht="13.5" x14ac:dyDescent="0.25">
      <c r="A100" s="149">
        <v>83</v>
      </c>
      <c r="B100" s="149" t="s">
        <v>214</v>
      </c>
      <c r="C100" s="207" t="s">
        <v>226</v>
      </c>
      <c r="D100" s="356">
        <v>61.457946008699999</v>
      </c>
      <c r="E100" s="356">
        <v>61.457946008699999</v>
      </c>
      <c r="F100" s="356">
        <v>61.457946008699999</v>
      </c>
      <c r="G100" s="357">
        <v>38589</v>
      </c>
      <c r="H100" s="357">
        <v>38589</v>
      </c>
      <c r="I100" s="357">
        <v>43341</v>
      </c>
      <c r="J100" s="154">
        <v>12</v>
      </c>
      <c r="K100" s="154">
        <v>8</v>
      </c>
    </row>
    <row r="101" spans="1:11" s="72" customFormat="1" ht="13.5" x14ac:dyDescent="0.25">
      <c r="A101" s="149">
        <v>84</v>
      </c>
      <c r="B101" s="149" t="s">
        <v>214</v>
      </c>
      <c r="C101" s="207" t="s">
        <v>227</v>
      </c>
      <c r="D101" s="356">
        <v>1501.3980111161</v>
      </c>
      <c r="E101" s="356">
        <v>1501.3980111161</v>
      </c>
      <c r="F101" s="356">
        <v>1501.3980111161</v>
      </c>
      <c r="G101" s="357">
        <v>39114</v>
      </c>
      <c r="H101" s="357">
        <v>39114</v>
      </c>
      <c r="I101" s="357">
        <v>42475</v>
      </c>
      <c r="J101" s="154">
        <v>9</v>
      </c>
      <c r="K101" s="154">
        <v>1</v>
      </c>
    </row>
    <row r="102" spans="1:11" s="72" customFormat="1" ht="13.5" x14ac:dyDescent="0.25">
      <c r="A102" s="149">
        <v>87</v>
      </c>
      <c r="B102" s="149" t="s">
        <v>214</v>
      </c>
      <c r="C102" s="207" t="s">
        <v>228</v>
      </c>
      <c r="D102" s="356">
        <v>3103.4876959818998</v>
      </c>
      <c r="E102" s="356">
        <v>3103.4876959818998</v>
      </c>
      <c r="F102" s="356">
        <v>3103.4876959818998</v>
      </c>
      <c r="G102" s="357">
        <v>38488</v>
      </c>
      <c r="H102" s="357">
        <v>38703</v>
      </c>
      <c r="I102" s="357">
        <v>42069</v>
      </c>
      <c r="J102" s="154">
        <v>9</v>
      </c>
      <c r="K102" s="154">
        <v>6</v>
      </c>
    </row>
    <row r="103" spans="1:11" s="72" customFormat="1" ht="13.5" x14ac:dyDescent="0.25">
      <c r="A103" s="149">
        <v>90</v>
      </c>
      <c r="B103" s="149" t="s">
        <v>214</v>
      </c>
      <c r="C103" s="207" t="s">
        <v>229</v>
      </c>
      <c r="D103" s="356">
        <v>626.27381892719995</v>
      </c>
      <c r="E103" s="356">
        <v>626.27381892719995</v>
      </c>
      <c r="F103" s="356">
        <v>626.27381892719995</v>
      </c>
      <c r="G103" s="357">
        <v>38548</v>
      </c>
      <c r="H103" s="357">
        <v>38548</v>
      </c>
      <c r="I103" s="357">
        <v>42069</v>
      </c>
      <c r="J103" s="154">
        <v>9</v>
      </c>
      <c r="K103" s="154">
        <v>7</v>
      </c>
    </row>
    <row r="104" spans="1:11" s="72" customFormat="1" ht="13.5" x14ac:dyDescent="0.25">
      <c r="A104" s="149">
        <v>91</v>
      </c>
      <c r="B104" s="149" t="s">
        <v>214</v>
      </c>
      <c r="C104" s="207" t="s">
        <v>230</v>
      </c>
      <c r="D104" s="356">
        <v>807.37488275579994</v>
      </c>
      <c r="E104" s="356">
        <v>807.37488275579994</v>
      </c>
      <c r="F104" s="356">
        <v>807.37488275579994</v>
      </c>
      <c r="G104" s="357">
        <v>38862</v>
      </c>
      <c r="H104" s="357">
        <v>38872</v>
      </c>
      <c r="I104" s="357">
        <v>43341</v>
      </c>
      <c r="J104" s="154">
        <v>12</v>
      </c>
      <c r="K104" s="154">
        <v>2</v>
      </c>
    </row>
    <row r="105" spans="1:11" s="72" customFormat="1" ht="13.5" x14ac:dyDescent="0.25">
      <c r="A105" s="149">
        <v>92</v>
      </c>
      <c r="B105" s="149" t="s">
        <v>214</v>
      </c>
      <c r="C105" s="207" t="s">
        <v>231</v>
      </c>
      <c r="D105" s="356">
        <v>1547.1998635384</v>
      </c>
      <c r="E105" s="356">
        <v>1547.1998635384</v>
      </c>
      <c r="F105" s="356">
        <v>1547.1998635384</v>
      </c>
      <c r="G105" s="357">
        <v>38510</v>
      </c>
      <c r="H105" s="357">
        <v>38700</v>
      </c>
      <c r="I105" s="357">
        <v>42384</v>
      </c>
      <c r="J105" s="154">
        <v>10</v>
      </c>
      <c r="K105" s="154">
        <v>4</v>
      </c>
    </row>
    <row r="106" spans="1:11" s="72" customFormat="1" ht="13.5" x14ac:dyDescent="0.25">
      <c r="A106" s="149">
        <v>93</v>
      </c>
      <c r="B106" s="149" t="s">
        <v>214</v>
      </c>
      <c r="C106" s="207" t="s">
        <v>232</v>
      </c>
      <c r="D106" s="356">
        <v>1618.9344287832</v>
      </c>
      <c r="E106" s="356">
        <v>1618.9344287832</v>
      </c>
      <c r="F106" s="356">
        <v>1618.9344287832</v>
      </c>
      <c r="G106" s="357">
        <v>38651</v>
      </c>
      <c r="H106" s="357">
        <v>38651</v>
      </c>
      <c r="I106" s="357">
        <v>43341</v>
      </c>
      <c r="J106" s="154">
        <v>12</v>
      </c>
      <c r="K106" s="154">
        <v>9</v>
      </c>
    </row>
    <row r="107" spans="1:11" s="72" customFormat="1" ht="13.5" x14ac:dyDescent="0.25">
      <c r="A107" s="149">
        <v>94</v>
      </c>
      <c r="B107" s="149" t="s">
        <v>214</v>
      </c>
      <c r="C107" s="207" t="s">
        <v>233</v>
      </c>
      <c r="D107" s="356">
        <v>677.89625917170008</v>
      </c>
      <c r="E107" s="356">
        <v>677.89625917170008</v>
      </c>
      <c r="F107" s="356">
        <v>677.89625917170008</v>
      </c>
      <c r="G107" s="357">
        <v>38410</v>
      </c>
      <c r="H107" s="357">
        <v>38410</v>
      </c>
      <c r="I107" s="357">
        <v>42185</v>
      </c>
      <c r="J107" s="154">
        <v>10</v>
      </c>
      <c r="K107" s="154">
        <v>3</v>
      </c>
    </row>
    <row r="108" spans="1:11" s="72" customFormat="1" ht="13.5" x14ac:dyDescent="0.25">
      <c r="A108" s="149">
        <v>95</v>
      </c>
      <c r="B108" s="149" t="s">
        <v>148</v>
      </c>
      <c r="C108" s="207" t="s">
        <v>234</v>
      </c>
      <c r="D108" s="356">
        <v>282.63166214210003</v>
      </c>
      <c r="E108" s="356">
        <v>282.63166214210003</v>
      </c>
      <c r="F108" s="356">
        <v>282.63166214210003</v>
      </c>
      <c r="G108" s="357">
        <v>38628</v>
      </c>
      <c r="H108" s="357">
        <v>38628</v>
      </c>
      <c r="I108" s="357">
        <v>42069</v>
      </c>
      <c r="J108" s="154">
        <v>9</v>
      </c>
      <c r="K108" s="154">
        <v>0</v>
      </c>
    </row>
    <row r="109" spans="1:11" s="72" customFormat="1" ht="13.5" x14ac:dyDescent="0.25">
      <c r="A109" s="149">
        <v>98</v>
      </c>
      <c r="B109" s="149" t="s">
        <v>148</v>
      </c>
      <c r="C109" s="207" t="s">
        <v>235</v>
      </c>
      <c r="D109" s="356">
        <v>180.06505438709999</v>
      </c>
      <c r="E109" s="356">
        <v>180.06505438709999</v>
      </c>
      <c r="F109" s="356">
        <v>180.06505438709999</v>
      </c>
      <c r="G109" s="357">
        <v>38554</v>
      </c>
      <c r="H109" s="357">
        <v>38564</v>
      </c>
      <c r="I109" s="357">
        <v>42069</v>
      </c>
      <c r="J109" s="154">
        <v>9</v>
      </c>
      <c r="K109" s="154">
        <v>7</v>
      </c>
    </row>
    <row r="110" spans="1:11" s="72" customFormat="1" ht="13.5" x14ac:dyDescent="0.25">
      <c r="A110" s="149">
        <v>99</v>
      </c>
      <c r="B110" s="149" t="s">
        <v>148</v>
      </c>
      <c r="C110" s="207" t="s">
        <v>236</v>
      </c>
      <c r="D110" s="356">
        <v>1807.8896979791</v>
      </c>
      <c r="E110" s="356">
        <v>1807.8896979791</v>
      </c>
      <c r="F110" s="356">
        <v>1807.8896979791</v>
      </c>
      <c r="G110" s="357">
        <v>38512</v>
      </c>
      <c r="H110" s="357">
        <v>38562</v>
      </c>
      <c r="I110" s="357">
        <v>43279</v>
      </c>
      <c r="J110" s="154">
        <v>13</v>
      </c>
      <c r="K110" s="154">
        <v>0</v>
      </c>
    </row>
    <row r="111" spans="1:11" s="72" customFormat="1" ht="13.5" x14ac:dyDescent="0.25">
      <c r="A111" s="149">
        <v>100</v>
      </c>
      <c r="B111" s="149" t="s">
        <v>237</v>
      </c>
      <c r="C111" s="207" t="s">
        <v>238</v>
      </c>
      <c r="D111" s="356">
        <v>2463.1337145397001</v>
      </c>
      <c r="E111" s="356">
        <v>2463.1337145397001</v>
      </c>
      <c r="F111" s="356">
        <v>2463.1337145397001</v>
      </c>
      <c r="G111" s="357">
        <v>38981</v>
      </c>
      <c r="H111" s="357">
        <v>39559</v>
      </c>
      <c r="I111" s="357">
        <v>43341</v>
      </c>
      <c r="J111" s="154">
        <v>11</v>
      </c>
      <c r="K111" s="154">
        <v>10</v>
      </c>
    </row>
    <row r="112" spans="1:11" s="72" customFormat="1" ht="13.5" x14ac:dyDescent="0.25">
      <c r="A112" s="149">
        <v>101</v>
      </c>
      <c r="B112" s="149" t="s">
        <v>237</v>
      </c>
      <c r="C112" s="207" t="s">
        <v>239</v>
      </c>
      <c r="D112" s="356">
        <v>2000.6915372732999</v>
      </c>
      <c r="E112" s="356">
        <v>2000.6915372732999</v>
      </c>
      <c r="F112" s="356">
        <v>2000.6915372732999</v>
      </c>
      <c r="G112" s="357">
        <v>38837</v>
      </c>
      <c r="H112" s="357">
        <v>39958</v>
      </c>
      <c r="I112" s="357">
        <v>43777</v>
      </c>
      <c r="J112" s="154">
        <v>13</v>
      </c>
      <c r="K112" s="154">
        <v>1</v>
      </c>
    </row>
    <row r="113" spans="1:11" s="72" customFormat="1" ht="13.5" x14ac:dyDescent="0.25">
      <c r="A113" s="149">
        <v>102</v>
      </c>
      <c r="B113" s="149" t="s">
        <v>237</v>
      </c>
      <c r="C113" s="207" t="s">
        <v>240</v>
      </c>
      <c r="D113" s="356">
        <v>833.98094758730008</v>
      </c>
      <c r="E113" s="356">
        <v>833.98094758730008</v>
      </c>
      <c r="F113" s="356">
        <v>833.98094758730008</v>
      </c>
      <c r="G113" s="357">
        <v>38945</v>
      </c>
      <c r="H113" s="357">
        <v>39060</v>
      </c>
      <c r="I113" s="357">
        <v>42628</v>
      </c>
      <c r="J113" s="154">
        <v>9</v>
      </c>
      <c r="K113" s="154">
        <v>11</v>
      </c>
    </row>
    <row r="114" spans="1:11" s="72" customFormat="1" ht="13.5" x14ac:dyDescent="0.25">
      <c r="A114" s="149">
        <v>103</v>
      </c>
      <c r="B114" s="149" t="s">
        <v>237</v>
      </c>
      <c r="C114" s="207" t="s">
        <v>1015</v>
      </c>
      <c r="D114" s="356">
        <v>399.85144099690001</v>
      </c>
      <c r="E114" s="356">
        <v>399.85144099690001</v>
      </c>
      <c r="F114" s="356">
        <v>399.85144099690001</v>
      </c>
      <c r="G114" s="357">
        <v>38630</v>
      </c>
      <c r="H114" s="357">
        <v>38593</v>
      </c>
      <c r="I114" s="357">
        <v>42069</v>
      </c>
      <c r="J114" s="154">
        <v>9</v>
      </c>
      <c r="K114" s="154">
        <v>5</v>
      </c>
    </row>
    <row r="115" spans="1:11" s="72" customFormat="1" ht="13.5" x14ac:dyDescent="0.25">
      <c r="A115" s="149">
        <v>104</v>
      </c>
      <c r="B115" s="149" t="s">
        <v>237</v>
      </c>
      <c r="C115" s="207" t="s">
        <v>242</v>
      </c>
      <c r="D115" s="356">
        <v>9857.577833650701</v>
      </c>
      <c r="E115" s="356">
        <v>9857.577833650701</v>
      </c>
      <c r="F115" s="356">
        <v>9857.577833650701</v>
      </c>
      <c r="G115" s="357">
        <v>38566</v>
      </c>
      <c r="H115" s="357">
        <v>42713</v>
      </c>
      <c r="I115" s="357">
        <v>49923</v>
      </c>
      <c r="J115" s="154">
        <v>31</v>
      </c>
      <c r="K115" s="154">
        <v>0</v>
      </c>
    </row>
    <row r="116" spans="1:11" s="72" customFormat="1" ht="13.5" x14ac:dyDescent="0.25">
      <c r="A116" s="149">
        <v>105</v>
      </c>
      <c r="B116" s="149" t="s">
        <v>237</v>
      </c>
      <c r="C116" s="207" t="s">
        <v>841</v>
      </c>
      <c r="D116" s="356">
        <v>3867.8283388844002</v>
      </c>
      <c r="E116" s="356">
        <v>3867.8283388844002</v>
      </c>
      <c r="F116" s="356">
        <v>3867.8283388844002</v>
      </c>
      <c r="G116" s="357">
        <v>38793</v>
      </c>
      <c r="H116" s="357">
        <v>38742</v>
      </c>
      <c r="I116" s="357">
        <v>43279</v>
      </c>
      <c r="J116" s="154">
        <v>12</v>
      </c>
      <c r="K116" s="154">
        <v>3</v>
      </c>
    </row>
    <row r="117" spans="1:11" s="72" customFormat="1" ht="13.5" x14ac:dyDescent="0.25">
      <c r="A117" s="424" t="s">
        <v>1016</v>
      </c>
      <c r="B117" s="424"/>
      <c r="C117" s="424"/>
      <c r="D117" s="358">
        <f>SUM(D118:D134)</f>
        <v>51742.258973153708</v>
      </c>
      <c r="E117" s="358">
        <f>SUM(E118:E134)</f>
        <v>51742.258973153708</v>
      </c>
      <c r="F117" s="358">
        <f>SUM(F118:F134)</f>
        <v>51742.258973153708</v>
      </c>
      <c r="G117" s="154"/>
      <c r="H117" s="154"/>
      <c r="I117" s="359"/>
      <c r="J117" s="154"/>
      <c r="K117" s="154"/>
    </row>
    <row r="118" spans="1:11" s="72" customFormat="1" ht="13.5" x14ac:dyDescent="0.25">
      <c r="A118" s="149">
        <v>106</v>
      </c>
      <c r="B118" s="149" t="s">
        <v>134</v>
      </c>
      <c r="C118" s="207" t="s">
        <v>1017</v>
      </c>
      <c r="D118" s="356">
        <v>10700.1677864545</v>
      </c>
      <c r="E118" s="356">
        <v>10700.1677864545</v>
      </c>
      <c r="F118" s="356">
        <v>10700.1677864545</v>
      </c>
      <c r="G118" s="357">
        <v>39067</v>
      </c>
      <c r="H118" s="357">
        <v>39067</v>
      </c>
      <c r="I118" s="357">
        <v>43341</v>
      </c>
      <c r="J118" s="154">
        <v>11</v>
      </c>
      <c r="K118" s="154">
        <v>5</v>
      </c>
    </row>
    <row r="119" spans="1:11" s="72" customFormat="1" ht="13.5" x14ac:dyDescent="0.25">
      <c r="A119" s="149">
        <v>107</v>
      </c>
      <c r="B119" s="149" t="s">
        <v>136</v>
      </c>
      <c r="C119" s="207" t="s">
        <v>245</v>
      </c>
      <c r="D119" s="356">
        <v>1011.4849023922</v>
      </c>
      <c r="E119" s="356">
        <v>1011.4849023922</v>
      </c>
      <c r="F119" s="356">
        <v>1011.4849023922</v>
      </c>
      <c r="G119" s="357">
        <v>39243</v>
      </c>
      <c r="H119" s="357">
        <v>39243</v>
      </c>
      <c r="I119" s="357">
        <v>43341</v>
      </c>
      <c r="J119" s="154">
        <v>11</v>
      </c>
      <c r="K119" s="154">
        <v>2</v>
      </c>
    </row>
    <row r="120" spans="1:11" s="72" customFormat="1" ht="13.5" x14ac:dyDescent="0.25">
      <c r="A120" s="149">
        <v>108</v>
      </c>
      <c r="B120" s="149" t="s">
        <v>144</v>
      </c>
      <c r="C120" s="207" t="s">
        <v>246</v>
      </c>
      <c r="D120" s="356">
        <v>626.2177817109</v>
      </c>
      <c r="E120" s="356">
        <v>626.2177817109</v>
      </c>
      <c r="F120" s="356">
        <v>626.2177817109</v>
      </c>
      <c r="G120" s="357">
        <v>38754</v>
      </c>
      <c r="H120" s="357">
        <v>38814</v>
      </c>
      <c r="I120" s="357">
        <v>42384</v>
      </c>
      <c r="J120" s="154">
        <v>9</v>
      </c>
      <c r="K120" s="154">
        <v>11</v>
      </c>
    </row>
    <row r="121" spans="1:11" s="72" customFormat="1" ht="13.5" x14ac:dyDescent="0.25">
      <c r="A121" s="149">
        <v>110</v>
      </c>
      <c r="B121" s="149" t="s">
        <v>214</v>
      </c>
      <c r="C121" s="207" t="s">
        <v>247</v>
      </c>
      <c r="D121" s="356">
        <v>526.6105176538</v>
      </c>
      <c r="E121" s="356">
        <v>526.6105176538</v>
      </c>
      <c r="F121" s="356">
        <v>526.6105176538</v>
      </c>
      <c r="G121" s="357">
        <v>39148</v>
      </c>
      <c r="H121" s="357">
        <v>39244</v>
      </c>
      <c r="I121" s="357">
        <v>42475</v>
      </c>
      <c r="J121" s="154">
        <v>8</v>
      </c>
      <c r="K121" s="154">
        <v>9</v>
      </c>
    </row>
    <row r="122" spans="1:11" s="72" customFormat="1" ht="13.5" x14ac:dyDescent="0.25">
      <c r="A122" s="149">
        <v>111</v>
      </c>
      <c r="B122" s="149" t="s">
        <v>214</v>
      </c>
      <c r="C122" s="207" t="s">
        <v>248</v>
      </c>
      <c r="D122" s="356">
        <v>1474.2101394435001</v>
      </c>
      <c r="E122" s="356">
        <v>1474.2101394435001</v>
      </c>
      <c r="F122" s="356">
        <v>1474.2101394435001</v>
      </c>
      <c r="G122" s="357">
        <v>40040</v>
      </c>
      <c r="H122" s="357">
        <v>40040</v>
      </c>
      <c r="I122" s="357">
        <v>43672</v>
      </c>
      <c r="J122" s="154">
        <v>9</v>
      </c>
      <c r="K122" s="154">
        <v>5</v>
      </c>
    </row>
    <row r="123" spans="1:11" s="72" customFormat="1" ht="13.5" x14ac:dyDescent="0.25">
      <c r="A123" s="149">
        <v>112</v>
      </c>
      <c r="B123" s="149" t="s">
        <v>214</v>
      </c>
      <c r="C123" s="207" t="s">
        <v>249</v>
      </c>
      <c r="D123" s="356">
        <v>2417.3932530825</v>
      </c>
      <c r="E123" s="356">
        <v>2417.3932530825</v>
      </c>
      <c r="F123" s="356">
        <v>2417.3932530825</v>
      </c>
      <c r="G123" s="357">
        <v>38621</v>
      </c>
      <c r="H123" s="357">
        <v>40543</v>
      </c>
      <c r="I123" s="357">
        <v>43341</v>
      </c>
      <c r="J123" s="154">
        <v>12</v>
      </c>
      <c r="K123" s="154">
        <v>8</v>
      </c>
    </row>
    <row r="124" spans="1:11" s="72" customFormat="1" ht="13.5" x14ac:dyDescent="0.25">
      <c r="A124" s="149">
        <v>113</v>
      </c>
      <c r="B124" s="149" t="s">
        <v>214</v>
      </c>
      <c r="C124" s="207" t="s">
        <v>250</v>
      </c>
      <c r="D124" s="356">
        <v>1657.557041845</v>
      </c>
      <c r="E124" s="356">
        <v>1657.557041845</v>
      </c>
      <c r="F124" s="356">
        <v>1657.557041845</v>
      </c>
      <c r="G124" s="357">
        <v>39287</v>
      </c>
      <c r="H124" s="357">
        <v>39297</v>
      </c>
      <c r="I124" s="357">
        <v>42881</v>
      </c>
      <c r="J124" s="154">
        <v>9</v>
      </c>
      <c r="K124" s="154">
        <v>7</v>
      </c>
    </row>
    <row r="125" spans="1:11" s="72" customFormat="1" ht="13.5" x14ac:dyDescent="0.25">
      <c r="A125" s="149">
        <v>114</v>
      </c>
      <c r="B125" s="149" t="s">
        <v>214</v>
      </c>
      <c r="C125" s="207" t="s">
        <v>251</v>
      </c>
      <c r="D125" s="356">
        <v>1936.5822259030001</v>
      </c>
      <c r="E125" s="356">
        <v>1936.5822259030001</v>
      </c>
      <c r="F125" s="356">
        <v>1936.5822259030001</v>
      </c>
      <c r="G125" s="357">
        <v>38847</v>
      </c>
      <c r="H125" s="357">
        <v>38847</v>
      </c>
      <c r="I125" s="357">
        <v>43279</v>
      </c>
      <c r="J125" s="154">
        <v>11</v>
      </c>
      <c r="K125" s="154">
        <v>11</v>
      </c>
    </row>
    <row r="126" spans="1:11" s="72" customFormat="1" ht="13.5" x14ac:dyDescent="0.25">
      <c r="A126" s="149">
        <v>117</v>
      </c>
      <c r="B126" s="149" t="s">
        <v>214</v>
      </c>
      <c r="C126" s="207" t="s">
        <v>252</v>
      </c>
      <c r="D126" s="356">
        <v>5609.4722451127</v>
      </c>
      <c r="E126" s="356">
        <v>5609.4722451127</v>
      </c>
      <c r="F126" s="356">
        <v>5609.4722451127</v>
      </c>
      <c r="G126" s="357">
        <v>39091</v>
      </c>
      <c r="H126" s="357">
        <v>39419</v>
      </c>
      <c r="I126" s="357">
        <v>43049</v>
      </c>
      <c r="J126" s="154">
        <v>9</v>
      </c>
      <c r="K126" s="154">
        <v>11</v>
      </c>
    </row>
    <row r="127" spans="1:11" s="72" customFormat="1" ht="13.5" x14ac:dyDescent="0.25">
      <c r="A127" s="149">
        <v>118</v>
      </c>
      <c r="B127" s="149" t="s">
        <v>214</v>
      </c>
      <c r="C127" s="207" t="s">
        <v>253</v>
      </c>
      <c r="D127" s="356">
        <v>1757.2036323363002</v>
      </c>
      <c r="E127" s="356">
        <v>1757.2036323363002</v>
      </c>
      <c r="F127" s="356">
        <v>1757.2036323363002</v>
      </c>
      <c r="G127" s="357">
        <v>39205</v>
      </c>
      <c r="H127" s="357">
        <v>39287</v>
      </c>
      <c r="I127" s="357">
        <v>42881</v>
      </c>
      <c r="J127" s="154">
        <v>9</v>
      </c>
      <c r="K127" s="154">
        <v>7</v>
      </c>
    </row>
    <row r="128" spans="1:11" s="72" customFormat="1" ht="13.5" x14ac:dyDescent="0.25">
      <c r="A128" s="149">
        <v>122</v>
      </c>
      <c r="B128" s="149" t="s">
        <v>148</v>
      </c>
      <c r="C128" s="207" t="s">
        <v>254</v>
      </c>
      <c r="D128" s="356">
        <v>344.84147524790001</v>
      </c>
      <c r="E128" s="356">
        <v>344.84147524790001</v>
      </c>
      <c r="F128" s="356">
        <v>344.84147524790001</v>
      </c>
      <c r="G128" s="357">
        <v>38842</v>
      </c>
      <c r="H128" s="357">
        <v>38863</v>
      </c>
      <c r="I128" s="357">
        <v>42384</v>
      </c>
      <c r="J128" s="154">
        <v>9</v>
      </c>
      <c r="K128" s="154">
        <v>6</v>
      </c>
    </row>
    <row r="129" spans="1:11" s="72" customFormat="1" ht="13.5" x14ac:dyDescent="0.25">
      <c r="A129" s="149">
        <v>123</v>
      </c>
      <c r="B129" s="149" t="s">
        <v>148</v>
      </c>
      <c r="C129" s="207" t="s">
        <v>256</v>
      </c>
      <c r="D129" s="356">
        <v>126.8882161638</v>
      </c>
      <c r="E129" s="356">
        <v>126.8882161638</v>
      </c>
      <c r="F129" s="356">
        <v>126.8882161638</v>
      </c>
      <c r="G129" s="357">
        <v>38946</v>
      </c>
      <c r="H129" s="357">
        <v>39031</v>
      </c>
      <c r="I129" s="357">
        <v>42475</v>
      </c>
      <c r="J129" s="154">
        <v>9</v>
      </c>
      <c r="K129" s="154">
        <v>6</v>
      </c>
    </row>
    <row r="130" spans="1:11" s="72" customFormat="1" ht="13.5" x14ac:dyDescent="0.25">
      <c r="A130" s="149">
        <v>124</v>
      </c>
      <c r="B130" s="149" t="s">
        <v>148</v>
      </c>
      <c r="C130" s="207" t="s">
        <v>257</v>
      </c>
      <c r="D130" s="356">
        <v>2821.7155073512004</v>
      </c>
      <c r="E130" s="356">
        <v>2821.7155073512004</v>
      </c>
      <c r="F130" s="356">
        <v>2821.7155073512004</v>
      </c>
      <c r="G130" s="357">
        <v>38922</v>
      </c>
      <c r="H130" s="357">
        <v>38952</v>
      </c>
      <c r="I130" s="357">
        <v>43111</v>
      </c>
      <c r="J130" s="154">
        <v>11</v>
      </c>
      <c r="K130" s="154">
        <v>3</v>
      </c>
    </row>
    <row r="131" spans="1:11" s="72" customFormat="1" ht="13.5" x14ac:dyDescent="0.25">
      <c r="A131" s="149">
        <v>126</v>
      </c>
      <c r="B131" s="149" t="s">
        <v>237</v>
      </c>
      <c r="C131" s="207" t="s">
        <v>1018</v>
      </c>
      <c r="D131" s="356">
        <v>4716.2315771545</v>
      </c>
      <c r="E131" s="356">
        <v>4716.2315771545</v>
      </c>
      <c r="F131" s="356">
        <v>4716.2315771545</v>
      </c>
      <c r="G131" s="357">
        <v>38968</v>
      </c>
      <c r="H131" s="357">
        <v>39423</v>
      </c>
      <c r="I131" s="357">
        <v>43341</v>
      </c>
      <c r="J131" s="154">
        <v>11</v>
      </c>
      <c r="K131" s="154">
        <v>10</v>
      </c>
    </row>
    <row r="132" spans="1:11" s="72" customFormat="1" ht="13.5" x14ac:dyDescent="0.25">
      <c r="A132" s="149">
        <v>127</v>
      </c>
      <c r="B132" s="149" t="s">
        <v>237</v>
      </c>
      <c r="C132" s="207" t="s">
        <v>260</v>
      </c>
      <c r="D132" s="356">
        <v>3956.8225635786002</v>
      </c>
      <c r="E132" s="356">
        <v>3956.8225635786002</v>
      </c>
      <c r="F132" s="356">
        <v>3956.8225635786002</v>
      </c>
      <c r="G132" s="357">
        <v>39214</v>
      </c>
      <c r="H132" s="357">
        <v>39279</v>
      </c>
      <c r="I132" s="357">
        <v>43341</v>
      </c>
      <c r="J132" s="154">
        <v>10</v>
      </c>
      <c r="K132" s="154">
        <v>11</v>
      </c>
    </row>
    <row r="133" spans="1:11" s="72" customFormat="1" ht="13.5" x14ac:dyDescent="0.25">
      <c r="A133" s="149">
        <v>128</v>
      </c>
      <c r="B133" s="149" t="s">
        <v>237</v>
      </c>
      <c r="C133" s="207" t="s">
        <v>261</v>
      </c>
      <c r="D133" s="356">
        <v>3018.2657384384997</v>
      </c>
      <c r="E133" s="356">
        <v>3018.2657384384997</v>
      </c>
      <c r="F133" s="356">
        <v>3018.2657384384997</v>
      </c>
      <c r="G133" s="357">
        <v>38994</v>
      </c>
      <c r="H133" s="357">
        <v>39421</v>
      </c>
      <c r="I133" s="357">
        <v>43049</v>
      </c>
      <c r="J133" s="154">
        <v>11</v>
      </c>
      <c r="K133" s="154">
        <v>1</v>
      </c>
    </row>
    <row r="134" spans="1:11" s="72" customFormat="1" ht="13.5" x14ac:dyDescent="0.25">
      <c r="A134" s="149">
        <v>130</v>
      </c>
      <c r="B134" s="149" t="s">
        <v>237</v>
      </c>
      <c r="C134" s="207" t="s">
        <v>262</v>
      </c>
      <c r="D134" s="356">
        <v>9040.5943692847995</v>
      </c>
      <c r="E134" s="356">
        <v>9040.5943692847995</v>
      </c>
      <c r="F134" s="356">
        <v>9040.5943692847995</v>
      </c>
      <c r="G134" s="357">
        <v>38806</v>
      </c>
      <c r="H134" s="357">
        <v>40465</v>
      </c>
      <c r="I134" s="357">
        <v>44010</v>
      </c>
      <c r="J134" s="154">
        <v>13</v>
      </c>
      <c r="K134" s="154">
        <v>11</v>
      </c>
    </row>
    <row r="135" spans="1:11" s="74" customFormat="1" ht="13.5" x14ac:dyDescent="0.25">
      <c r="A135" s="424" t="s">
        <v>1019</v>
      </c>
      <c r="B135" s="424"/>
      <c r="C135" s="424"/>
      <c r="D135" s="358">
        <f>SUM(D136:D144)</f>
        <v>12621.984097606499</v>
      </c>
      <c r="E135" s="358">
        <f>SUM(E136:E144)</f>
        <v>12621.984097606499</v>
      </c>
      <c r="F135" s="358">
        <f>SUM(F136:F144)</f>
        <v>12621.984097606499</v>
      </c>
      <c r="G135" s="357"/>
      <c r="H135" s="357"/>
      <c r="I135" s="357"/>
      <c r="J135" s="154"/>
      <c r="K135" s="154"/>
    </row>
    <row r="136" spans="1:11" s="74" customFormat="1" ht="13.5" x14ac:dyDescent="0.25">
      <c r="A136" s="149">
        <v>132</v>
      </c>
      <c r="B136" s="149" t="s">
        <v>982</v>
      </c>
      <c r="C136" s="207" t="s">
        <v>264</v>
      </c>
      <c r="D136" s="356">
        <v>657.88246993979999</v>
      </c>
      <c r="E136" s="356">
        <v>657.88246993979999</v>
      </c>
      <c r="F136" s="356">
        <v>657.88246993979999</v>
      </c>
      <c r="G136" s="357">
        <v>39113</v>
      </c>
      <c r="H136" s="357">
        <v>39101</v>
      </c>
      <c r="I136" s="357">
        <v>44925</v>
      </c>
      <c r="J136" s="154">
        <v>15</v>
      </c>
      <c r="K136" s="154">
        <v>10</v>
      </c>
    </row>
    <row r="137" spans="1:11" s="74" customFormat="1" ht="13.5" x14ac:dyDescent="0.25">
      <c r="A137" s="149">
        <v>136</v>
      </c>
      <c r="B137" s="149" t="s">
        <v>144</v>
      </c>
      <c r="C137" s="207" t="s">
        <v>265</v>
      </c>
      <c r="D137" s="356">
        <v>102.80969157</v>
      </c>
      <c r="E137" s="356">
        <v>102.80969157</v>
      </c>
      <c r="F137" s="356">
        <v>102.80969157</v>
      </c>
      <c r="G137" s="357">
        <v>39000</v>
      </c>
      <c r="H137" s="357">
        <v>39045</v>
      </c>
      <c r="I137" s="357">
        <v>42628</v>
      </c>
      <c r="J137" s="154">
        <v>9</v>
      </c>
      <c r="K137" s="154">
        <v>6</v>
      </c>
    </row>
    <row r="138" spans="1:11" s="74" customFormat="1" ht="13.5" x14ac:dyDescent="0.25">
      <c r="A138" s="149">
        <v>138</v>
      </c>
      <c r="B138" s="149" t="s">
        <v>148</v>
      </c>
      <c r="C138" s="207" t="s">
        <v>266</v>
      </c>
      <c r="D138" s="356">
        <v>835.51613505570003</v>
      </c>
      <c r="E138" s="356">
        <v>835.51613505570003</v>
      </c>
      <c r="F138" s="356">
        <v>835.51613505570003</v>
      </c>
      <c r="G138" s="357">
        <v>39275</v>
      </c>
      <c r="H138" s="357">
        <v>39275</v>
      </c>
      <c r="I138" s="357">
        <v>42769</v>
      </c>
      <c r="J138" s="154">
        <v>9</v>
      </c>
      <c r="K138" s="154">
        <v>5</v>
      </c>
    </row>
    <row r="139" spans="1:11" s="74" customFormat="1" ht="13.5" x14ac:dyDescent="0.25">
      <c r="A139" s="149">
        <v>139</v>
      </c>
      <c r="B139" s="149" t="s">
        <v>148</v>
      </c>
      <c r="C139" s="207" t="s">
        <v>267</v>
      </c>
      <c r="D139" s="356">
        <v>3360.1449372364004</v>
      </c>
      <c r="E139" s="356">
        <v>3360.1449372364004</v>
      </c>
      <c r="F139" s="356">
        <v>3360.1449372364004</v>
      </c>
      <c r="G139" s="357">
        <v>40015</v>
      </c>
      <c r="H139" s="357">
        <v>40527</v>
      </c>
      <c r="I139" s="357">
        <v>43572</v>
      </c>
      <c r="J139" s="154">
        <v>8</v>
      </c>
      <c r="K139" s="154">
        <v>6</v>
      </c>
    </row>
    <row r="140" spans="1:11" s="74" customFormat="1" ht="13.5" x14ac:dyDescent="0.25">
      <c r="A140" s="149">
        <v>140</v>
      </c>
      <c r="B140" s="149" t="s">
        <v>148</v>
      </c>
      <c r="C140" s="207" t="s">
        <v>268</v>
      </c>
      <c r="D140" s="356">
        <v>685.30344619710002</v>
      </c>
      <c r="E140" s="356">
        <v>685.30344619710002</v>
      </c>
      <c r="F140" s="356">
        <v>685.30344619710002</v>
      </c>
      <c r="G140" s="357">
        <v>40288</v>
      </c>
      <c r="H140" s="357">
        <v>40261</v>
      </c>
      <c r="I140" s="357">
        <v>45548</v>
      </c>
      <c r="J140" s="154">
        <v>14</v>
      </c>
      <c r="K140" s="154">
        <v>5</v>
      </c>
    </row>
    <row r="141" spans="1:11" s="74" customFormat="1" ht="13.5" x14ac:dyDescent="0.25">
      <c r="A141" s="149">
        <v>141</v>
      </c>
      <c r="B141" s="149" t="s">
        <v>148</v>
      </c>
      <c r="C141" s="207" t="s">
        <v>269</v>
      </c>
      <c r="D141" s="356">
        <v>512.91869875579994</v>
      </c>
      <c r="E141" s="356">
        <v>512.91869875579994</v>
      </c>
      <c r="F141" s="356">
        <v>512.91869875579994</v>
      </c>
      <c r="G141" s="357">
        <v>39533</v>
      </c>
      <c r="H141" s="357">
        <v>39533</v>
      </c>
      <c r="I141" s="357">
        <v>43111</v>
      </c>
      <c r="J141" s="154">
        <v>9</v>
      </c>
      <c r="K141" s="154">
        <v>8</v>
      </c>
    </row>
    <row r="142" spans="1:11" s="74" customFormat="1" ht="13.5" x14ac:dyDescent="0.25">
      <c r="A142" s="149">
        <v>142</v>
      </c>
      <c r="B142" s="149" t="s">
        <v>237</v>
      </c>
      <c r="C142" s="207" t="s">
        <v>270</v>
      </c>
      <c r="D142" s="356">
        <v>1655.4167823477001</v>
      </c>
      <c r="E142" s="356">
        <v>1655.4167823477001</v>
      </c>
      <c r="F142" s="356">
        <v>1655.4167823477001</v>
      </c>
      <c r="G142" s="357">
        <v>39539</v>
      </c>
      <c r="H142" s="357">
        <v>39681</v>
      </c>
      <c r="I142" s="357">
        <v>43279</v>
      </c>
      <c r="J142" s="154">
        <v>9</v>
      </c>
      <c r="K142" s="154">
        <v>11</v>
      </c>
    </row>
    <row r="143" spans="1:11" s="74" customFormat="1" ht="13.5" x14ac:dyDescent="0.25">
      <c r="A143" s="149">
        <v>143</v>
      </c>
      <c r="B143" s="149" t="s">
        <v>237</v>
      </c>
      <c r="C143" s="207" t="s">
        <v>271</v>
      </c>
      <c r="D143" s="356">
        <v>2377.9691916984998</v>
      </c>
      <c r="E143" s="356">
        <v>2377.9691916984998</v>
      </c>
      <c r="F143" s="356">
        <v>2377.9691916984998</v>
      </c>
      <c r="G143" s="357">
        <v>39149</v>
      </c>
      <c r="H143" s="357">
        <v>39353</v>
      </c>
      <c r="I143" s="357">
        <v>43341</v>
      </c>
      <c r="J143" s="154">
        <v>11</v>
      </c>
      <c r="K143" s="154">
        <v>4</v>
      </c>
    </row>
    <row r="144" spans="1:11" s="74" customFormat="1" ht="13.5" x14ac:dyDescent="0.25">
      <c r="A144" s="149">
        <v>144</v>
      </c>
      <c r="B144" s="149" t="s">
        <v>237</v>
      </c>
      <c r="C144" s="207" t="s">
        <v>272</v>
      </c>
      <c r="D144" s="356">
        <v>2434.0227448054998</v>
      </c>
      <c r="E144" s="356">
        <v>2434.0227448054998</v>
      </c>
      <c r="F144" s="356">
        <v>2434.0227448054998</v>
      </c>
      <c r="G144" s="357">
        <v>38954</v>
      </c>
      <c r="H144" s="357">
        <v>39191</v>
      </c>
      <c r="I144" s="357">
        <v>43341</v>
      </c>
      <c r="J144" s="154">
        <v>11</v>
      </c>
      <c r="K144" s="154">
        <v>10</v>
      </c>
    </row>
    <row r="145" spans="1:11" s="74" customFormat="1" ht="13.5" x14ac:dyDescent="0.25">
      <c r="A145" s="424" t="s">
        <v>1020</v>
      </c>
      <c r="B145" s="424"/>
      <c r="C145" s="424"/>
      <c r="D145" s="358">
        <f>SUM(D146:D166)</f>
        <v>68027.284672223293</v>
      </c>
      <c r="E145" s="358">
        <f>SUM(E146:E166)</f>
        <v>68027.284672223293</v>
      </c>
      <c r="F145" s="358">
        <f>SUM(F146:F166)</f>
        <v>68027.284672223293</v>
      </c>
      <c r="G145" s="357"/>
      <c r="H145" s="357"/>
      <c r="I145" s="357"/>
      <c r="J145" s="154"/>
      <c r="K145" s="154"/>
    </row>
    <row r="146" spans="1:11" s="74" customFormat="1" ht="13.5" x14ac:dyDescent="0.25">
      <c r="A146" s="149">
        <v>146</v>
      </c>
      <c r="B146" s="149" t="s">
        <v>163</v>
      </c>
      <c r="C146" s="207" t="s">
        <v>1021</v>
      </c>
      <c r="D146" s="356">
        <v>8919.5061723127001</v>
      </c>
      <c r="E146" s="356">
        <v>8919.5061723127001</v>
      </c>
      <c r="F146" s="356">
        <v>8919.5061723127001</v>
      </c>
      <c r="G146" s="357">
        <v>41197</v>
      </c>
      <c r="H146" s="357">
        <v>42004</v>
      </c>
      <c r="I146" s="357">
        <v>52215</v>
      </c>
      <c r="J146" s="154">
        <v>29</v>
      </c>
      <c r="K146" s="154">
        <v>9</v>
      </c>
    </row>
    <row r="147" spans="1:11" s="74" customFormat="1" ht="13.5" x14ac:dyDescent="0.25">
      <c r="A147" s="149">
        <v>147</v>
      </c>
      <c r="B147" s="149" t="s">
        <v>201</v>
      </c>
      <c r="C147" s="207" t="s">
        <v>274</v>
      </c>
      <c r="D147" s="356">
        <v>2580.5138696637</v>
      </c>
      <c r="E147" s="356">
        <v>2580.5138696637</v>
      </c>
      <c r="F147" s="356">
        <v>2580.5138696637</v>
      </c>
      <c r="G147" s="357">
        <v>40008</v>
      </c>
      <c r="H147" s="357">
        <v>40008</v>
      </c>
      <c r="I147" s="357">
        <v>43572</v>
      </c>
      <c r="J147" s="154">
        <v>9</v>
      </c>
      <c r="K147" s="154">
        <v>6</v>
      </c>
    </row>
    <row r="148" spans="1:11" s="74" customFormat="1" ht="13.5" x14ac:dyDescent="0.25">
      <c r="A148" s="149">
        <v>148</v>
      </c>
      <c r="B148" s="149" t="s">
        <v>275</v>
      </c>
      <c r="C148" s="207" t="s">
        <v>855</v>
      </c>
      <c r="D148" s="356">
        <v>1887.9683169235</v>
      </c>
      <c r="E148" s="356">
        <v>1887.9683169235</v>
      </c>
      <c r="F148" s="356">
        <v>1887.9683169235</v>
      </c>
      <c r="G148" s="357">
        <v>39282</v>
      </c>
      <c r="H148" s="357">
        <v>39282</v>
      </c>
      <c r="I148" s="357">
        <v>43672</v>
      </c>
      <c r="J148" s="154">
        <v>11</v>
      </c>
      <c r="K148" s="154">
        <v>10</v>
      </c>
    </row>
    <row r="149" spans="1:11" s="74" customFormat="1" ht="13.5" x14ac:dyDescent="0.25">
      <c r="A149" s="149">
        <v>149</v>
      </c>
      <c r="B149" s="149" t="s">
        <v>275</v>
      </c>
      <c r="C149" s="207" t="s">
        <v>1022</v>
      </c>
      <c r="D149" s="356">
        <v>3056.2296829347001</v>
      </c>
      <c r="E149" s="356">
        <v>3056.2296829347001</v>
      </c>
      <c r="F149" s="356">
        <v>3056.2296829347001</v>
      </c>
      <c r="G149" s="357">
        <v>39087</v>
      </c>
      <c r="H149" s="357">
        <v>39086</v>
      </c>
      <c r="I149" s="357">
        <v>43290</v>
      </c>
      <c r="J149" s="154">
        <v>10</v>
      </c>
      <c r="K149" s="154">
        <v>10</v>
      </c>
    </row>
    <row r="150" spans="1:11" s="74" customFormat="1" ht="13.5" x14ac:dyDescent="0.25">
      <c r="A150" s="149">
        <v>150</v>
      </c>
      <c r="B150" s="149" t="s">
        <v>275</v>
      </c>
      <c r="C150" s="207" t="s">
        <v>1023</v>
      </c>
      <c r="D150" s="356">
        <v>2344.1016129845002</v>
      </c>
      <c r="E150" s="356">
        <v>2344.1016129845002</v>
      </c>
      <c r="F150" s="356">
        <v>2344.1016129845002</v>
      </c>
      <c r="G150" s="357">
        <v>39254</v>
      </c>
      <c r="H150" s="357">
        <v>39254</v>
      </c>
      <c r="I150" s="357">
        <v>44153</v>
      </c>
      <c r="J150" s="154">
        <v>13</v>
      </c>
      <c r="K150" s="154">
        <v>2</v>
      </c>
    </row>
    <row r="151" spans="1:11" s="74" customFormat="1" ht="13.5" x14ac:dyDescent="0.25">
      <c r="A151" s="149">
        <v>151</v>
      </c>
      <c r="B151" s="149" t="s">
        <v>148</v>
      </c>
      <c r="C151" s="207" t="s">
        <v>279</v>
      </c>
      <c r="D151" s="356">
        <v>4708.0791955350996</v>
      </c>
      <c r="E151" s="356">
        <v>4708.0791955350996</v>
      </c>
      <c r="F151" s="356">
        <v>4708.0791955350996</v>
      </c>
      <c r="G151" s="357">
        <v>40556</v>
      </c>
      <c r="H151" s="357">
        <v>41139</v>
      </c>
      <c r="I151" s="357">
        <v>44727</v>
      </c>
      <c r="J151" s="154">
        <v>10</v>
      </c>
      <c r="K151" s="154">
        <v>10</v>
      </c>
    </row>
    <row r="152" spans="1:11" s="74" customFormat="1" ht="13.5" x14ac:dyDescent="0.25">
      <c r="A152" s="149">
        <v>152</v>
      </c>
      <c r="B152" s="149" t="s">
        <v>148</v>
      </c>
      <c r="C152" s="207" t="s">
        <v>280</v>
      </c>
      <c r="D152" s="356">
        <v>3674.7750505426998</v>
      </c>
      <c r="E152" s="356">
        <v>3674.7750505426998</v>
      </c>
      <c r="F152" s="356">
        <v>3674.7750505426998</v>
      </c>
      <c r="G152" s="357">
        <v>39758</v>
      </c>
      <c r="H152" s="357">
        <v>40534</v>
      </c>
      <c r="I152" s="357">
        <v>45548</v>
      </c>
      <c r="J152" s="154">
        <v>15</v>
      </c>
      <c r="K152" s="154">
        <v>8</v>
      </c>
    </row>
    <row r="153" spans="1:11" s="74" customFormat="1" ht="13.5" x14ac:dyDescent="0.25">
      <c r="A153" s="149">
        <v>156</v>
      </c>
      <c r="B153" s="149" t="s">
        <v>214</v>
      </c>
      <c r="C153" s="207" t="s">
        <v>281</v>
      </c>
      <c r="D153" s="356">
        <v>563.52052158660001</v>
      </c>
      <c r="E153" s="356">
        <v>563.52052158660001</v>
      </c>
      <c r="F153" s="356">
        <v>563.52052158660001</v>
      </c>
      <c r="G153" s="357">
        <v>39871</v>
      </c>
      <c r="H153" s="357">
        <v>40462</v>
      </c>
      <c r="I153" s="357">
        <v>44022</v>
      </c>
      <c r="J153" s="154">
        <v>11</v>
      </c>
      <c r="K153" s="154">
        <v>0</v>
      </c>
    </row>
    <row r="154" spans="1:11" s="74" customFormat="1" ht="13.5" x14ac:dyDescent="0.25">
      <c r="A154" s="149">
        <v>157</v>
      </c>
      <c r="B154" s="149" t="s">
        <v>214</v>
      </c>
      <c r="C154" s="207" t="s">
        <v>282</v>
      </c>
      <c r="D154" s="356">
        <v>7149.9640779166002</v>
      </c>
      <c r="E154" s="356">
        <v>7149.9640779166002</v>
      </c>
      <c r="F154" s="356">
        <v>7149.9640779166002</v>
      </c>
      <c r="G154" s="357">
        <v>40150</v>
      </c>
      <c r="H154" s="357">
        <v>40232</v>
      </c>
      <c r="I154" s="357">
        <v>43794</v>
      </c>
      <c r="J154" s="154">
        <v>9</v>
      </c>
      <c r="K154" s="154">
        <v>9</v>
      </c>
    </row>
    <row r="155" spans="1:11" s="74" customFormat="1" ht="13.5" x14ac:dyDescent="0.25">
      <c r="A155" s="149">
        <v>158</v>
      </c>
      <c r="B155" s="149" t="s">
        <v>214</v>
      </c>
      <c r="C155" s="207" t="s">
        <v>283</v>
      </c>
      <c r="D155" s="356">
        <v>1055.8560048135</v>
      </c>
      <c r="E155" s="356">
        <v>1055.8560048135</v>
      </c>
      <c r="F155" s="356">
        <v>1055.8560048135</v>
      </c>
      <c r="G155" s="357">
        <v>39058</v>
      </c>
      <c r="H155" s="357">
        <v>39058</v>
      </c>
      <c r="I155" s="357">
        <v>42643</v>
      </c>
      <c r="J155" s="154">
        <v>8</v>
      </c>
      <c r="K155" s="154">
        <v>9</v>
      </c>
    </row>
    <row r="156" spans="1:11" s="74" customFormat="1" ht="13.5" x14ac:dyDescent="0.25">
      <c r="A156" s="149">
        <v>159</v>
      </c>
      <c r="B156" s="149" t="s">
        <v>214</v>
      </c>
      <c r="C156" s="207" t="s">
        <v>284</v>
      </c>
      <c r="D156" s="356">
        <v>58.934716326100002</v>
      </c>
      <c r="E156" s="356">
        <v>58.934716326100002</v>
      </c>
      <c r="F156" s="356">
        <v>58.934716326100002</v>
      </c>
      <c r="G156" s="357">
        <v>39317</v>
      </c>
      <c r="H156" s="357">
        <v>39317</v>
      </c>
      <c r="I156" s="357">
        <v>42475</v>
      </c>
      <c r="J156" s="154">
        <v>8</v>
      </c>
      <c r="K156" s="154">
        <v>7</v>
      </c>
    </row>
    <row r="157" spans="1:11" s="78" customFormat="1" ht="13.5" x14ac:dyDescent="0.25">
      <c r="A157" s="149">
        <v>160</v>
      </c>
      <c r="B157" s="149" t="s">
        <v>214</v>
      </c>
      <c r="C157" s="207" t="s">
        <v>285</v>
      </c>
      <c r="D157" s="356">
        <v>321.84873814970001</v>
      </c>
      <c r="E157" s="356">
        <v>321.84873814970001</v>
      </c>
      <c r="F157" s="356">
        <v>321.84873814970001</v>
      </c>
      <c r="G157" s="357">
        <v>39190</v>
      </c>
      <c r="H157" s="357">
        <v>39190</v>
      </c>
      <c r="I157" s="357">
        <v>42475</v>
      </c>
      <c r="J157" s="154">
        <v>8</v>
      </c>
      <c r="K157" s="154">
        <v>11</v>
      </c>
    </row>
    <row r="158" spans="1:11" s="74" customFormat="1" ht="13.5" x14ac:dyDescent="0.25">
      <c r="A158" s="149">
        <v>161</v>
      </c>
      <c r="B158" s="149" t="s">
        <v>214</v>
      </c>
      <c r="C158" s="207" t="s">
        <v>286</v>
      </c>
      <c r="D158" s="356">
        <v>536.14026924940003</v>
      </c>
      <c r="E158" s="356">
        <v>536.14026924940003</v>
      </c>
      <c r="F158" s="356">
        <v>536.14026924940003</v>
      </c>
      <c r="G158" s="357">
        <v>39279</v>
      </c>
      <c r="H158" s="357">
        <v>39358</v>
      </c>
      <c r="I158" s="357">
        <v>43279</v>
      </c>
      <c r="J158" s="154">
        <v>10</v>
      </c>
      <c r="K158" s="154">
        <v>9</v>
      </c>
    </row>
    <row r="159" spans="1:11" s="74" customFormat="1" ht="13.5" x14ac:dyDescent="0.25">
      <c r="A159" s="149">
        <v>162</v>
      </c>
      <c r="B159" s="149" t="s">
        <v>214</v>
      </c>
      <c r="C159" s="207" t="s">
        <v>861</v>
      </c>
      <c r="D159" s="356">
        <v>303.01706452600001</v>
      </c>
      <c r="E159" s="356">
        <v>303.01706452600001</v>
      </c>
      <c r="F159" s="356">
        <v>303.01706452600001</v>
      </c>
      <c r="G159" s="357">
        <v>39583</v>
      </c>
      <c r="H159" s="357">
        <v>39619</v>
      </c>
      <c r="I159" s="357">
        <v>43279</v>
      </c>
      <c r="J159" s="154">
        <v>9</v>
      </c>
      <c r="K159" s="154">
        <v>11</v>
      </c>
    </row>
    <row r="160" spans="1:11" s="74" customFormat="1" ht="13.5" x14ac:dyDescent="0.25">
      <c r="A160" s="149">
        <v>163</v>
      </c>
      <c r="B160" s="149" t="s">
        <v>148</v>
      </c>
      <c r="C160" s="207" t="s">
        <v>288</v>
      </c>
      <c r="D160" s="356">
        <v>557.42435348150002</v>
      </c>
      <c r="E160" s="356">
        <v>557.42435348150002</v>
      </c>
      <c r="F160" s="356">
        <v>557.42435348150002</v>
      </c>
      <c r="G160" s="357">
        <v>39162</v>
      </c>
      <c r="H160" s="357">
        <v>39162</v>
      </c>
      <c r="I160" s="357">
        <v>42475</v>
      </c>
      <c r="J160" s="154">
        <v>9</v>
      </c>
      <c r="K160" s="154">
        <v>0</v>
      </c>
    </row>
    <row r="161" spans="1:11" s="74" customFormat="1" ht="13.5" x14ac:dyDescent="0.25">
      <c r="A161" s="149">
        <v>164</v>
      </c>
      <c r="B161" s="149" t="s">
        <v>148</v>
      </c>
      <c r="C161" s="207" t="s">
        <v>289</v>
      </c>
      <c r="D161" s="356">
        <v>1722.3259271942998</v>
      </c>
      <c r="E161" s="356">
        <v>1722.3259271942998</v>
      </c>
      <c r="F161" s="356">
        <v>1722.3259271942998</v>
      </c>
      <c r="G161" s="357">
        <v>40740</v>
      </c>
      <c r="H161" s="357">
        <v>40739</v>
      </c>
      <c r="I161" s="357">
        <v>44760</v>
      </c>
      <c r="J161" s="154">
        <v>10</v>
      </c>
      <c r="K161" s="154">
        <v>11</v>
      </c>
    </row>
    <row r="162" spans="1:11" s="74" customFormat="1" ht="13.5" x14ac:dyDescent="0.25">
      <c r="A162" s="149">
        <v>165</v>
      </c>
      <c r="B162" s="149" t="s">
        <v>144</v>
      </c>
      <c r="C162" s="207" t="s">
        <v>290</v>
      </c>
      <c r="D162" s="356">
        <v>1175.1293006252999</v>
      </c>
      <c r="E162" s="356">
        <v>1175.1293006252999</v>
      </c>
      <c r="F162" s="356">
        <v>1175.1293006252999</v>
      </c>
      <c r="G162" s="357">
        <v>39476</v>
      </c>
      <c r="H162" s="357">
        <v>39476</v>
      </c>
      <c r="I162" s="357">
        <v>43111</v>
      </c>
      <c r="J162" s="154">
        <v>9</v>
      </c>
      <c r="K162" s="154">
        <v>11</v>
      </c>
    </row>
    <row r="163" spans="1:11" s="74" customFormat="1" ht="27" x14ac:dyDescent="0.25">
      <c r="A163" s="149">
        <v>166</v>
      </c>
      <c r="B163" s="149" t="s">
        <v>237</v>
      </c>
      <c r="C163" s="207" t="s">
        <v>291</v>
      </c>
      <c r="D163" s="356">
        <v>1575.7755764899998</v>
      </c>
      <c r="E163" s="356">
        <v>1575.7755764899998</v>
      </c>
      <c r="F163" s="356">
        <v>1575.7755764899998</v>
      </c>
      <c r="G163" s="357">
        <v>39395</v>
      </c>
      <c r="H163" s="357">
        <v>40203</v>
      </c>
      <c r="I163" s="357">
        <v>43794</v>
      </c>
      <c r="J163" s="154">
        <v>11</v>
      </c>
      <c r="K163" s="154">
        <v>9</v>
      </c>
    </row>
    <row r="164" spans="1:11" s="74" customFormat="1" ht="13.5" x14ac:dyDescent="0.25">
      <c r="A164" s="149">
        <v>167</v>
      </c>
      <c r="B164" s="149" t="s">
        <v>134</v>
      </c>
      <c r="C164" s="207" t="s">
        <v>292</v>
      </c>
      <c r="D164" s="356">
        <v>22933.0161287505</v>
      </c>
      <c r="E164" s="356">
        <v>22933.0161287505</v>
      </c>
      <c r="F164" s="356">
        <v>22933.0161287505</v>
      </c>
      <c r="G164" s="357">
        <v>40176</v>
      </c>
      <c r="H164" s="357">
        <v>40190</v>
      </c>
      <c r="I164" s="357">
        <v>45548</v>
      </c>
      <c r="J164" s="154">
        <v>14</v>
      </c>
      <c r="K164" s="154">
        <v>5</v>
      </c>
    </row>
    <row r="165" spans="1:11" s="74" customFormat="1" ht="13.5" x14ac:dyDescent="0.25">
      <c r="A165" s="149">
        <v>168</v>
      </c>
      <c r="B165" s="149" t="s">
        <v>237</v>
      </c>
      <c r="C165" s="207" t="s">
        <v>863</v>
      </c>
      <c r="D165" s="356">
        <v>2345.8187885463003</v>
      </c>
      <c r="E165" s="356">
        <v>2345.8187885463003</v>
      </c>
      <c r="F165" s="356">
        <v>2345.8187885463003</v>
      </c>
      <c r="G165" s="357">
        <v>39286</v>
      </c>
      <c r="H165" s="357">
        <v>39286</v>
      </c>
      <c r="I165" s="357">
        <v>42881</v>
      </c>
      <c r="J165" s="154">
        <v>9</v>
      </c>
      <c r="K165" s="154">
        <v>5</v>
      </c>
    </row>
    <row r="166" spans="1:11" s="74" customFormat="1" ht="13.5" x14ac:dyDescent="0.25">
      <c r="A166" s="149">
        <v>170</v>
      </c>
      <c r="B166" s="149" t="s">
        <v>144</v>
      </c>
      <c r="C166" s="207" t="s">
        <v>294</v>
      </c>
      <c r="D166" s="356">
        <v>557.33930367059997</v>
      </c>
      <c r="E166" s="356">
        <v>557.33930367059997</v>
      </c>
      <c r="F166" s="356">
        <v>557.33930367059997</v>
      </c>
      <c r="G166" s="357">
        <v>40889</v>
      </c>
      <c r="H166" s="357">
        <v>40889</v>
      </c>
      <c r="I166" s="357">
        <v>44669</v>
      </c>
      <c r="J166" s="154">
        <v>9</v>
      </c>
      <c r="K166" s="154">
        <v>11</v>
      </c>
    </row>
    <row r="167" spans="1:11" s="74" customFormat="1" ht="13.5" x14ac:dyDescent="0.25">
      <c r="A167" s="424" t="s">
        <v>1024</v>
      </c>
      <c r="B167" s="424"/>
      <c r="C167" s="424"/>
      <c r="D167" s="358">
        <f>SUM(D168:D191)</f>
        <v>703777.13695895264</v>
      </c>
      <c r="E167" s="358">
        <f>SUM(E168:E191)</f>
        <v>703777.13695895264</v>
      </c>
      <c r="F167" s="358">
        <f>SUM(F168:F191)</f>
        <v>703777.13695895264</v>
      </c>
      <c r="G167" s="357"/>
      <c r="H167" s="357"/>
      <c r="I167" s="357"/>
      <c r="J167" s="154"/>
      <c r="K167" s="154"/>
    </row>
    <row r="168" spans="1:11" s="74" customFormat="1" ht="13.5" x14ac:dyDescent="0.25">
      <c r="A168" s="149">
        <v>171</v>
      </c>
      <c r="B168" s="149" t="s">
        <v>134</v>
      </c>
      <c r="C168" s="207" t="s">
        <v>295</v>
      </c>
      <c r="D168" s="356">
        <v>564506.87449622457</v>
      </c>
      <c r="E168" s="356">
        <v>564506.87449622457</v>
      </c>
      <c r="F168" s="356">
        <v>564506.87449622457</v>
      </c>
      <c r="G168" s="357">
        <v>42636</v>
      </c>
      <c r="H168" s="357">
        <v>43342</v>
      </c>
      <c r="I168" s="357">
        <v>49941</v>
      </c>
      <c r="J168" s="154">
        <v>20</v>
      </c>
      <c r="K168" s="154">
        <v>0</v>
      </c>
    </row>
    <row r="169" spans="1:11" s="74" customFormat="1" ht="13.5" x14ac:dyDescent="0.25">
      <c r="A169" s="149">
        <v>176</v>
      </c>
      <c r="B169" s="149" t="s">
        <v>144</v>
      </c>
      <c r="C169" s="207" t="s">
        <v>296</v>
      </c>
      <c r="D169" s="356">
        <v>775.67065158080004</v>
      </c>
      <c r="E169" s="356">
        <v>775.67065158080004</v>
      </c>
      <c r="F169" s="356">
        <v>775.67065158080004</v>
      </c>
      <c r="G169" s="357">
        <v>41202</v>
      </c>
      <c r="H169" s="357">
        <v>41404</v>
      </c>
      <c r="I169" s="357">
        <v>44727</v>
      </c>
      <c r="J169" s="154">
        <v>9</v>
      </c>
      <c r="K169" s="154">
        <v>6</v>
      </c>
    </row>
    <row r="170" spans="1:11" s="74" customFormat="1" ht="13.5" x14ac:dyDescent="0.25">
      <c r="A170" s="149">
        <v>177</v>
      </c>
      <c r="B170" s="149" t="s">
        <v>144</v>
      </c>
      <c r="C170" s="207" t="s">
        <v>297</v>
      </c>
      <c r="D170" s="356">
        <v>132.1739211785</v>
      </c>
      <c r="E170" s="356">
        <v>132.1739211785</v>
      </c>
      <c r="F170" s="356">
        <v>132.1739211785</v>
      </c>
      <c r="G170" s="357">
        <v>40297</v>
      </c>
      <c r="H170" s="357">
        <v>40296</v>
      </c>
      <c r="I170" s="357">
        <v>43794</v>
      </c>
      <c r="J170" s="154">
        <v>9</v>
      </c>
      <c r="K170" s="154">
        <v>5</v>
      </c>
    </row>
    <row r="171" spans="1:11" s="74" customFormat="1" ht="13.5" x14ac:dyDescent="0.25">
      <c r="A171" s="149">
        <v>181</v>
      </c>
      <c r="B171" s="149" t="s">
        <v>214</v>
      </c>
      <c r="C171" s="207" t="s">
        <v>298</v>
      </c>
      <c r="D171" s="356">
        <v>16556.0179570283</v>
      </c>
      <c r="E171" s="356">
        <v>16556.0179570283</v>
      </c>
      <c r="F171" s="356">
        <v>16556.0179570283</v>
      </c>
      <c r="G171" s="357">
        <v>40223</v>
      </c>
      <c r="H171" s="357">
        <v>40754</v>
      </c>
      <c r="I171" s="357">
        <v>47340</v>
      </c>
      <c r="J171" s="154">
        <v>17</v>
      </c>
      <c r="K171" s="154">
        <v>11</v>
      </c>
    </row>
    <row r="172" spans="1:11" s="74" customFormat="1" ht="13.5" x14ac:dyDescent="0.25">
      <c r="A172" s="149">
        <v>182</v>
      </c>
      <c r="B172" s="149" t="s">
        <v>214</v>
      </c>
      <c r="C172" s="207" t="s">
        <v>299</v>
      </c>
      <c r="D172" s="356">
        <v>2574.5925841251001</v>
      </c>
      <c r="E172" s="356">
        <v>2574.5925841251001</v>
      </c>
      <c r="F172" s="356">
        <v>2574.5925841251001</v>
      </c>
      <c r="G172" s="357">
        <v>39713</v>
      </c>
      <c r="H172" s="357">
        <v>39710</v>
      </c>
      <c r="I172" s="357">
        <v>43111</v>
      </c>
      <c r="J172" s="154">
        <v>9</v>
      </c>
      <c r="K172" s="154">
        <v>6</v>
      </c>
    </row>
    <row r="173" spans="1:11" s="74" customFormat="1" ht="13.5" x14ac:dyDescent="0.25">
      <c r="A173" s="149">
        <v>183</v>
      </c>
      <c r="B173" s="149" t="s">
        <v>214</v>
      </c>
      <c r="C173" s="207" t="s">
        <v>300</v>
      </c>
      <c r="D173" s="356">
        <v>483.53000330259999</v>
      </c>
      <c r="E173" s="356">
        <v>483.53000330259999</v>
      </c>
      <c r="F173" s="356">
        <v>483.53000330259999</v>
      </c>
      <c r="G173" s="357">
        <v>39517</v>
      </c>
      <c r="H173" s="357">
        <v>39513</v>
      </c>
      <c r="I173" s="357">
        <v>43279</v>
      </c>
      <c r="J173" s="154">
        <v>9</v>
      </c>
      <c r="K173" s="154">
        <v>11</v>
      </c>
    </row>
    <row r="174" spans="1:11" s="74" customFormat="1" ht="13.5" x14ac:dyDescent="0.25">
      <c r="A174" s="149">
        <v>185</v>
      </c>
      <c r="B174" s="149" t="s">
        <v>148</v>
      </c>
      <c r="C174" s="207" t="s">
        <v>301</v>
      </c>
      <c r="D174" s="356">
        <v>2874.8869327769999</v>
      </c>
      <c r="E174" s="356">
        <v>2874.8869327769999</v>
      </c>
      <c r="F174" s="356">
        <v>2874.8869327769999</v>
      </c>
      <c r="G174" s="357">
        <v>40705</v>
      </c>
      <c r="H174" s="357">
        <v>41640</v>
      </c>
      <c r="I174" s="357">
        <v>44669</v>
      </c>
      <c r="J174" s="154">
        <v>10</v>
      </c>
      <c r="K174" s="154">
        <v>9</v>
      </c>
    </row>
    <row r="175" spans="1:11" s="74" customFormat="1" ht="13.5" x14ac:dyDescent="0.25">
      <c r="A175" s="149">
        <v>188</v>
      </c>
      <c r="B175" s="149" t="s">
        <v>148</v>
      </c>
      <c r="C175" s="207" t="s">
        <v>302</v>
      </c>
      <c r="D175" s="356">
        <v>20824.134756338302</v>
      </c>
      <c r="E175" s="356">
        <v>20824.134756338302</v>
      </c>
      <c r="F175" s="356">
        <v>20824.134756338302</v>
      </c>
      <c r="G175" s="357">
        <v>39935</v>
      </c>
      <c r="H175" s="357">
        <v>43190</v>
      </c>
      <c r="I175" s="357">
        <v>47620</v>
      </c>
      <c r="J175" s="154">
        <v>21</v>
      </c>
      <c r="K175" s="154">
        <v>0</v>
      </c>
    </row>
    <row r="176" spans="1:11" s="74" customFormat="1" ht="13.5" x14ac:dyDescent="0.25">
      <c r="A176" s="149">
        <v>189</v>
      </c>
      <c r="B176" s="149" t="s">
        <v>148</v>
      </c>
      <c r="C176" s="207" t="s">
        <v>303</v>
      </c>
      <c r="D176" s="356">
        <v>697.58226906990001</v>
      </c>
      <c r="E176" s="356">
        <v>697.58226906990001</v>
      </c>
      <c r="F176" s="356">
        <v>697.58226906990001</v>
      </c>
      <c r="G176" s="357">
        <v>40634</v>
      </c>
      <c r="H176" s="357">
        <v>40946</v>
      </c>
      <c r="I176" s="357">
        <v>44606</v>
      </c>
      <c r="J176" s="154">
        <v>10</v>
      </c>
      <c r="K176" s="154">
        <v>7</v>
      </c>
    </row>
    <row r="177" spans="1:11" s="74" customFormat="1" ht="13.5" x14ac:dyDescent="0.25">
      <c r="A177" s="149">
        <v>190</v>
      </c>
      <c r="B177" s="149" t="s">
        <v>148</v>
      </c>
      <c r="C177" s="207" t="s">
        <v>304</v>
      </c>
      <c r="D177" s="356">
        <v>7885.2615980412002</v>
      </c>
      <c r="E177" s="356">
        <v>7885.2615980412002</v>
      </c>
      <c r="F177" s="356">
        <v>7885.2615980412002</v>
      </c>
      <c r="G177" s="357">
        <v>40884</v>
      </c>
      <c r="H177" s="357">
        <v>42720</v>
      </c>
      <c r="I177" s="357">
        <v>49968</v>
      </c>
      <c r="J177" s="154">
        <v>24</v>
      </c>
      <c r="K177" s="154">
        <v>10</v>
      </c>
    </row>
    <row r="178" spans="1:11" s="74" customFormat="1" ht="13.5" x14ac:dyDescent="0.25">
      <c r="A178" s="149">
        <v>191</v>
      </c>
      <c r="B178" s="149" t="s">
        <v>148</v>
      </c>
      <c r="C178" s="207" t="s">
        <v>305</v>
      </c>
      <c r="D178" s="356">
        <v>3065.8914674235002</v>
      </c>
      <c r="E178" s="356">
        <v>3065.8914674235002</v>
      </c>
      <c r="F178" s="356">
        <v>3065.8914674235002</v>
      </c>
      <c r="G178" s="357">
        <v>40224</v>
      </c>
      <c r="H178" s="357">
        <v>40735</v>
      </c>
      <c r="I178" s="357">
        <v>45548</v>
      </c>
      <c r="J178" s="154">
        <v>14</v>
      </c>
      <c r="K178" s="154">
        <v>5</v>
      </c>
    </row>
    <row r="179" spans="1:11" s="74" customFormat="1" ht="13.5" x14ac:dyDescent="0.25">
      <c r="A179" s="149">
        <v>192</v>
      </c>
      <c r="B179" s="149" t="s">
        <v>148</v>
      </c>
      <c r="C179" s="207" t="s">
        <v>306</v>
      </c>
      <c r="D179" s="356">
        <v>6908.2424573768994</v>
      </c>
      <c r="E179" s="356">
        <v>6908.2424573768994</v>
      </c>
      <c r="F179" s="356">
        <v>6908.2424573768994</v>
      </c>
      <c r="G179" s="357">
        <v>40324</v>
      </c>
      <c r="H179" s="357">
        <v>42171</v>
      </c>
      <c r="I179" s="357">
        <v>45548</v>
      </c>
      <c r="J179" s="154">
        <v>14</v>
      </c>
      <c r="K179" s="154">
        <v>3</v>
      </c>
    </row>
    <row r="180" spans="1:11" s="74" customFormat="1" ht="13.5" x14ac:dyDescent="0.25">
      <c r="A180" s="149">
        <v>193</v>
      </c>
      <c r="B180" s="149" t="s">
        <v>148</v>
      </c>
      <c r="C180" s="207" t="s">
        <v>307</v>
      </c>
      <c r="D180" s="356">
        <v>2418.1419905985003</v>
      </c>
      <c r="E180" s="356">
        <v>2418.1419905985003</v>
      </c>
      <c r="F180" s="356">
        <v>2418.1419905985003</v>
      </c>
      <c r="G180" s="357">
        <v>40399</v>
      </c>
      <c r="H180" s="357">
        <v>40399</v>
      </c>
      <c r="I180" s="357">
        <v>44022</v>
      </c>
      <c r="J180" s="154">
        <v>9</v>
      </c>
      <c r="K180" s="154">
        <v>6</v>
      </c>
    </row>
    <row r="181" spans="1:11" s="74" customFormat="1" ht="13.5" x14ac:dyDescent="0.25">
      <c r="A181" s="149">
        <v>194</v>
      </c>
      <c r="B181" s="149" t="s">
        <v>148</v>
      </c>
      <c r="C181" s="207" t="s">
        <v>308</v>
      </c>
      <c r="D181" s="356">
        <v>23187.268493600102</v>
      </c>
      <c r="E181" s="356">
        <v>23187.268493600102</v>
      </c>
      <c r="F181" s="356">
        <v>23187.268493600102</v>
      </c>
      <c r="G181" s="357">
        <v>40618</v>
      </c>
      <c r="H181" s="357">
        <v>41246</v>
      </c>
      <c r="I181" s="357">
        <v>44669</v>
      </c>
      <c r="J181" s="154">
        <v>10</v>
      </c>
      <c r="K181" s="154">
        <v>9</v>
      </c>
    </row>
    <row r="182" spans="1:11" s="74" customFormat="1" ht="13.5" x14ac:dyDescent="0.25">
      <c r="A182" s="149">
        <v>195</v>
      </c>
      <c r="B182" s="149" t="s">
        <v>148</v>
      </c>
      <c r="C182" s="207" t="s">
        <v>309</v>
      </c>
      <c r="D182" s="356">
        <v>11078.3448509952</v>
      </c>
      <c r="E182" s="356">
        <v>11078.3448509952</v>
      </c>
      <c r="F182" s="356">
        <v>11078.3448509952</v>
      </c>
      <c r="G182" s="357">
        <v>40070</v>
      </c>
      <c r="H182" s="357">
        <v>41244</v>
      </c>
      <c r="I182" s="357">
        <v>44669</v>
      </c>
      <c r="J182" s="154">
        <v>12</v>
      </c>
      <c r="K182" s="154">
        <v>9</v>
      </c>
    </row>
    <row r="183" spans="1:11" s="74" customFormat="1" ht="13.5" x14ac:dyDescent="0.25">
      <c r="A183" s="149">
        <v>197</v>
      </c>
      <c r="B183" s="149" t="s">
        <v>148</v>
      </c>
      <c r="C183" s="207" t="s">
        <v>310</v>
      </c>
      <c r="D183" s="356">
        <v>468.61914367600002</v>
      </c>
      <c r="E183" s="356">
        <v>468.61914367600002</v>
      </c>
      <c r="F183" s="356">
        <v>468.61914367600002</v>
      </c>
      <c r="G183" s="357">
        <v>40470</v>
      </c>
      <c r="H183" s="357">
        <v>40524</v>
      </c>
      <c r="I183" s="357">
        <v>44153</v>
      </c>
      <c r="J183" s="154">
        <v>9</v>
      </c>
      <c r="K183" s="154">
        <v>11</v>
      </c>
    </row>
    <row r="184" spans="1:11" s="74" customFormat="1" ht="13.5" x14ac:dyDescent="0.25">
      <c r="A184" s="149">
        <v>198</v>
      </c>
      <c r="B184" s="149" t="s">
        <v>148</v>
      </c>
      <c r="C184" s="207" t="s">
        <v>311</v>
      </c>
      <c r="D184" s="356">
        <v>4379.8606772874</v>
      </c>
      <c r="E184" s="356">
        <v>4379.8606772874</v>
      </c>
      <c r="F184" s="356">
        <v>4379.8606772874</v>
      </c>
      <c r="G184" s="357">
        <v>40807</v>
      </c>
      <c r="H184" s="357">
        <v>41534</v>
      </c>
      <c r="I184" s="357">
        <v>45035</v>
      </c>
      <c r="J184" s="154">
        <v>11</v>
      </c>
      <c r="K184" s="154">
        <v>5</v>
      </c>
    </row>
    <row r="185" spans="1:11" s="74" customFormat="1" ht="13.5" x14ac:dyDescent="0.25">
      <c r="A185" s="149">
        <v>199</v>
      </c>
      <c r="B185" s="149" t="s">
        <v>148</v>
      </c>
      <c r="C185" s="207" t="s">
        <v>312</v>
      </c>
      <c r="D185" s="356">
        <v>829.57910319710004</v>
      </c>
      <c r="E185" s="356">
        <v>829.57910319710004</v>
      </c>
      <c r="F185" s="356">
        <v>829.57910319710004</v>
      </c>
      <c r="G185" s="357">
        <v>39764</v>
      </c>
      <c r="H185" s="357">
        <v>40339</v>
      </c>
      <c r="I185" s="357">
        <v>45548</v>
      </c>
      <c r="J185" s="154">
        <v>15</v>
      </c>
      <c r="K185" s="154">
        <v>8</v>
      </c>
    </row>
    <row r="186" spans="1:11" s="74" customFormat="1" ht="27" x14ac:dyDescent="0.25">
      <c r="A186" s="149">
        <v>200</v>
      </c>
      <c r="B186" s="149" t="s">
        <v>237</v>
      </c>
      <c r="C186" s="207" t="s">
        <v>313</v>
      </c>
      <c r="D186" s="356">
        <v>4979.6806392487997</v>
      </c>
      <c r="E186" s="356">
        <v>4979.6806392487997</v>
      </c>
      <c r="F186" s="356">
        <v>4979.6806392487997</v>
      </c>
      <c r="G186" s="357">
        <v>40984</v>
      </c>
      <c r="H186" s="357">
        <v>41687</v>
      </c>
      <c r="I186" s="357">
        <v>45271</v>
      </c>
      <c r="J186" s="154">
        <v>11</v>
      </c>
      <c r="K186" s="154">
        <v>8</v>
      </c>
    </row>
    <row r="187" spans="1:11" s="74" customFormat="1" ht="13.5" x14ac:dyDescent="0.25">
      <c r="A187" s="149">
        <v>201</v>
      </c>
      <c r="B187" s="149" t="s">
        <v>237</v>
      </c>
      <c r="C187" s="207" t="s">
        <v>314</v>
      </c>
      <c r="D187" s="356">
        <v>9363.0060580574009</v>
      </c>
      <c r="E187" s="356">
        <v>9363.0060580574009</v>
      </c>
      <c r="F187" s="356">
        <v>9363.0060580574009</v>
      </c>
      <c r="G187" s="357">
        <v>40092</v>
      </c>
      <c r="H187" s="357">
        <v>41802</v>
      </c>
      <c r="I187" s="357">
        <v>45411</v>
      </c>
      <c r="J187" s="154">
        <v>14</v>
      </c>
      <c r="K187" s="154">
        <v>2</v>
      </c>
    </row>
    <row r="188" spans="1:11" s="74" customFormat="1" ht="13.5" x14ac:dyDescent="0.25">
      <c r="A188" s="149">
        <v>202</v>
      </c>
      <c r="B188" s="149" t="s">
        <v>237</v>
      </c>
      <c r="C188" s="207" t="s">
        <v>315</v>
      </c>
      <c r="D188" s="356">
        <v>10323.404308426001</v>
      </c>
      <c r="E188" s="356">
        <v>10323.404308426001</v>
      </c>
      <c r="F188" s="356">
        <v>10323.404308426001</v>
      </c>
      <c r="G188" s="357">
        <v>41267</v>
      </c>
      <c r="H188" s="357">
        <v>42270</v>
      </c>
      <c r="I188" s="357">
        <v>45950</v>
      </c>
      <c r="J188" s="154">
        <v>12</v>
      </c>
      <c r="K188" s="154">
        <v>6</v>
      </c>
    </row>
    <row r="189" spans="1:11" s="74" customFormat="1" ht="13.5" x14ac:dyDescent="0.25">
      <c r="A189" s="149">
        <v>203</v>
      </c>
      <c r="B189" s="149" t="s">
        <v>237</v>
      </c>
      <c r="C189" s="207" t="s">
        <v>316</v>
      </c>
      <c r="D189" s="356">
        <v>2146.5582418119002</v>
      </c>
      <c r="E189" s="356">
        <v>2146.5582418119002</v>
      </c>
      <c r="F189" s="356">
        <v>2146.5582418119002</v>
      </c>
      <c r="G189" s="357">
        <v>40155</v>
      </c>
      <c r="H189" s="357">
        <v>40154</v>
      </c>
      <c r="I189" s="357">
        <v>45548</v>
      </c>
      <c r="J189" s="154">
        <v>16</v>
      </c>
      <c r="K189" s="154">
        <v>1</v>
      </c>
    </row>
    <row r="190" spans="1:11" s="74" customFormat="1" ht="13.5" x14ac:dyDescent="0.25">
      <c r="A190" s="149">
        <v>204</v>
      </c>
      <c r="B190" s="149" t="s">
        <v>237</v>
      </c>
      <c r="C190" s="207" t="s">
        <v>317</v>
      </c>
      <c r="D190" s="356">
        <v>6148.6081730104997</v>
      </c>
      <c r="E190" s="356">
        <v>6148.6081730104997</v>
      </c>
      <c r="F190" s="356">
        <v>6148.6081730104997</v>
      </c>
      <c r="G190" s="357">
        <v>40385</v>
      </c>
      <c r="H190" s="357">
        <v>40508</v>
      </c>
      <c r="I190" s="357">
        <v>44153</v>
      </c>
      <c r="J190" s="154">
        <v>9</v>
      </c>
      <c r="K190" s="154">
        <v>11</v>
      </c>
    </row>
    <row r="191" spans="1:11" s="74" customFormat="1" ht="27" x14ac:dyDescent="0.25">
      <c r="A191" s="149">
        <v>205</v>
      </c>
      <c r="B191" s="149" t="s">
        <v>198</v>
      </c>
      <c r="C191" s="207" t="s">
        <v>318</v>
      </c>
      <c r="D191" s="356">
        <v>1169.2061845769999</v>
      </c>
      <c r="E191" s="356">
        <v>1169.2061845769999</v>
      </c>
      <c r="F191" s="356">
        <v>1169.2061845769999</v>
      </c>
      <c r="G191" s="357">
        <v>39902</v>
      </c>
      <c r="H191" s="357">
        <v>40455</v>
      </c>
      <c r="I191" s="357">
        <v>44022</v>
      </c>
      <c r="J191" s="154">
        <v>11</v>
      </c>
      <c r="K191" s="154">
        <v>0</v>
      </c>
    </row>
    <row r="192" spans="1:11" s="74" customFormat="1" ht="13.5" x14ac:dyDescent="0.25">
      <c r="A192" s="424" t="s">
        <v>1025</v>
      </c>
      <c r="B192" s="424"/>
      <c r="C192" s="424"/>
      <c r="D192" s="358">
        <f>SUM(D193:D213)</f>
        <v>166747.8262898949</v>
      </c>
      <c r="E192" s="358">
        <f>SUM(E193:E213)</f>
        <v>166747.8262898949</v>
      </c>
      <c r="F192" s="358">
        <f>SUM(F193:F213)</f>
        <v>166747.8262898949</v>
      </c>
      <c r="G192" s="357"/>
      <c r="H192" s="357"/>
      <c r="I192" s="357"/>
      <c r="J192" s="154"/>
      <c r="K192" s="154"/>
    </row>
    <row r="193" spans="1:15" s="74" customFormat="1" ht="27" x14ac:dyDescent="0.25">
      <c r="A193" s="149">
        <v>206</v>
      </c>
      <c r="B193" s="149" t="s">
        <v>148</v>
      </c>
      <c r="C193" s="207" t="s">
        <v>877</v>
      </c>
      <c r="D193" s="356">
        <v>1626.3633654130999</v>
      </c>
      <c r="E193" s="356">
        <v>1626.3633654130999</v>
      </c>
      <c r="F193" s="356">
        <v>1626.3633654130999</v>
      </c>
      <c r="G193" s="357">
        <v>39936</v>
      </c>
      <c r="H193" s="357">
        <v>39936</v>
      </c>
      <c r="I193" s="357">
        <v>43572</v>
      </c>
      <c r="J193" s="154">
        <v>9</v>
      </c>
      <c r="K193" s="154">
        <v>6</v>
      </c>
    </row>
    <row r="194" spans="1:15" s="74" customFormat="1" ht="13.5" x14ac:dyDescent="0.25">
      <c r="A194" s="149">
        <v>207</v>
      </c>
      <c r="B194" s="149" t="s">
        <v>148</v>
      </c>
      <c r="C194" s="207" t="s">
        <v>1026</v>
      </c>
      <c r="D194" s="356">
        <v>2555.9847641230999</v>
      </c>
      <c r="E194" s="356">
        <v>2555.9847641230999</v>
      </c>
      <c r="F194" s="356">
        <v>2555.9847641230999</v>
      </c>
      <c r="G194" s="357">
        <v>39998</v>
      </c>
      <c r="H194" s="357">
        <v>40674</v>
      </c>
      <c r="I194" s="357">
        <v>45548</v>
      </c>
      <c r="J194" s="154">
        <v>14</v>
      </c>
      <c r="K194" s="154">
        <v>11</v>
      </c>
    </row>
    <row r="195" spans="1:15" s="74" customFormat="1" ht="13.5" x14ac:dyDescent="0.25">
      <c r="A195" s="149">
        <v>208</v>
      </c>
      <c r="B195" s="149" t="s">
        <v>148</v>
      </c>
      <c r="C195" s="207" t="s">
        <v>321</v>
      </c>
      <c r="D195" s="356">
        <v>1326.7943316262001</v>
      </c>
      <c r="E195" s="356">
        <v>1326.7943316262001</v>
      </c>
      <c r="F195" s="356">
        <v>1326.7943316262001</v>
      </c>
      <c r="G195" s="357">
        <v>40154</v>
      </c>
      <c r="H195" s="357">
        <v>40154</v>
      </c>
      <c r="I195" s="357">
        <v>45548</v>
      </c>
      <c r="J195" s="154">
        <v>14</v>
      </c>
      <c r="K195" s="154">
        <v>5</v>
      </c>
    </row>
    <row r="196" spans="1:15" s="74" customFormat="1" ht="13.5" x14ac:dyDescent="0.25">
      <c r="A196" s="149">
        <v>209</v>
      </c>
      <c r="B196" s="149" t="s">
        <v>148</v>
      </c>
      <c r="C196" s="207" t="s">
        <v>322</v>
      </c>
      <c r="D196" s="356">
        <v>16596.786399848101</v>
      </c>
      <c r="E196" s="356">
        <v>16596.786399848101</v>
      </c>
      <c r="F196" s="356">
        <v>16596.786399848101</v>
      </c>
      <c r="G196" s="357">
        <v>40803</v>
      </c>
      <c r="H196" s="357">
        <v>44530</v>
      </c>
      <c r="I196" s="357">
        <v>48213</v>
      </c>
      <c r="J196" s="154">
        <v>20</v>
      </c>
      <c r="K196" s="154">
        <v>4</v>
      </c>
    </row>
    <row r="197" spans="1:15" s="74" customFormat="1" ht="13.5" x14ac:dyDescent="0.25">
      <c r="A197" s="149">
        <v>210</v>
      </c>
      <c r="B197" s="149" t="s">
        <v>237</v>
      </c>
      <c r="C197" s="207" t="s">
        <v>323</v>
      </c>
      <c r="D197" s="356">
        <v>4756.8819422572005</v>
      </c>
      <c r="E197" s="356">
        <v>4756.8819422572005</v>
      </c>
      <c r="F197" s="356">
        <v>4756.8819422572005</v>
      </c>
      <c r="G197" s="357">
        <v>40487</v>
      </c>
      <c r="H197" s="357">
        <v>40759</v>
      </c>
      <c r="I197" s="357">
        <v>44153</v>
      </c>
      <c r="J197" s="154">
        <v>9</v>
      </c>
      <c r="K197" s="154">
        <v>11</v>
      </c>
    </row>
    <row r="198" spans="1:15" s="74" customFormat="1" ht="27" x14ac:dyDescent="0.25">
      <c r="A198" s="149">
        <v>211</v>
      </c>
      <c r="B198" s="149" t="s">
        <v>237</v>
      </c>
      <c r="C198" s="207" t="s">
        <v>324</v>
      </c>
      <c r="D198" s="356">
        <v>20197.069625782402</v>
      </c>
      <c r="E198" s="356">
        <v>20197.069625782402</v>
      </c>
      <c r="F198" s="356">
        <v>20197.069625782402</v>
      </c>
      <c r="G198" s="357">
        <v>40335</v>
      </c>
      <c r="H198" s="357">
        <v>41881</v>
      </c>
      <c r="I198" s="357">
        <v>45504</v>
      </c>
      <c r="J198" s="154">
        <v>13</v>
      </c>
      <c r="K198" s="154">
        <v>11</v>
      </c>
    </row>
    <row r="199" spans="1:15" s="74" customFormat="1" ht="13.5" x14ac:dyDescent="0.25">
      <c r="A199" s="149">
        <v>212</v>
      </c>
      <c r="B199" s="149" t="s">
        <v>148</v>
      </c>
      <c r="C199" s="207" t="s">
        <v>325</v>
      </c>
      <c r="D199" s="356">
        <v>6732.2854800975001</v>
      </c>
      <c r="E199" s="356">
        <v>6732.2854800975001</v>
      </c>
      <c r="F199" s="356">
        <v>6732.2854800975001</v>
      </c>
      <c r="G199" s="357">
        <v>40471</v>
      </c>
      <c r="H199" s="357">
        <v>42278</v>
      </c>
      <c r="I199" s="357">
        <v>44134</v>
      </c>
      <c r="J199" s="154">
        <v>10</v>
      </c>
      <c r="K199" s="154">
        <v>0</v>
      </c>
    </row>
    <row r="200" spans="1:15" s="74" customFormat="1" ht="13.5" x14ac:dyDescent="0.25">
      <c r="A200" s="149">
        <v>213</v>
      </c>
      <c r="B200" s="149" t="s">
        <v>148</v>
      </c>
      <c r="C200" s="207" t="s">
        <v>326</v>
      </c>
      <c r="D200" s="356">
        <v>19943.3570250995</v>
      </c>
      <c r="E200" s="356">
        <v>19943.3570250995</v>
      </c>
      <c r="F200" s="356">
        <v>19943.3570250995</v>
      </c>
      <c r="G200" s="357">
        <v>40428</v>
      </c>
      <c r="H200" s="357">
        <v>44530</v>
      </c>
      <c r="I200" s="357">
        <v>48213</v>
      </c>
      <c r="J200" s="154">
        <v>17</v>
      </c>
      <c r="K200" s="154">
        <v>0</v>
      </c>
    </row>
    <row r="201" spans="1:15" s="74" customFormat="1" ht="13.5" x14ac:dyDescent="0.25">
      <c r="A201" s="149">
        <v>214</v>
      </c>
      <c r="B201" s="149" t="s">
        <v>148</v>
      </c>
      <c r="C201" s="207" t="s">
        <v>327</v>
      </c>
      <c r="D201" s="356">
        <v>25457.3611822448</v>
      </c>
      <c r="E201" s="356">
        <v>25457.3611822448</v>
      </c>
      <c r="F201" s="356">
        <v>25457.3611822448</v>
      </c>
      <c r="G201" s="357">
        <v>40548</v>
      </c>
      <c r="H201" s="357">
        <v>44925</v>
      </c>
      <c r="I201" s="357">
        <v>48579</v>
      </c>
      <c r="J201" s="154">
        <v>21</v>
      </c>
      <c r="K201" s="154">
        <v>5</v>
      </c>
      <c r="L201" s="76"/>
      <c r="M201" s="76"/>
      <c r="N201" s="51"/>
      <c r="O201" s="51"/>
    </row>
    <row r="202" spans="1:15" s="74" customFormat="1" ht="27" x14ac:dyDescent="0.25">
      <c r="A202" s="149">
        <v>215</v>
      </c>
      <c r="B202" s="149" t="s">
        <v>237</v>
      </c>
      <c r="C202" s="207" t="s">
        <v>328</v>
      </c>
      <c r="D202" s="356">
        <v>2754.3448772311999</v>
      </c>
      <c r="E202" s="356">
        <v>2754.3448772311999</v>
      </c>
      <c r="F202" s="356">
        <v>2754.3448772311999</v>
      </c>
      <c r="G202" s="357">
        <v>40361</v>
      </c>
      <c r="H202" s="357">
        <v>43008</v>
      </c>
      <c r="I202" s="357">
        <v>46964</v>
      </c>
      <c r="J202" s="154">
        <v>18</v>
      </c>
      <c r="K202" s="154">
        <v>0</v>
      </c>
      <c r="L202" s="76"/>
      <c r="M202" s="76"/>
      <c r="N202" s="51"/>
      <c r="O202" s="51"/>
    </row>
    <row r="203" spans="1:15" s="74" customFormat="1" ht="13.5" x14ac:dyDescent="0.25">
      <c r="A203" s="149">
        <v>216</v>
      </c>
      <c r="B203" s="149" t="s">
        <v>214</v>
      </c>
      <c r="C203" s="207" t="s">
        <v>329</v>
      </c>
      <c r="D203" s="356">
        <v>4185.7874801163998</v>
      </c>
      <c r="E203" s="356">
        <v>4185.7874801163998</v>
      </c>
      <c r="F203" s="356">
        <v>4185.7874801163998</v>
      </c>
      <c r="G203" s="357">
        <v>41157</v>
      </c>
      <c r="H203" s="357">
        <v>42615</v>
      </c>
      <c r="I203" s="357">
        <v>46139</v>
      </c>
      <c r="J203" s="154">
        <v>13</v>
      </c>
      <c r="K203" s="154">
        <v>0</v>
      </c>
      <c r="L203" s="76"/>
      <c r="M203" s="76"/>
      <c r="N203" s="51"/>
      <c r="O203" s="51"/>
    </row>
    <row r="204" spans="1:15" s="74" customFormat="1" ht="13.5" x14ac:dyDescent="0.25">
      <c r="A204" s="149">
        <v>217</v>
      </c>
      <c r="B204" s="149" t="s">
        <v>214</v>
      </c>
      <c r="C204" s="207" t="s">
        <v>330</v>
      </c>
      <c r="D204" s="356">
        <v>5408.7578800185001</v>
      </c>
      <c r="E204" s="356">
        <v>5408.7578800185001</v>
      </c>
      <c r="F204" s="356">
        <v>5408.7578800185001</v>
      </c>
      <c r="G204" s="357">
        <v>41688</v>
      </c>
      <c r="H204" s="357">
        <v>41708</v>
      </c>
      <c r="I204" s="357">
        <v>48319</v>
      </c>
      <c r="J204" s="154">
        <v>17</v>
      </c>
      <c r="K204" s="154">
        <v>10</v>
      </c>
      <c r="L204" s="76"/>
      <c r="M204" s="76"/>
      <c r="N204" s="51"/>
      <c r="O204" s="51"/>
    </row>
    <row r="205" spans="1:15" s="74" customFormat="1" ht="27" x14ac:dyDescent="0.25">
      <c r="A205" s="149">
        <v>218</v>
      </c>
      <c r="B205" s="149" t="s">
        <v>144</v>
      </c>
      <c r="C205" s="207" t="s">
        <v>331</v>
      </c>
      <c r="D205" s="356">
        <v>315.98579272670003</v>
      </c>
      <c r="E205" s="356">
        <v>315.98579272670003</v>
      </c>
      <c r="F205" s="356">
        <v>315.98579272670003</v>
      </c>
      <c r="G205" s="357">
        <v>40481</v>
      </c>
      <c r="H205" s="357">
        <v>40501</v>
      </c>
      <c r="I205" s="357">
        <v>44022</v>
      </c>
      <c r="J205" s="154">
        <v>9</v>
      </c>
      <c r="K205" s="154">
        <v>7</v>
      </c>
      <c r="L205" s="76"/>
      <c r="M205" s="76"/>
      <c r="N205" s="51"/>
      <c r="O205" s="51"/>
    </row>
    <row r="206" spans="1:15" s="74" customFormat="1" ht="13.5" x14ac:dyDescent="0.25">
      <c r="A206" s="149">
        <v>219</v>
      </c>
      <c r="B206" s="149" t="s">
        <v>237</v>
      </c>
      <c r="C206" s="207" t="s">
        <v>332</v>
      </c>
      <c r="D206" s="356">
        <v>5036.1098995510001</v>
      </c>
      <c r="E206" s="356">
        <v>5036.1098995510001</v>
      </c>
      <c r="F206" s="356">
        <v>5036.1098995510001</v>
      </c>
      <c r="G206" s="357">
        <v>40823</v>
      </c>
      <c r="H206" s="357">
        <v>40823</v>
      </c>
      <c r="I206" s="357">
        <v>44481</v>
      </c>
      <c r="J206" s="154">
        <v>9</v>
      </c>
      <c r="K206" s="154">
        <v>6</v>
      </c>
      <c r="L206" s="76"/>
      <c r="M206" s="76"/>
      <c r="N206" s="51"/>
      <c r="O206" s="51"/>
    </row>
    <row r="207" spans="1:15" s="74" customFormat="1" ht="13.5" x14ac:dyDescent="0.25">
      <c r="A207" s="149">
        <v>222</v>
      </c>
      <c r="B207" s="149" t="s">
        <v>134</v>
      </c>
      <c r="C207" s="207" t="s">
        <v>333</v>
      </c>
      <c r="D207" s="356">
        <v>43374.465609766303</v>
      </c>
      <c r="E207" s="356">
        <v>43374.465609766303</v>
      </c>
      <c r="F207" s="356">
        <v>43374.465609766303</v>
      </c>
      <c r="G207" s="357">
        <v>40925</v>
      </c>
      <c r="H207" s="357">
        <v>42726</v>
      </c>
      <c r="I207" s="357">
        <v>48319</v>
      </c>
      <c r="J207" s="154">
        <v>20</v>
      </c>
      <c r="K207" s="154">
        <v>0</v>
      </c>
      <c r="L207" s="76"/>
      <c r="M207" s="76"/>
      <c r="N207" s="51"/>
      <c r="O207" s="51"/>
    </row>
    <row r="208" spans="1:15" s="74" customFormat="1" ht="13.5" x14ac:dyDescent="0.25">
      <c r="A208" s="149">
        <v>223</v>
      </c>
      <c r="B208" s="149" t="s">
        <v>144</v>
      </c>
      <c r="C208" s="207" t="s">
        <v>334</v>
      </c>
      <c r="D208" s="356">
        <v>149.05409431590002</v>
      </c>
      <c r="E208" s="356">
        <v>149.05409431590002</v>
      </c>
      <c r="F208" s="356">
        <v>149.05409431590002</v>
      </c>
      <c r="G208" s="357">
        <v>40850</v>
      </c>
      <c r="H208" s="357">
        <v>40913</v>
      </c>
      <c r="I208" s="357">
        <v>44022</v>
      </c>
      <c r="J208" s="154">
        <v>8</v>
      </c>
      <c r="K208" s="154">
        <v>6</v>
      </c>
      <c r="L208" s="76"/>
      <c r="M208" s="76"/>
      <c r="N208" s="51"/>
      <c r="O208" s="51"/>
    </row>
    <row r="209" spans="1:15" s="74" customFormat="1" ht="27" x14ac:dyDescent="0.25">
      <c r="A209" s="149">
        <v>225</v>
      </c>
      <c r="B209" s="149" t="s">
        <v>144</v>
      </c>
      <c r="C209" s="207" t="s">
        <v>1027</v>
      </c>
      <c r="D209" s="356">
        <v>17.8038325857</v>
      </c>
      <c r="E209" s="356">
        <v>17.8038325857</v>
      </c>
      <c r="F209" s="356">
        <v>17.8038325857</v>
      </c>
      <c r="G209" s="357">
        <v>40571</v>
      </c>
      <c r="H209" s="357">
        <v>40571</v>
      </c>
      <c r="I209" s="357">
        <v>44224</v>
      </c>
      <c r="J209" s="154">
        <v>9</v>
      </c>
      <c r="K209" s="154">
        <v>5</v>
      </c>
      <c r="L209" s="76"/>
      <c r="M209" s="76"/>
      <c r="N209" s="51"/>
      <c r="O209" s="51"/>
    </row>
    <row r="210" spans="1:15" s="74" customFormat="1" ht="13.5" x14ac:dyDescent="0.25">
      <c r="A210" s="149">
        <v>226</v>
      </c>
      <c r="B210" s="149" t="s">
        <v>136</v>
      </c>
      <c r="C210" s="207" t="s">
        <v>336</v>
      </c>
      <c r="D210" s="356">
        <v>381.60808925420002</v>
      </c>
      <c r="E210" s="356">
        <v>381.60808925420002</v>
      </c>
      <c r="F210" s="356">
        <v>381.60808925420002</v>
      </c>
      <c r="G210" s="357">
        <v>42612</v>
      </c>
      <c r="H210" s="357">
        <v>42612</v>
      </c>
      <c r="I210" s="357">
        <v>46139</v>
      </c>
      <c r="J210" s="154">
        <v>9</v>
      </c>
      <c r="K210" s="154">
        <v>6</v>
      </c>
      <c r="L210" s="76"/>
      <c r="M210" s="76"/>
      <c r="N210" s="51"/>
      <c r="O210" s="51"/>
    </row>
    <row r="211" spans="1:15" s="74" customFormat="1" ht="13.5" x14ac:dyDescent="0.25">
      <c r="A211" s="149">
        <v>227</v>
      </c>
      <c r="B211" s="149" t="s">
        <v>131</v>
      </c>
      <c r="C211" s="207" t="s">
        <v>337</v>
      </c>
      <c r="D211" s="356">
        <v>2141.2182907248002</v>
      </c>
      <c r="E211" s="356">
        <v>2141.2182907248002</v>
      </c>
      <c r="F211" s="356">
        <v>2141.2182907248002</v>
      </c>
      <c r="G211" s="357">
        <v>41261</v>
      </c>
      <c r="H211" s="357">
        <v>41360</v>
      </c>
      <c r="I211" s="357">
        <v>44669</v>
      </c>
      <c r="J211" s="154">
        <v>9</v>
      </c>
      <c r="K211" s="154">
        <v>0</v>
      </c>
      <c r="L211" s="76"/>
      <c r="M211" s="76"/>
      <c r="N211" s="51"/>
      <c r="O211" s="51"/>
    </row>
    <row r="212" spans="1:15" s="74" customFormat="1" ht="13.5" x14ac:dyDescent="0.25">
      <c r="A212" s="149">
        <v>228</v>
      </c>
      <c r="B212" s="149" t="s">
        <v>144</v>
      </c>
      <c r="C212" s="207" t="s">
        <v>338</v>
      </c>
      <c r="D212" s="356">
        <v>949.34319212039998</v>
      </c>
      <c r="E212" s="356">
        <v>949.34319212039998</v>
      </c>
      <c r="F212" s="356">
        <v>949.34319212039998</v>
      </c>
      <c r="G212" s="357">
        <v>41227</v>
      </c>
      <c r="H212" s="357">
        <v>41243</v>
      </c>
      <c r="I212" s="357">
        <v>45035</v>
      </c>
      <c r="J212" s="154">
        <v>10</v>
      </c>
      <c r="K212" s="154">
        <v>0</v>
      </c>
      <c r="L212" s="76"/>
      <c r="M212" s="76"/>
      <c r="N212" s="51"/>
      <c r="O212" s="51"/>
    </row>
    <row r="213" spans="1:15" s="74" customFormat="1" ht="13.5" x14ac:dyDescent="0.25">
      <c r="A213" s="149">
        <v>229</v>
      </c>
      <c r="B213" s="149" t="s">
        <v>142</v>
      </c>
      <c r="C213" s="207" t="s">
        <v>339</v>
      </c>
      <c r="D213" s="356">
        <v>2840.4631349918996</v>
      </c>
      <c r="E213" s="356">
        <v>2840.4631349918996</v>
      </c>
      <c r="F213" s="356">
        <v>2840.4631349918996</v>
      </c>
      <c r="G213" s="357">
        <v>41668</v>
      </c>
      <c r="H213" s="357">
        <v>41668</v>
      </c>
      <c r="I213" s="357">
        <v>45271</v>
      </c>
      <c r="J213" s="154">
        <v>9</v>
      </c>
      <c r="K213" s="154">
        <v>8</v>
      </c>
      <c r="L213" s="76"/>
      <c r="M213" s="76"/>
      <c r="N213" s="51"/>
      <c r="O213" s="51"/>
    </row>
    <row r="214" spans="1:15" s="74" customFormat="1" ht="13.5" x14ac:dyDescent="0.25">
      <c r="A214" s="424" t="s">
        <v>1028</v>
      </c>
      <c r="B214" s="424"/>
      <c r="C214" s="424"/>
      <c r="D214" s="358">
        <f>SUM(D215:D224)</f>
        <v>78940.08415050339</v>
      </c>
      <c r="E214" s="358">
        <f>SUM(E215:E224)</f>
        <v>78940.08415050339</v>
      </c>
      <c r="F214" s="358">
        <f>SUM(F215:F224)</f>
        <v>78940.08415050339</v>
      </c>
      <c r="G214" s="357"/>
      <c r="H214" s="357"/>
      <c r="I214" s="357"/>
      <c r="J214" s="154"/>
      <c r="K214" s="154"/>
      <c r="L214" s="76"/>
      <c r="M214" s="76"/>
      <c r="N214" s="51"/>
      <c r="O214" s="51"/>
    </row>
    <row r="215" spans="1:15" s="74" customFormat="1" ht="13.5" x14ac:dyDescent="0.25">
      <c r="A215" s="149">
        <v>231</v>
      </c>
      <c r="B215" s="149" t="s">
        <v>237</v>
      </c>
      <c r="C215" s="207" t="s">
        <v>340</v>
      </c>
      <c r="D215" s="356">
        <v>3880.8533208133003</v>
      </c>
      <c r="E215" s="356">
        <v>3880.8533208133003</v>
      </c>
      <c r="F215" s="356">
        <v>3880.8533208133003</v>
      </c>
      <c r="G215" s="357">
        <v>40392</v>
      </c>
      <c r="H215" s="357">
        <v>40392</v>
      </c>
      <c r="I215" s="357">
        <v>44010</v>
      </c>
      <c r="J215" s="154">
        <v>9</v>
      </c>
      <c r="K215" s="154">
        <v>6</v>
      </c>
      <c r="L215" s="76"/>
      <c r="M215" s="76"/>
      <c r="N215" s="51"/>
      <c r="O215" s="51"/>
    </row>
    <row r="216" spans="1:15" s="74" customFormat="1" ht="13.5" x14ac:dyDescent="0.25">
      <c r="A216" s="149">
        <v>233</v>
      </c>
      <c r="B216" s="149" t="s">
        <v>237</v>
      </c>
      <c r="C216" s="207" t="s">
        <v>341</v>
      </c>
      <c r="D216" s="356">
        <v>269.29484402849999</v>
      </c>
      <c r="E216" s="356">
        <v>269.29484402849999</v>
      </c>
      <c r="F216" s="356">
        <v>269.29484402849999</v>
      </c>
      <c r="G216" s="357">
        <v>40382</v>
      </c>
      <c r="H216" s="357">
        <v>40389</v>
      </c>
      <c r="I216" s="357">
        <v>44010</v>
      </c>
      <c r="J216" s="154">
        <v>9</v>
      </c>
      <c r="K216" s="154">
        <v>6</v>
      </c>
      <c r="L216" s="76"/>
      <c r="M216" s="76"/>
      <c r="N216" s="51"/>
      <c r="O216" s="51"/>
    </row>
    <row r="217" spans="1:15" s="74" customFormat="1" ht="27" x14ac:dyDescent="0.25">
      <c r="A217" s="149">
        <v>234</v>
      </c>
      <c r="B217" s="149" t="s">
        <v>237</v>
      </c>
      <c r="C217" s="207" t="s">
        <v>1029</v>
      </c>
      <c r="D217" s="356">
        <v>4484.3486313259</v>
      </c>
      <c r="E217" s="356">
        <v>4484.3486313259</v>
      </c>
      <c r="F217" s="356">
        <v>4484.3486313259</v>
      </c>
      <c r="G217" s="357">
        <v>42984</v>
      </c>
      <c r="H217" s="357">
        <v>42953</v>
      </c>
      <c r="I217" s="357">
        <v>46971</v>
      </c>
      <c r="J217" s="154">
        <v>10</v>
      </c>
      <c r="K217" s="154">
        <v>11</v>
      </c>
      <c r="L217" s="76"/>
      <c r="M217" s="76"/>
      <c r="N217" s="51"/>
      <c r="O217" s="51"/>
    </row>
    <row r="218" spans="1:15" s="74" customFormat="1" ht="13.5" x14ac:dyDescent="0.25">
      <c r="A218" s="149">
        <v>235</v>
      </c>
      <c r="B218" s="149" t="s">
        <v>136</v>
      </c>
      <c r="C218" s="207" t="s">
        <v>343</v>
      </c>
      <c r="D218" s="356">
        <v>2662.7843566692</v>
      </c>
      <c r="E218" s="356">
        <v>2662.7843566692</v>
      </c>
      <c r="F218" s="356">
        <v>2662.7843566692</v>
      </c>
      <c r="G218" s="357">
        <v>41832</v>
      </c>
      <c r="H218" s="357">
        <v>41831</v>
      </c>
      <c r="I218" s="357">
        <v>45411</v>
      </c>
      <c r="J218" s="154">
        <v>9</v>
      </c>
      <c r="K218" s="154">
        <v>6</v>
      </c>
      <c r="L218" s="76"/>
      <c r="M218" s="76"/>
      <c r="N218" s="51"/>
      <c r="O218" s="51"/>
    </row>
    <row r="219" spans="1:15" s="74" customFormat="1" ht="13.5" x14ac:dyDescent="0.25">
      <c r="A219" s="149">
        <v>236</v>
      </c>
      <c r="B219" s="149" t="s">
        <v>136</v>
      </c>
      <c r="C219" s="207" t="s">
        <v>344</v>
      </c>
      <c r="D219" s="356">
        <v>972.39011624229988</v>
      </c>
      <c r="E219" s="356">
        <v>972.39011624229988</v>
      </c>
      <c r="F219" s="356">
        <v>972.39011624229988</v>
      </c>
      <c r="G219" s="357">
        <v>41217</v>
      </c>
      <c r="H219" s="357">
        <v>41217</v>
      </c>
      <c r="I219" s="357">
        <v>44727</v>
      </c>
      <c r="J219" s="154">
        <v>9</v>
      </c>
      <c r="K219" s="154">
        <v>6</v>
      </c>
      <c r="L219" s="76"/>
      <c r="M219" s="76"/>
      <c r="N219" s="51"/>
      <c r="O219" s="51"/>
    </row>
    <row r="220" spans="1:15" s="74" customFormat="1" ht="27" x14ac:dyDescent="0.25">
      <c r="A220" s="149">
        <v>237</v>
      </c>
      <c r="B220" s="149" t="s">
        <v>144</v>
      </c>
      <c r="C220" s="207" t="s">
        <v>345</v>
      </c>
      <c r="D220" s="356">
        <v>1451.9142557368998</v>
      </c>
      <c r="E220" s="356">
        <v>1451.9142557368998</v>
      </c>
      <c r="F220" s="356">
        <v>1451.9142557368998</v>
      </c>
      <c r="G220" s="357">
        <v>42429</v>
      </c>
      <c r="H220" s="357">
        <v>42429</v>
      </c>
      <c r="I220" s="357">
        <v>46365</v>
      </c>
      <c r="J220" s="154">
        <v>10</v>
      </c>
      <c r="K220" s="154">
        <v>8</v>
      </c>
    </row>
    <row r="221" spans="1:15" s="74" customFormat="1" ht="13.5" x14ac:dyDescent="0.25">
      <c r="A221" s="149">
        <v>242</v>
      </c>
      <c r="B221" s="149" t="s">
        <v>148</v>
      </c>
      <c r="C221" s="207" t="s">
        <v>1030</v>
      </c>
      <c r="D221" s="356">
        <v>18497.756157952099</v>
      </c>
      <c r="E221" s="356">
        <v>18497.756157952099</v>
      </c>
      <c r="F221" s="356">
        <v>18497.756157952099</v>
      </c>
      <c r="G221" s="357">
        <v>41121</v>
      </c>
      <c r="H221" s="357">
        <v>44530</v>
      </c>
      <c r="I221" s="357">
        <v>48213</v>
      </c>
      <c r="J221" s="154">
        <v>19</v>
      </c>
      <c r="K221" s="154">
        <v>4</v>
      </c>
    </row>
    <row r="222" spans="1:15" s="74" customFormat="1" ht="13.5" x14ac:dyDescent="0.25">
      <c r="A222" s="149">
        <v>243</v>
      </c>
      <c r="B222" s="149" t="s">
        <v>148</v>
      </c>
      <c r="C222" s="207" t="s">
        <v>1031</v>
      </c>
      <c r="D222" s="356">
        <v>14542.963944557201</v>
      </c>
      <c r="E222" s="356">
        <v>14542.963944557201</v>
      </c>
      <c r="F222" s="356">
        <v>14542.963944557201</v>
      </c>
      <c r="G222" s="357">
        <v>40718</v>
      </c>
      <c r="H222" s="357">
        <v>42551</v>
      </c>
      <c r="I222" s="357">
        <v>46139</v>
      </c>
      <c r="J222" s="154">
        <v>14</v>
      </c>
      <c r="K222" s="154">
        <v>3</v>
      </c>
    </row>
    <row r="223" spans="1:15" s="74" customFormat="1" ht="13.5" x14ac:dyDescent="0.25">
      <c r="A223" s="149">
        <v>244</v>
      </c>
      <c r="B223" s="149" t="s">
        <v>148</v>
      </c>
      <c r="C223" s="207" t="s">
        <v>1032</v>
      </c>
      <c r="D223" s="356">
        <v>17971.294836680299</v>
      </c>
      <c r="E223" s="356">
        <v>17971.294836680299</v>
      </c>
      <c r="F223" s="356">
        <v>17971.294836680299</v>
      </c>
      <c r="G223" s="357">
        <v>40396</v>
      </c>
      <c r="H223" s="357">
        <v>42502</v>
      </c>
      <c r="I223" s="357">
        <v>45950</v>
      </c>
      <c r="J223" s="154">
        <v>14</v>
      </c>
      <c r="K223" s="154">
        <v>9</v>
      </c>
    </row>
    <row r="224" spans="1:15" s="74" customFormat="1" ht="13.5" x14ac:dyDescent="0.25">
      <c r="A224" s="149">
        <v>245</v>
      </c>
      <c r="B224" s="149" t="s">
        <v>148</v>
      </c>
      <c r="C224" s="207" t="s">
        <v>1033</v>
      </c>
      <c r="D224" s="356">
        <v>14206.483686497701</v>
      </c>
      <c r="E224" s="356">
        <v>14206.483686497701</v>
      </c>
      <c r="F224" s="356">
        <v>14206.483686497701</v>
      </c>
      <c r="G224" s="357">
        <v>40805</v>
      </c>
      <c r="H224" s="357">
        <v>44192</v>
      </c>
      <c r="I224" s="357">
        <v>48213</v>
      </c>
      <c r="J224" s="154">
        <v>19</v>
      </c>
      <c r="K224" s="154">
        <v>11</v>
      </c>
    </row>
    <row r="225" spans="1:11" s="74" customFormat="1" ht="13.5" x14ac:dyDescent="0.25">
      <c r="A225" s="424" t="s">
        <v>1034</v>
      </c>
      <c r="B225" s="424"/>
      <c r="C225" s="424"/>
      <c r="D225" s="358">
        <f>SUM(D226:D234)</f>
        <v>38133.969165516799</v>
      </c>
      <c r="E225" s="358">
        <f>SUM(E226:E234)</f>
        <v>38133.969165516799</v>
      </c>
      <c r="F225" s="358">
        <f>SUM(F226:F234)</f>
        <v>38133.969165516799</v>
      </c>
      <c r="G225" s="357"/>
      <c r="H225" s="357"/>
      <c r="I225" s="357"/>
      <c r="J225" s="154"/>
      <c r="K225" s="154"/>
    </row>
    <row r="226" spans="1:11" s="74" customFormat="1" ht="13.5" x14ac:dyDescent="0.25">
      <c r="A226" s="149">
        <v>247</v>
      </c>
      <c r="B226" s="149" t="s">
        <v>237</v>
      </c>
      <c r="C226" s="207" t="s">
        <v>1035</v>
      </c>
      <c r="D226" s="356">
        <v>2275.6895606254998</v>
      </c>
      <c r="E226" s="356">
        <v>2275.6895606254998</v>
      </c>
      <c r="F226" s="356">
        <v>2275.6895606254998</v>
      </c>
      <c r="G226" s="357">
        <v>41395</v>
      </c>
      <c r="H226" s="357">
        <v>41796</v>
      </c>
      <c r="I226" s="357">
        <v>45411</v>
      </c>
      <c r="J226" s="154">
        <v>10</v>
      </c>
      <c r="K226" s="154">
        <v>9</v>
      </c>
    </row>
    <row r="227" spans="1:11" s="74" customFormat="1" ht="27" x14ac:dyDescent="0.25">
      <c r="A227" s="149">
        <v>248</v>
      </c>
      <c r="B227" s="149" t="s">
        <v>237</v>
      </c>
      <c r="C227" s="207" t="s">
        <v>351</v>
      </c>
      <c r="D227" s="356">
        <v>1773.4144490934</v>
      </c>
      <c r="E227" s="356">
        <v>1773.4144490934</v>
      </c>
      <c r="F227" s="356">
        <v>1773.4144490934</v>
      </c>
      <c r="G227" s="357">
        <v>40883</v>
      </c>
      <c r="H227" s="357">
        <v>41198</v>
      </c>
      <c r="I227" s="357">
        <v>44727</v>
      </c>
      <c r="J227" s="154">
        <v>10</v>
      </c>
      <c r="K227" s="154">
        <v>1</v>
      </c>
    </row>
    <row r="228" spans="1:11" s="74" customFormat="1" ht="27" x14ac:dyDescent="0.25">
      <c r="A228" s="149">
        <v>249</v>
      </c>
      <c r="B228" s="149" t="s">
        <v>237</v>
      </c>
      <c r="C228" s="207" t="s">
        <v>352</v>
      </c>
      <c r="D228" s="356">
        <v>5152.0047239923006</v>
      </c>
      <c r="E228" s="356">
        <v>5152.0047239923006</v>
      </c>
      <c r="F228" s="356">
        <v>5152.0047239923006</v>
      </c>
      <c r="G228" s="357">
        <v>41700</v>
      </c>
      <c r="H228" s="357">
        <v>42332</v>
      </c>
      <c r="I228" s="357">
        <v>46476</v>
      </c>
      <c r="J228" s="154">
        <v>13</v>
      </c>
      <c r="K228" s="154">
        <v>0</v>
      </c>
    </row>
    <row r="229" spans="1:11" s="74" customFormat="1" ht="27" x14ac:dyDescent="0.25">
      <c r="A229" s="149">
        <v>250</v>
      </c>
      <c r="B229" s="149" t="s">
        <v>237</v>
      </c>
      <c r="C229" s="207" t="s">
        <v>353</v>
      </c>
      <c r="D229" s="356">
        <v>1032.6784059184999</v>
      </c>
      <c r="E229" s="356">
        <v>1032.6784059184999</v>
      </c>
      <c r="F229" s="356">
        <v>1032.6784059184999</v>
      </c>
      <c r="G229" s="357">
        <v>40823</v>
      </c>
      <c r="H229" s="357">
        <v>40912</v>
      </c>
      <c r="I229" s="357">
        <v>44481</v>
      </c>
      <c r="J229" s="154">
        <v>9</v>
      </c>
      <c r="K229" s="154">
        <v>6</v>
      </c>
    </row>
    <row r="230" spans="1:11" s="74" customFormat="1" ht="13.5" x14ac:dyDescent="0.25">
      <c r="A230" s="149">
        <v>251</v>
      </c>
      <c r="B230" s="149" t="s">
        <v>148</v>
      </c>
      <c r="C230" s="207" t="s">
        <v>354</v>
      </c>
      <c r="D230" s="356">
        <v>9841.1140719456998</v>
      </c>
      <c r="E230" s="356">
        <v>9841.1140719456998</v>
      </c>
      <c r="F230" s="356">
        <v>9841.1140719456998</v>
      </c>
      <c r="G230" s="357">
        <v>41458</v>
      </c>
      <c r="H230" s="357">
        <v>42675</v>
      </c>
      <c r="I230" s="357">
        <v>49947</v>
      </c>
      <c r="J230" s="154">
        <v>22</v>
      </c>
      <c r="K230" s="154">
        <v>11</v>
      </c>
    </row>
    <row r="231" spans="1:11" s="74" customFormat="1" ht="27" x14ac:dyDescent="0.25">
      <c r="A231" s="149">
        <v>252</v>
      </c>
      <c r="B231" s="149" t="s">
        <v>148</v>
      </c>
      <c r="C231" s="207" t="s">
        <v>355</v>
      </c>
      <c r="D231" s="356">
        <v>257.23918587590003</v>
      </c>
      <c r="E231" s="356">
        <v>257.23918587590003</v>
      </c>
      <c r="F231" s="356">
        <v>257.23918587590003</v>
      </c>
      <c r="G231" s="357">
        <v>40689</v>
      </c>
      <c r="H231" s="357">
        <v>40689</v>
      </c>
      <c r="I231" s="357">
        <v>44022</v>
      </c>
      <c r="J231" s="154">
        <v>9</v>
      </c>
      <c r="K231" s="154">
        <v>0</v>
      </c>
    </row>
    <row r="232" spans="1:11" s="74" customFormat="1" ht="13.5" x14ac:dyDescent="0.25">
      <c r="A232" s="149">
        <v>253</v>
      </c>
      <c r="B232" s="149" t="s">
        <v>148</v>
      </c>
      <c r="C232" s="207" t="s">
        <v>356</v>
      </c>
      <c r="D232" s="356">
        <v>14306.565229713198</v>
      </c>
      <c r="E232" s="356">
        <v>14306.565229713198</v>
      </c>
      <c r="F232" s="356">
        <v>14306.565229713198</v>
      </c>
      <c r="G232" s="357">
        <v>41306</v>
      </c>
      <c r="H232" s="357">
        <v>44530</v>
      </c>
      <c r="I232" s="357">
        <v>48204</v>
      </c>
      <c r="J232" s="154">
        <v>18</v>
      </c>
      <c r="K232" s="154">
        <v>9</v>
      </c>
    </row>
    <row r="233" spans="1:11" s="74" customFormat="1" ht="13.5" x14ac:dyDescent="0.25">
      <c r="A233" s="149">
        <v>257</v>
      </c>
      <c r="B233" s="149" t="s">
        <v>136</v>
      </c>
      <c r="C233" s="207" t="s">
        <v>1036</v>
      </c>
      <c r="D233" s="356">
        <v>974.26483373569999</v>
      </c>
      <c r="E233" s="356">
        <v>974.26483373569999</v>
      </c>
      <c r="F233" s="356">
        <v>974.26483373569999</v>
      </c>
      <c r="G233" s="357">
        <v>43466</v>
      </c>
      <c r="H233" s="357">
        <v>43466</v>
      </c>
      <c r="I233" s="357">
        <v>47177</v>
      </c>
      <c r="J233" s="154">
        <v>10</v>
      </c>
      <c r="K233" s="154">
        <v>0</v>
      </c>
    </row>
    <row r="234" spans="1:11" s="74" customFormat="1" ht="13.5" x14ac:dyDescent="0.25">
      <c r="A234" s="149">
        <v>258</v>
      </c>
      <c r="B234" s="149" t="s">
        <v>214</v>
      </c>
      <c r="C234" s="207" t="s">
        <v>1037</v>
      </c>
      <c r="D234" s="356">
        <v>2520.9987046166002</v>
      </c>
      <c r="E234" s="356">
        <v>2520.9987046166002</v>
      </c>
      <c r="F234" s="356">
        <v>2520.9987046166002</v>
      </c>
      <c r="G234" s="357">
        <v>43377</v>
      </c>
      <c r="H234" s="357">
        <v>43465</v>
      </c>
      <c r="I234" s="357">
        <v>47118</v>
      </c>
      <c r="J234" s="154">
        <v>10</v>
      </c>
      <c r="K234" s="154">
        <v>2</v>
      </c>
    </row>
    <row r="235" spans="1:11" s="75" customFormat="1" ht="13.5" x14ac:dyDescent="0.25">
      <c r="A235" s="424" t="s">
        <v>1038</v>
      </c>
      <c r="B235" s="424"/>
      <c r="C235" s="424"/>
      <c r="D235" s="358">
        <f>SUM(D236:D238)</f>
        <v>60651.363461083696</v>
      </c>
      <c r="E235" s="358">
        <f>SUM(E236:E238)</f>
        <v>60651.363461083696</v>
      </c>
      <c r="F235" s="358">
        <f>SUM(F236:F238)</f>
        <v>60651.363461083696</v>
      </c>
      <c r="G235" s="357"/>
      <c r="H235" s="357"/>
      <c r="I235" s="357"/>
      <c r="J235" s="154"/>
      <c r="K235" s="154"/>
    </row>
    <row r="236" spans="1:11" s="74" customFormat="1" ht="13.5" x14ac:dyDescent="0.25">
      <c r="A236" s="149">
        <v>259</v>
      </c>
      <c r="B236" s="149" t="s">
        <v>148</v>
      </c>
      <c r="C236" s="207" t="s">
        <v>1039</v>
      </c>
      <c r="D236" s="356">
        <v>36879.664828837398</v>
      </c>
      <c r="E236" s="356">
        <v>36879.664828837398</v>
      </c>
      <c r="F236" s="356">
        <v>36879.664828837398</v>
      </c>
      <c r="G236" s="357">
        <v>41711</v>
      </c>
      <c r="H236" s="357">
        <v>45290</v>
      </c>
      <c r="I236" s="357">
        <v>48943</v>
      </c>
      <c r="J236" s="154">
        <v>19</v>
      </c>
      <c r="K236" s="154">
        <v>6</v>
      </c>
    </row>
    <row r="237" spans="1:11" s="74" customFormat="1" ht="13.5" x14ac:dyDescent="0.25">
      <c r="A237" s="149">
        <v>260</v>
      </c>
      <c r="B237" s="149" t="s">
        <v>148</v>
      </c>
      <c r="C237" s="207" t="s">
        <v>1040</v>
      </c>
      <c r="D237" s="356">
        <v>10692.9232785976</v>
      </c>
      <c r="E237" s="356">
        <v>10692.9232785976</v>
      </c>
      <c r="F237" s="356">
        <v>10692.9232785976</v>
      </c>
      <c r="G237" s="357">
        <v>41489</v>
      </c>
      <c r="H237" s="357">
        <v>44926</v>
      </c>
      <c r="I237" s="357">
        <v>48760</v>
      </c>
      <c r="J237" s="154">
        <v>19</v>
      </c>
      <c r="K237" s="154">
        <v>9</v>
      </c>
    </row>
    <row r="238" spans="1:11" s="74" customFormat="1" ht="13.5" x14ac:dyDescent="0.25">
      <c r="A238" s="149">
        <v>261</v>
      </c>
      <c r="B238" s="149" t="s">
        <v>201</v>
      </c>
      <c r="C238" s="207" t="s">
        <v>360</v>
      </c>
      <c r="D238" s="356">
        <v>13078.775353648702</v>
      </c>
      <c r="E238" s="356">
        <v>13078.775353648702</v>
      </c>
      <c r="F238" s="356">
        <v>13078.775353648702</v>
      </c>
      <c r="G238" s="357">
        <v>42031</v>
      </c>
      <c r="H238" s="357">
        <v>43241</v>
      </c>
      <c r="I238" s="357">
        <v>49886</v>
      </c>
      <c r="J238" s="154">
        <v>21</v>
      </c>
      <c r="K238" s="154">
        <v>5</v>
      </c>
    </row>
    <row r="239" spans="1:11" s="74" customFormat="1" ht="13.5" x14ac:dyDescent="0.25">
      <c r="A239" s="424" t="s">
        <v>1041</v>
      </c>
      <c r="B239" s="424"/>
      <c r="C239" s="424"/>
      <c r="D239" s="358">
        <f>SUM(D240:D248)</f>
        <v>304491.16133130528</v>
      </c>
      <c r="E239" s="358">
        <f>SUM(E240:E248)</f>
        <v>304491.16133130528</v>
      </c>
      <c r="F239" s="358">
        <f>SUM(F240:F248)</f>
        <v>304491.16133130528</v>
      </c>
      <c r="G239" s="357"/>
      <c r="H239" s="357"/>
      <c r="I239" s="357"/>
      <c r="J239" s="154"/>
      <c r="K239" s="154"/>
    </row>
    <row r="240" spans="1:11" s="74" customFormat="1" ht="27" x14ac:dyDescent="0.25">
      <c r="A240" s="149">
        <v>262</v>
      </c>
      <c r="B240" s="149" t="s">
        <v>237</v>
      </c>
      <c r="C240" s="207" t="s">
        <v>361</v>
      </c>
      <c r="D240" s="356">
        <v>1217.4527122279999</v>
      </c>
      <c r="E240" s="356">
        <v>1217.4527122279999</v>
      </c>
      <c r="F240" s="356">
        <v>1217.4527122279999</v>
      </c>
      <c r="G240" s="357">
        <v>41291</v>
      </c>
      <c r="H240" s="357">
        <v>41761</v>
      </c>
      <c r="I240" s="357">
        <v>45271</v>
      </c>
      <c r="J240" s="154">
        <v>10</v>
      </c>
      <c r="K240" s="154">
        <v>8</v>
      </c>
    </row>
    <row r="241" spans="1:11" s="74" customFormat="1" ht="13.5" x14ac:dyDescent="0.25">
      <c r="A241" s="149">
        <v>264</v>
      </c>
      <c r="B241" s="149" t="s">
        <v>134</v>
      </c>
      <c r="C241" s="207" t="s">
        <v>362</v>
      </c>
      <c r="D241" s="356">
        <v>15447.081717664702</v>
      </c>
      <c r="E241" s="356">
        <v>15447.081717664702</v>
      </c>
      <c r="F241" s="356">
        <v>15447.081717664702</v>
      </c>
      <c r="G241" s="357">
        <v>42979</v>
      </c>
      <c r="H241" s="357">
        <v>43342</v>
      </c>
      <c r="I241" s="357">
        <v>52504</v>
      </c>
      <c r="J241" s="154">
        <v>26</v>
      </c>
      <c r="K241" s="154">
        <v>0</v>
      </c>
    </row>
    <row r="242" spans="1:11" s="74" customFormat="1" ht="13.5" x14ac:dyDescent="0.25">
      <c r="A242" s="149">
        <v>266</v>
      </c>
      <c r="B242" s="149" t="s">
        <v>237</v>
      </c>
      <c r="C242" s="207" t="s">
        <v>363</v>
      </c>
      <c r="D242" s="356">
        <v>5003.7813267880001</v>
      </c>
      <c r="E242" s="356">
        <v>5003.7813267880001</v>
      </c>
      <c r="F242" s="356">
        <v>5003.7813267880001</v>
      </c>
      <c r="G242" s="357">
        <v>43395</v>
      </c>
      <c r="H242" s="357">
        <v>43365</v>
      </c>
      <c r="I242" s="357">
        <v>47048</v>
      </c>
      <c r="J242" s="154">
        <v>10</v>
      </c>
      <c r="K242" s="154">
        <v>0</v>
      </c>
    </row>
    <row r="243" spans="1:11" s="74" customFormat="1" ht="13.5" x14ac:dyDescent="0.25">
      <c r="A243" s="149">
        <v>267</v>
      </c>
      <c r="B243" s="149" t="s">
        <v>237</v>
      </c>
      <c r="C243" s="207" t="s">
        <v>364</v>
      </c>
      <c r="D243" s="356">
        <v>2446.8082448901</v>
      </c>
      <c r="E243" s="356">
        <v>2446.8082448901</v>
      </c>
      <c r="F243" s="356">
        <v>2446.8082448901</v>
      </c>
      <c r="G243" s="357">
        <v>41912</v>
      </c>
      <c r="H243" s="357">
        <v>42062</v>
      </c>
      <c r="I243" s="357">
        <v>45504</v>
      </c>
      <c r="J243" s="154">
        <v>9</v>
      </c>
      <c r="K243" s="154">
        <v>5</v>
      </c>
    </row>
    <row r="244" spans="1:11" s="74" customFormat="1" ht="13.5" x14ac:dyDescent="0.25">
      <c r="A244" s="149">
        <v>268</v>
      </c>
      <c r="B244" s="149" t="s">
        <v>136</v>
      </c>
      <c r="C244" s="207" t="s">
        <v>365</v>
      </c>
      <c r="D244" s="356">
        <v>321.79459049180002</v>
      </c>
      <c r="E244" s="356">
        <v>321.79459049180002</v>
      </c>
      <c r="F244" s="356">
        <v>321.79459049180002</v>
      </c>
      <c r="G244" s="357">
        <v>43098</v>
      </c>
      <c r="H244" s="357">
        <v>43097</v>
      </c>
      <c r="I244" s="357">
        <v>49978</v>
      </c>
      <c r="J244" s="154">
        <v>18</v>
      </c>
      <c r="K244" s="154">
        <v>4</v>
      </c>
    </row>
    <row r="245" spans="1:11" s="74" customFormat="1" ht="27" x14ac:dyDescent="0.25">
      <c r="A245" s="149">
        <v>269</v>
      </c>
      <c r="B245" s="149" t="s">
        <v>144</v>
      </c>
      <c r="C245" s="207" t="s">
        <v>366</v>
      </c>
      <c r="D245" s="356">
        <v>169.47616594249999</v>
      </c>
      <c r="E245" s="356">
        <v>169.47616594249999</v>
      </c>
      <c r="F245" s="356">
        <v>169.47616594249999</v>
      </c>
      <c r="G245" s="357">
        <v>42136</v>
      </c>
      <c r="H245" s="357">
        <v>42136</v>
      </c>
      <c r="I245" s="357">
        <v>45504</v>
      </c>
      <c r="J245" s="154">
        <v>9</v>
      </c>
      <c r="K245" s="154">
        <v>0</v>
      </c>
    </row>
    <row r="246" spans="1:11" s="74" customFormat="1" ht="13.5" x14ac:dyDescent="0.25">
      <c r="A246" s="149">
        <v>273</v>
      </c>
      <c r="B246" s="149" t="s">
        <v>148</v>
      </c>
      <c r="C246" s="207" t="s">
        <v>367</v>
      </c>
      <c r="D246" s="356">
        <v>67410.853208709494</v>
      </c>
      <c r="E246" s="356">
        <v>67410.853208709494</v>
      </c>
      <c r="F246" s="356">
        <v>67410.853208709494</v>
      </c>
      <c r="G246" s="357">
        <v>42005</v>
      </c>
      <c r="H246" s="357">
        <v>44926</v>
      </c>
      <c r="I246" s="357">
        <v>48579</v>
      </c>
      <c r="J246" s="154">
        <v>17</v>
      </c>
      <c r="K246" s="154">
        <v>9</v>
      </c>
    </row>
    <row r="247" spans="1:11" s="74" customFormat="1" ht="13.5" x14ac:dyDescent="0.25">
      <c r="A247" s="149">
        <v>274</v>
      </c>
      <c r="B247" s="149" t="s">
        <v>148</v>
      </c>
      <c r="C247" s="207" t="s">
        <v>368</v>
      </c>
      <c r="D247" s="356">
        <v>209581.96936845398</v>
      </c>
      <c r="E247" s="356">
        <v>209581.96936845398</v>
      </c>
      <c r="F247" s="356">
        <v>209581.96936845398</v>
      </c>
      <c r="G247" s="357">
        <v>41605</v>
      </c>
      <c r="H247" s="357">
        <v>44926</v>
      </c>
      <c r="I247" s="357">
        <v>48579</v>
      </c>
      <c r="J247" s="154">
        <v>18</v>
      </c>
      <c r="K247" s="154">
        <v>9</v>
      </c>
    </row>
    <row r="248" spans="1:11" s="74" customFormat="1" ht="13.5" x14ac:dyDescent="0.25">
      <c r="A248" s="149">
        <v>275</v>
      </c>
      <c r="B248" s="149" t="s">
        <v>131</v>
      </c>
      <c r="C248" s="207" t="s">
        <v>369</v>
      </c>
      <c r="D248" s="356">
        <v>2891.9439961367002</v>
      </c>
      <c r="E248" s="356">
        <v>2891.9439961367002</v>
      </c>
      <c r="F248" s="356">
        <v>2891.9439961367002</v>
      </c>
      <c r="G248" s="357">
        <v>42062</v>
      </c>
      <c r="H248" s="357">
        <v>42061</v>
      </c>
      <c r="I248" s="357">
        <v>45504</v>
      </c>
      <c r="J248" s="154">
        <v>9</v>
      </c>
      <c r="K248" s="154">
        <v>0</v>
      </c>
    </row>
    <row r="249" spans="1:11" s="74" customFormat="1" ht="13.5" x14ac:dyDescent="0.25">
      <c r="A249" s="424" t="s">
        <v>1042</v>
      </c>
      <c r="B249" s="424"/>
      <c r="C249" s="424"/>
      <c r="D249" s="358">
        <f>SUM(D250:D263)</f>
        <v>137095.45028401373</v>
      </c>
      <c r="E249" s="358">
        <f>SUM(E250:E263)</f>
        <v>137095.45028401373</v>
      </c>
      <c r="F249" s="358">
        <f>SUM(F250:F263)</f>
        <v>137095.45028401373</v>
      </c>
      <c r="G249" s="357"/>
      <c r="H249" s="357"/>
      <c r="I249" s="357"/>
      <c r="J249" s="154"/>
      <c r="K249" s="154"/>
    </row>
    <row r="250" spans="1:11" s="74" customFormat="1" ht="13.5" x14ac:dyDescent="0.25">
      <c r="A250" s="149">
        <v>278</v>
      </c>
      <c r="B250" s="149" t="s">
        <v>214</v>
      </c>
      <c r="C250" s="207" t="s">
        <v>370</v>
      </c>
      <c r="D250" s="356">
        <v>11726.747288344799</v>
      </c>
      <c r="E250" s="356">
        <v>11726.747288344799</v>
      </c>
      <c r="F250" s="356">
        <v>11726.747288344799</v>
      </c>
      <c r="G250" s="357">
        <v>42983</v>
      </c>
      <c r="H250" s="357">
        <v>43523</v>
      </c>
      <c r="I250" s="357">
        <v>47176</v>
      </c>
      <c r="J250" s="154">
        <v>11</v>
      </c>
      <c r="K250" s="154">
        <v>5</v>
      </c>
    </row>
    <row r="251" spans="1:11" s="74" customFormat="1" ht="13.5" x14ac:dyDescent="0.25">
      <c r="A251" s="149">
        <v>280</v>
      </c>
      <c r="B251" s="149" t="s">
        <v>237</v>
      </c>
      <c r="C251" s="207" t="s">
        <v>371</v>
      </c>
      <c r="D251" s="356">
        <v>65247.789260932703</v>
      </c>
      <c r="E251" s="356">
        <v>65247.789260932703</v>
      </c>
      <c r="F251" s="356">
        <v>65247.789260932703</v>
      </c>
      <c r="G251" s="357">
        <v>42129</v>
      </c>
      <c r="H251" s="357">
        <v>44926</v>
      </c>
      <c r="I251" s="357">
        <v>48577</v>
      </c>
      <c r="J251" s="154">
        <v>17</v>
      </c>
      <c r="K251" s="154">
        <v>5</v>
      </c>
    </row>
    <row r="252" spans="1:11" s="74" customFormat="1" ht="13.5" x14ac:dyDescent="0.25">
      <c r="A252" s="149">
        <v>281</v>
      </c>
      <c r="B252" s="149" t="s">
        <v>144</v>
      </c>
      <c r="C252" s="207" t="s">
        <v>372</v>
      </c>
      <c r="D252" s="356">
        <v>2420.1776551652001</v>
      </c>
      <c r="E252" s="356">
        <v>2420.1776551652001</v>
      </c>
      <c r="F252" s="356">
        <v>2420.1776551652001</v>
      </c>
      <c r="G252" s="357">
        <v>43159</v>
      </c>
      <c r="H252" s="357">
        <v>43132</v>
      </c>
      <c r="I252" s="357">
        <v>46811</v>
      </c>
      <c r="J252" s="154">
        <v>10</v>
      </c>
      <c r="K252" s="154">
        <v>0</v>
      </c>
    </row>
    <row r="253" spans="1:11" s="74" customFormat="1" ht="13.5" x14ac:dyDescent="0.25">
      <c r="A253" s="149">
        <v>282</v>
      </c>
      <c r="B253" s="149" t="s">
        <v>237</v>
      </c>
      <c r="C253" s="207" t="s">
        <v>373</v>
      </c>
      <c r="D253" s="356">
        <v>13520.957390506801</v>
      </c>
      <c r="E253" s="356">
        <v>13520.957390506801</v>
      </c>
      <c r="F253" s="356">
        <v>13520.957390506801</v>
      </c>
      <c r="G253" s="357">
        <v>43178</v>
      </c>
      <c r="H253" s="357">
        <v>44561</v>
      </c>
      <c r="I253" s="357">
        <v>48568</v>
      </c>
      <c r="J253" s="154">
        <v>14</v>
      </c>
      <c r="K253" s="154">
        <v>4</v>
      </c>
    </row>
    <row r="254" spans="1:11" s="74" customFormat="1" ht="13.5" x14ac:dyDescent="0.25">
      <c r="A254" s="149">
        <v>283</v>
      </c>
      <c r="B254" s="149" t="s">
        <v>144</v>
      </c>
      <c r="C254" s="207" t="s">
        <v>374</v>
      </c>
      <c r="D254" s="356">
        <v>5848.0912698082993</v>
      </c>
      <c r="E254" s="356">
        <v>5848.0912698082993</v>
      </c>
      <c r="F254" s="356">
        <v>5848.0912698082993</v>
      </c>
      <c r="G254" s="357">
        <v>43371</v>
      </c>
      <c r="H254" s="357">
        <v>43342</v>
      </c>
      <c r="I254" s="357">
        <v>47024</v>
      </c>
      <c r="J254" s="154">
        <v>10</v>
      </c>
      <c r="K254" s="154">
        <v>0</v>
      </c>
    </row>
    <row r="255" spans="1:11" s="74" customFormat="1" ht="13.5" x14ac:dyDescent="0.25">
      <c r="A255" s="149">
        <v>284</v>
      </c>
      <c r="B255" s="149" t="s">
        <v>131</v>
      </c>
      <c r="C255" s="207" t="s">
        <v>375</v>
      </c>
      <c r="D255" s="356">
        <v>2833.9593537107003</v>
      </c>
      <c r="E255" s="356">
        <v>2833.9593537107003</v>
      </c>
      <c r="F255" s="356">
        <v>2833.9593537107003</v>
      </c>
      <c r="G255" s="357">
        <v>42916</v>
      </c>
      <c r="H255" s="357">
        <v>43830</v>
      </c>
      <c r="I255" s="357">
        <v>46958</v>
      </c>
      <c r="J255" s="154">
        <v>11</v>
      </c>
      <c r="K255" s="154">
        <v>0</v>
      </c>
    </row>
    <row r="256" spans="1:11" s="74" customFormat="1" ht="13.5" x14ac:dyDescent="0.25">
      <c r="A256" s="149">
        <v>286</v>
      </c>
      <c r="B256" s="149" t="s">
        <v>136</v>
      </c>
      <c r="C256" s="207" t="s">
        <v>376</v>
      </c>
      <c r="D256" s="356">
        <v>752.95449859339999</v>
      </c>
      <c r="E256" s="356">
        <v>752.95449859339999</v>
      </c>
      <c r="F256" s="356">
        <v>752.95449859339999</v>
      </c>
      <c r="G256" s="357">
        <v>42614</v>
      </c>
      <c r="H256" s="357">
        <v>42613</v>
      </c>
      <c r="I256" s="357">
        <v>46139</v>
      </c>
      <c r="J256" s="154">
        <v>9</v>
      </c>
      <c r="K256" s="154">
        <v>6</v>
      </c>
    </row>
    <row r="257" spans="1:11" s="74" customFormat="1" ht="13.5" x14ac:dyDescent="0.25">
      <c r="A257" s="149">
        <v>288</v>
      </c>
      <c r="B257" s="149" t="s">
        <v>237</v>
      </c>
      <c r="C257" s="207" t="s">
        <v>377</v>
      </c>
      <c r="D257" s="356">
        <v>15362.023521849302</v>
      </c>
      <c r="E257" s="356">
        <v>15362.023521849302</v>
      </c>
      <c r="F257" s="356">
        <v>15362.023521849302</v>
      </c>
      <c r="G257" s="357">
        <v>41729</v>
      </c>
      <c r="H257" s="357">
        <v>44561</v>
      </c>
      <c r="I257" s="357">
        <v>48932</v>
      </c>
      <c r="J257" s="154">
        <v>19</v>
      </c>
      <c r="K257" s="154">
        <v>4</v>
      </c>
    </row>
    <row r="258" spans="1:11" s="74" customFormat="1" ht="13.5" x14ac:dyDescent="0.25">
      <c r="A258" s="149">
        <v>289</v>
      </c>
      <c r="B258" s="149" t="s">
        <v>163</v>
      </c>
      <c r="C258" s="207" t="s">
        <v>1043</v>
      </c>
      <c r="D258" s="356">
        <v>7141.3749524290997</v>
      </c>
      <c r="E258" s="356">
        <v>7141.3749524290997</v>
      </c>
      <c r="F258" s="356">
        <v>7141.3749524290997</v>
      </c>
      <c r="G258" s="357">
        <v>43888</v>
      </c>
      <c r="H258" s="357">
        <v>44001</v>
      </c>
      <c r="I258" s="357">
        <v>54846</v>
      </c>
      <c r="J258" s="154">
        <v>30</v>
      </c>
      <c r="K258" s="154">
        <v>0</v>
      </c>
    </row>
    <row r="259" spans="1:11" s="74" customFormat="1" ht="13.5" x14ac:dyDescent="0.25">
      <c r="A259" s="149">
        <v>290</v>
      </c>
      <c r="B259" s="149" t="s">
        <v>144</v>
      </c>
      <c r="C259" s="207" t="s">
        <v>378</v>
      </c>
      <c r="D259" s="356">
        <v>779.29639922399997</v>
      </c>
      <c r="E259" s="356">
        <v>779.29639922399997</v>
      </c>
      <c r="F259" s="356">
        <v>779.29639922399997</v>
      </c>
      <c r="G259" s="357">
        <v>42983</v>
      </c>
      <c r="H259" s="357">
        <v>43098</v>
      </c>
      <c r="I259" s="357">
        <v>46388</v>
      </c>
      <c r="J259" s="154">
        <v>9</v>
      </c>
      <c r="K259" s="154">
        <v>0</v>
      </c>
    </row>
    <row r="260" spans="1:11" s="74" customFormat="1" ht="13.5" x14ac:dyDescent="0.25">
      <c r="A260" s="149">
        <v>292</v>
      </c>
      <c r="B260" s="149" t="s">
        <v>148</v>
      </c>
      <c r="C260" s="207" t="s">
        <v>379</v>
      </c>
      <c r="D260" s="356">
        <v>5111.5415235856999</v>
      </c>
      <c r="E260" s="356">
        <v>5111.5415235856999</v>
      </c>
      <c r="F260" s="356">
        <v>5111.5415235856999</v>
      </c>
      <c r="G260" s="357">
        <v>42662</v>
      </c>
      <c r="H260" s="357">
        <v>42866</v>
      </c>
      <c r="I260" s="357">
        <v>49947</v>
      </c>
      <c r="J260" s="154">
        <v>19</v>
      </c>
      <c r="K260" s="154">
        <v>4</v>
      </c>
    </row>
    <row r="261" spans="1:11" s="74" customFormat="1" ht="13.5" x14ac:dyDescent="0.25">
      <c r="A261" s="149">
        <v>293</v>
      </c>
      <c r="B261" s="149" t="s">
        <v>237</v>
      </c>
      <c r="C261" s="207" t="s">
        <v>380</v>
      </c>
      <c r="D261" s="356">
        <v>3420.8582004065001</v>
      </c>
      <c r="E261" s="356">
        <v>3420.8582004065001</v>
      </c>
      <c r="F261" s="356">
        <v>3420.8582004065001</v>
      </c>
      <c r="G261" s="357">
        <v>42049</v>
      </c>
      <c r="H261" s="357">
        <v>42159</v>
      </c>
      <c r="I261" s="357">
        <v>45504</v>
      </c>
      <c r="J261" s="154">
        <v>9</v>
      </c>
      <c r="K261" s="154">
        <v>0</v>
      </c>
    </row>
    <row r="262" spans="1:11" s="74" customFormat="1" ht="13.5" x14ac:dyDescent="0.25">
      <c r="A262" s="149">
        <v>294</v>
      </c>
      <c r="B262" s="149" t="s">
        <v>237</v>
      </c>
      <c r="C262" s="207" t="s">
        <v>381</v>
      </c>
      <c r="D262" s="356">
        <v>2030.6743216972</v>
      </c>
      <c r="E262" s="356">
        <v>2030.6743216972</v>
      </c>
      <c r="F262" s="356">
        <v>2030.6743216972</v>
      </c>
      <c r="G262" s="357">
        <v>41606</v>
      </c>
      <c r="H262" s="357">
        <v>42179</v>
      </c>
      <c r="I262" s="357">
        <v>45504</v>
      </c>
      <c r="J262" s="154">
        <v>10</v>
      </c>
      <c r="K262" s="154">
        <v>3</v>
      </c>
    </row>
    <row r="263" spans="1:11" s="74" customFormat="1" ht="27" x14ac:dyDescent="0.25">
      <c r="A263" s="149">
        <v>295</v>
      </c>
      <c r="B263" s="149" t="s">
        <v>237</v>
      </c>
      <c r="C263" s="207" t="s">
        <v>382</v>
      </c>
      <c r="D263" s="356">
        <v>899.00464776000001</v>
      </c>
      <c r="E263" s="356">
        <v>899.00464776000001</v>
      </c>
      <c r="F263" s="356">
        <v>899.00464776000001</v>
      </c>
      <c r="G263" s="357">
        <v>41883</v>
      </c>
      <c r="H263" s="357">
        <v>42028</v>
      </c>
      <c r="I263" s="357">
        <v>45504</v>
      </c>
      <c r="J263" s="154">
        <v>9</v>
      </c>
      <c r="K263" s="154">
        <v>9</v>
      </c>
    </row>
    <row r="264" spans="1:11" s="74" customFormat="1" ht="13.5" x14ac:dyDescent="0.25">
      <c r="A264" s="424" t="s">
        <v>1044</v>
      </c>
      <c r="B264" s="424"/>
      <c r="C264" s="424"/>
      <c r="D264" s="358">
        <f>SUM(D265:D277)</f>
        <v>176295.8446402057</v>
      </c>
      <c r="E264" s="358">
        <f>SUM(E265:E277)</f>
        <v>176295.8446402057</v>
      </c>
      <c r="F264" s="358">
        <f>SUM(F265:F277)</f>
        <v>176295.8446402057</v>
      </c>
      <c r="G264" s="357"/>
      <c r="H264" s="357"/>
      <c r="I264" s="357"/>
      <c r="J264" s="154"/>
      <c r="K264" s="154"/>
    </row>
    <row r="265" spans="1:11" s="74" customFormat="1" ht="13.5" x14ac:dyDescent="0.25">
      <c r="A265" s="149">
        <v>296</v>
      </c>
      <c r="B265" s="149" t="s">
        <v>1045</v>
      </c>
      <c r="C265" s="207" t="s">
        <v>1046</v>
      </c>
      <c r="D265" s="356">
        <v>13580.655350646199</v>
      </c>
      <c r="E265" s="356">
        <v>13580.655350646199</v>
      </c>
      <c r="F265" s="356">
        <v>13580.655350646199</v>
      </c>
      <c r="G265" s="357">
        <v>43046</v>
      </c>
      <c r="H265" s="357">
        <v>43130</v>
      </c>
      <c r="I265" s="357">
        <v>46722</v>
      </c>
      <c r="J265" s="154">
        <v>10</v>
      </c>
      <c r="K265" s="154">
        <v>0</v>
      </c>
    </row>
    <row r="266" spans="1:11" s="74" customFormat="1" ht="13.5" x14ac:dyDescent="0.25">
      <c r="A266" s="149">
        <v>297</v>
      </c>
      <c r="B266" s="149" t="s">
        <v>1047</v>
      </c>
      <c r="C266" s="207" t="s">
        <v>1048</v>
      </c>
      <c r="D266" s="356">
        <v>3285.7948688738002</v>
      </c>
      <c r="E266" s="356">
        <v>3285.7948688738002</v>
      </c>
      <c r="F266" s="356">
        <v>3285.7948688738002</v>
      </c>
      <c r="G266" s="357">
        <v>43001</v>
      </c>
      <c r="H266" s="357">
        <v>42970</v>
      </c>
      <c r="I266" s="357">
        <v>46653</v>
      </c>
      <c r="J266" s="154">
        <v>10</v>
      </c>
      <c r="K266" s="154">
        <v>0</v>
      </c>
    </row>
    <row r="267" spans="1:11" s="74" customFormat="1" ht="13.5" x14ac:dyDescent="0.25">
      <c r="A267" s="149">
        <v>298</v>
      </c>
      <c r="B267" s="149" t="s">
        <v>1045</v>
      </c>
      <c r="C267" s="207" t="s">
        <v>385</v>
      </c>
      <c r="D267" s="356">
        <v>28151.768145102702</v>
      </c>
      <c r="E267" s="356">
        <v>28151.768145102702</v>
      </c>
      <c r="F267" s="356">
        <v>28151.768145102702</v>
      </c>
      <c r="G267" s="357">
        <v>43374</v>
      </c>
      <c r="H267" s="357">
        <v>43373</v>
      </c>
      <c r="I267" s="357">
        <v>47056</v>
      </c>
      <c r="J267" s="154">
        <v>10</v>
      </c>
      <c r="K267" s="154">
        <v>0</v>
      </c>
    </row>
    <row r="268" spans="1:11" s="74" customFormat="1" ht="27" x14ac:dyDescent="0.25">
      <c r="A268" s="149">
        <v>300</v>
      </c>
      <c r="B268" s="149" t="s">
        <v>1049</v>
      </c>
      <c r="C268" s="207" t="s">
        <v>1050</v>
      </c>
      <c r="D268" s="356">
        <v>4647.5192424731003</v>
      </c>
      <c r="E268" s="356">
        <v>4647.5192424731003</v>
      </c>
      <c r="F268" s="356">
        <v>4647.5192424731003</v>
      </c>
      <c r="G268" s="357">
        <v>43466</v>
      </c>
      <c r="H268" s="357">
        <v>43773</v>
      </c>
      <c r="I268" s="357">
        <v>47242</v>
      </c>
      <c r="J268" s="154">
        <v>10</v>
      </c>
      <c r="K268" s="154">
        <v>0</v>
      </c>
    </row>
    <row r="269" spans="1:11" s="74" customFormat="1" ht="13.5" x14ac:dyDescent="0.25">
      <c r="A269" s="149">
        <v>304</v>
      </c>
      <c r="B269" s="149" t="s">
        <v>1047</v>
      </c>
      <c r="C269" s="207" t="s">
        <v>386</v>
      </c>
      <c r="D269" s="356">
        <v>12865.8970350861</v>
      </c>
      <c r="E269" s="356">
        <v>12865.8970350861</v>
      </c>
      <c r="F269" s="356">
        <v>12865.8970350861</v>
      </c>
      <c r="G269" s="357">
        <v>43340</v>
      </c>
      <c r="H269" s="357">
        <v>43312</v>
      </c>
      <c r="I269" s="357">
        <v>47358</v>
      </c>
      <c r="J269" s="154">
        <v>11</v>
      </c>
      <c r="K269" s="154">
        <v>0</v>
      </c>
    </row>
    <row r="270" spans="1:11" s="74" customFormat="1" ht="13.5" x14ac:dyDescent="0.25">
      <c r="A270" s="149">
        <v>305</v>
      </c>
      <c r="B270" s="149" t="s">
        <v>1051</v>
      </c>
      <c r="C270" s="207" t="s">
        <v>387</v>
      </c>
      <c r="D270" s="356">
        <v>667.64566072939999</v>
      </c>
      <c r="E270" s="356">
        <v>667.64566072939999</v>
      </c>
      <c r="F270" s="356">
        <v>667.64566072939999</v>
      </c>
      <c r="G270" s="357">
        <v>41977</v>
      </c>
      <c r="H270" s="357">
        <v>42194</v>
      </c>
      <c r="I270" s="357">
        <v>45504</v>
      </c>
      <c r="J270" s="154">
        <v>9</v>
      </c>
      <c r="K270" s="154">
        <v>5</v>
      </c>
    </row>
    <row r="271" spans="1:11" s="74" customFormat="1" ht="13.5" x14ac:dyDescent="0.25">
      <c r="A271" s="149">
        <v>306</v>
      </c>
      <c r="B271" s="149" t="s">
        <v>1051</v>
      </c>
      <c r="C271" s="207" t="s">
        <v>388</v>
      </c>
      <c r="D271" s="356">
        <v>19937.9861718594</v>
      </c>
      <c r="E271" s="356">
        <v>19937.9861718594</v>
      </c>
      <c r="F271" s="356">
        <v>19937.9861718594</v>
      </c>
      <c r="G271" s="357">
        <v>42139</v>
      </c>
      <c r="H271" s="357">
        <v>42702</v>
      </c>
      <c r="I271" s="357">
        <v>49947</v>
      </c>
      <c r="J271" s="154">
        <v>21</v>
      </c>
      <c r="K271" s="154">
        <v>2</v>
      </c>
    </row>
    <row r="272" spans="1:11" s="74" customFormat="1" ht="27" x14ac:dyDescent="0.25">
      <c r="A272" s="149">
        <v>307</v>
      </c>
      <c r="B272" s="149" t="s">
        <v>1052</v>
      </c>
      <c r="C272" s="207" t="s">
        <v>389</v>
      </c>
      <c r="D272" s="356">
        <v>5897.5609125481997</v>
      </c>
      <c r="E272" s="356">
        <v>5897.5609125481997</v>
      </c>
      <c r="F272" s="356">
        <v>5897.5609125481997</v>
      </c>
      <c r="G272" s="357">
        <v>42430</v>
      </c>
      <c r="H272" s="357">
        <v>42962</v>
      </c>
      <c r="I272" s="357">
        <v>46823</v>
      </c>
      <c r="J272" s="154">
        <v>12</v>
      </c>
      <c r="K272" s="154">
        <v>0</v>
      </c>
    </row>
    <row r="273" spans="1:11" s="74" customFormat="1" ht="27" x14ac:dyDescent="0.25">
      <c r="A273" s="149">
        <v>308</v>
      </c>
      <c r="B273" s="149" t="s">
        <v>1052</v>
      </c>
      <c r="C273" s="207" t="s">
        <v>390</v>
      </c>
      <c r="D273" s="356">
        <v>5569.8217910129006</v>
      </c>
      <c r="E273" s="356">
        <v>5569.8217910129006</v>
      </c>
      <c r="F273" s="356">
        <v>5569.8217910129006</v>
      </c>
      <c r="G273" s="357">
        <v>42298</v>
      </c>
      <c r="H273" s="357">
        <v>42797</v>
      </c>
      <c r="I273" s="357">
        <v>46365</v>
      </c>
      <c r="J273" s="154">
        <v>10</v>
      </c>
      <c r="K273" s="154">
        <v>10</v>
      </c>
    </row>
    <row r="274" spans="1:11" s="74" customFormat="1" ht="13.5" x14ac:dyDescent="0.25">
      <c r="A274" s="149">
        <v>309</v>
      </c>
      <c r="B274" s="149" t="s">
        <v>1052</v>
      </c>
      <c r="C274" s="207" t="s">
        <v>1053</v>
      </c>
      <c r="D274" s="356">
        <v>18082.408566614198</v>
      </c>
      <c r="E274" s="356">
        <v>18082.408566614198</v>
      </c>
      <c r="F274" s="356">
        <v>18082.408566614198</v>
      </c>
      <c r="G274" s="357">
        <v>43097</v>
      </c>
      <c r="H274" s="357">
        <v>44561</v>
      </c>
      <c r="I274" s="357">
        <v>48211</v>
      </c>
      <c r="J274" s="154">
        <v>14</v>
      </c>
      <c r="K274" s="154">
        <v>10</v>
      </c>
    </row>
    <row r="275" spans="1:11" s="74" customFormat="1" ht="13.5" x14ac:dyDescent="0.25">
      <c r="A275" s="149">
        <v>310</v>
      </c>
      <c r="B275" s="149" t="s">
        <v>1052</v>
      </c>
      <c r="C275" s="207" t="s">
        <v>392</v>
      </c>
      <c r="D275" s="356">
        <v>51566.780132881104</v>
      </c>
      <c r="E275" s="356">
        <v>51566.780132881104</v>
      </c>
      <c r="F275" s="356">
        <v>51566.780132881104</v>
      </c>
      <c r="G275" s="357">
        <v>42723</v>
      </c>
      <c r="H275" s="357">
        <v>44561</v>
      </c>
      <c r="I275" s="357">
        <v>48211</v>
      </c>
      <c r="J275" s="154">
        <v>14</v>
      </c>
      <c r="K275" s="154">
        <v>10</v>
      </c>
    </row>
    <row r="276" spans="1:11" s="74" customFormat="1" ht="13.5" x14ac:dyDescent="0.25">
      <c r="A276" s="149">
        <v>311</v>
      </c>
      <c r="B276" s="149" t="s">
        <v>1054</v>
      </c>
      <c r="C276" s="207" t="s">
        <v>393</v>
      </c>
      <c r="D276" s="356">
        <v>10727.922860256402</v>
      </c>
      <c r="E276" s="356">
        <v>10727.922860256402</v>
      </c>
      <c r="F276" s="356">
        <v>10727.922860256402</v>
      </c>
      <c r="G276" s="357">
        <v>43069</v>
      </c>
      <c r="H276" s="357">
        <v>43130</v>
      </c>
      <c r="I276" s="357">
        <v>46752</v>
      </c>
      <c r="J276" s="154">
        <v>10</v>
      </c>
      <c r="K276" s="154">
        <v>1</v>
      </c>
    </row>
    <row r="277" spans="1:11" s="74" customFormat="1" ht="13.5" x14ac:dyDescent="0.25">
      <c r="A277" s="149">
        <v>312</v>
      </c>
      <c r="B277" s="149" t="s">
        <v>1054</v>
      </c>
      <c r="C277" s="207" t="s">
        <v>1055</v>
      </c>
      <c r="D277" s="356">
        <v>1314.0839021222002</v>
      </c>
      <c r="E277" s="356">
        <v>1314.0839021222002</v>
      </c>
      <c r="F277" s="356">
        <v>1314.0839021222002</v>
      </c>
      <c r="G277" s="357">
        <v>42901</v>
      </c>
      <c r="H277" s="357">
        <v>43460</v>
      </c>
      <c r="I277" s="357">
        <v>47113</v>
      </c>
      <c r="J277" s="154">
        <v>11</v>
      </c>
      <c r="K277" s="154">
        <v>6</v>
      </c>
    </row>
    <row r="278" spans="1:11" s="74" customFormat="1" ht="13.5" x14ac:dyDescent="0.25">
      <c r="A278" s="424" t="s">
        <v>1056</v>
      </c>
      <c r="B278" s="424"/>
      <c r="C278" s="424"/>
      <c r="D278" s="358">
        <f>SUM(D279:D287)</f>
        <v>99466.342641820607</v>
      </c>
      <c r="E278" s="358">
        <f>SUM(E279:E287)</f>
        <v>99466.342641820607</v>
      </c>
      <c r="F278" s="358">
        <f>SUM(F279:F287)</f>
        <v>99466.342641820607</v>
      </c>
      <c r="G278" s="357"/>
      <c r="H278" s="357"/>
      <c r="I278" s="357"/>
      <c r="J278" s="154"/>
      <c r="K278" s="154"/>
    </row>
    <row r="279" spans="1:11" s="74" customFormat="1" ht="13.5" x14ac:dyDescent="0.25">
      <c r="A279" s="149">
        <v>313</v>
      </c>
      <c r="B279" s="149" t="s">
        <v>134</v>
      </c>
      <c r="C279" s="207" t="s">
        <v>395</v>
      </c>
      <c r="D279" s="356">
        <v>11258.7621505607</v>
      </c>
      <c r="E279" s="356">
        <v>11258.7621505607</v>
      </c>
      <c r="F279" s="356">
        <v>11258.7621505607</v>
      </c>
      <c r="G279" s="357">
        <v>43219</v>
      </c>
      <c r="H279" s="357">
        <v>43218</v>
      </c>
      <c r="I279" s="357">
        <v>47256</v>
      </c>
      <c r="J279" s="154">
        <v>11</v>
      </c>
      <c r="K279" s="154">
        <v>0</v>
      </c>
    </row>
    <row r="280" spans="1:11" s="74" customFormat="1" ht="13.5" x14ac:dyDescent="0.25">
      <c r="A280" s="149">
        <v>314</v>
      </c>
      <c r="B280" s="149" t="s">
        <v>144</v>
      </c>
      <c r="C280" s="207" t="s">
        <v>396</v>
      </c>
      <c r="D280" s="356">
        <v>4116.0899375583995</v>
      </c>
      <c r="E280" s="356">
        <v>4116.0899375583995</v>
      </c>
      <c r="F280" s="356">
        <v>4116.0899375583995</v>
      </c>
      <c r="G280" s="357">
        <v>43038</v>
      </c>
      <c r="H280" s="357">
        <v>43008</v>
      </c>
      <c r="I280" s="357">
        <v>46661</v>
      </c>
      <c r="J280" s="154">
        <v>10</v>
      </c>
      <c r="K280" s="154">
        <v>0</v>
      </c>
    </row>
    <row r="281" spans="1:11" s="74" customFormat="1" ht="13.5" x14ac:dyDescent="0.25">
      <c r="A281" s="149">
        <v>316</v>
      </c>
      <c r="B281" s="149" t="s">
        <v>148</v>
      </c>
      <c r="C281" s="207" t="s">
        <v>397</v>
      </c>
      <c r="D281" s="356">
        <v>576.71774857340006</v>
      </c>
      <c r="E281" s="356">
        <v>576.71774857340006</v>
      </c>
      <c r="F281" s="356">
        <v>576.71774857340006</v>
      </c>
      <c r="G281" s="357">
        <v>42644</v>
      </c>
      <c r="H281" s="357">
        <v>42914</v>
      </c>
      <c r="I281" s="357">
        <v>49947</v>
      </c>
      <c r="J281" s="154">
        <v>19</v>
      </c>
      <c r="K281" s="154">
        <v>11</v>
      </c>
    </row>
    <row r="282" spans="1:11" s="74" customFormat="1" ht="13.5" x14ac:dyDescent="0.25">
      <c r="A282" s="149">
        <v>317</v>
      </c>
      <c r="B282" s="149" t="s">
        <v>237</v>
      </c>
      <c r="C282" s="207" t="s">
        <v>398</v>
      </c>
      <c r="D282" s="356">
        <v>4078.6082044292998</v>
      </c>
      <c r="E282" s="356">
        <v>4078.6082044292998</v>
      </c>
      <c r="F282" s="356">
        <v>4078.6082044292998</v>
      </c>
      <c r="G282" s="357">
        <v>42619</v>
      </c>
      <c r="H282" s="357">
        <v>42881</v>
      </c>
      <c r="I282" s="357">
        <v>49947</v>
      </c>
      <c r="J282" s="154">
        <v>19</v>
      </c>
      <c r="K282" s="154">
        <v>11</v>
      </c>
    </row>
    <row r="283" spans="1:11" s="74" customFormat="1" ht="13.5" x14ac:dyDescent="0.25">
      <c r="A283" s="149">
        <v>318</v>
      </c>
      <c r="B283" s="149" t="s">
        <v>1057</v>
      </c>
      <c r="C283" s="207" t="s">
        <v>1058</v>
      </c>
      <c r="D283" s="356">
        <v>3313.3406347170999</v>
      </c>
      <c r="E283" s="356">
        <v>3313.3406347170999</v>
      </c>
      <c r="F283" s="356">
        <v>3313.3406347170999</v>
      </c>
      <c r="G283" s="357">
        <v>42485</v>
      </c>
      <c r="H283" s="357">
        <v>42545</v>
      </c>
      <c r="I283" s="357">
        <v>46139</v>
      </c>
      <c r="J283" s="154">
        <v>9</v>
      </c>
      <c r="K283" s="154">
        <v>6</v>
      </c>
    </row>
    <row r="284" spans="1:11" s="74" customFormat="1" ht="13.5" x14ac:dyDescent="0.25">
      <c r="A284" s="149">
        <v>319</v>
      </c>
      <c r="B284" s="149" t="s">
        <v>259</v>
      </c>
      <c r="C284" s="207" t="s">
        <v>1059</v>
      </c>
      <c r="D284" s="356">
        <v>4782.1340400806002</v>
      </c>
      <c r="E284" s="356">
        <v>4782.1340400806002</v>
      </c>
      <c r="F284" s="356">
        <v>4782.1340400806002</v>
      </c>
      <c r="G284" s="357">
        <v>42853</v>
      </c>
      <c r="H284" s="357">
        <v>42870</v>
      </c>
      <c r="I284" s="357">
        <v>46365</v>
      </c>
      <c r="J284" s="154">
        <v>9</v>
      </c>
      <c r="K284" s="154">
        <v>6</v>
      </c>
    </row>
    <row r="285" spans="1:11" s="74" customFormat="1" ht="13.5" x14ac:dyDescent="0.25">
      <c r="A285" s="149">
        <v>320</v>
      </c>
      <c r="B285" s="149" t="s">
        <v>144</v>
      </c>
      <c r="C285" s="207" t="s">
        <v>1060</v>
      </c>
      <c r="D285" s="356">
        <v>18249.327353042601</v>
      </c>
      <c r="E285" s="356">
        <v>18249.327353042601</v>
      </c>
      <c r="F285" s="356">
        <v>18249.327353042601</v>
      </c>
      <c r="G285" s="357">
        <v>42646</v>
      </c>
      <c r="H285" s="357">
        <v>42741</v>
      </c>
      <c r="I285" s="357">
        <v>49947</v>
      </c>
      <c r="J285" s="154">
        <v>19</v>
      </c>
      <c r="K285" s="154">
        <v>11</v>
      </c>
    </row>
    <row r="286" spans="1:11" s="74" customFormat="1" ht="13.5" x14ac:dyDescent="0.25">
      <c r="A286" s="149">
        <v>321</v>
      </c>
      <c r="B286" s="149" t="s">
        <v>237</v>
      </c>
      <c r="C286" s="207" t="s">
        <v>402</v>
      </c>
      <c r="D286" s="356">
        <v>18629.507093609598</v>
      </c>
      <c r="E286" s="356">
        <v>18629.507093609598</v>
      </c>
      <c r="F286" s="356">
        <v>18629.507093609598</v>
      </c>
      <c r="G286" s="357">
        <v>42734</v>
      </c>
      <c r="H286" s="357">
        <v>44926</v>
      </c>
      <c r="I286" s="357">
        <v>48238</v>
      </c>
      <c r="J286" s="154">
        <v>15</v>
      </c>
      <c r="K286" s="154">
        <v>0</v>
      </c>
    </row>
    <row r="287" spans="1:11" s="74" customFormat="1" ht="27" x14ac:dyDescent="0.25">
      <c r="A287" s="149">
        <v>322</v>
      </c>
      <c r="B287" s="149" t="s">
        <v>259</v>
      </c>
      <c r="C287" s="207" t="s">
        <v>1061</v>
      </c>
      <c r="D287" s="356">
        <v>34461.855479248901</v>
      </c>
      <c r="E287" s="356">
        <v>34461.855479248901</v>
      </c>
      <c r="F287" s="356">
        <v>34461.855479248901</v>
      </c>
      <c r="G287" s="357">
        <v>42709</v>
      </c>
      <c r="H287" s="357">
        <v>43507</v>
      </c>
      <c r="I287" s="357">
        <v>50038</v>
      </c>
      <c r="J287" s="154">
        <v>20</v>
      </c>
      <c r="K287" s="154">
        <v>0</v>
      </c>
    </row>
    <row r="288" spans="1:11" s="79" customFormat="1" ht="13.5" x14ac:dyDescent="0.25">
      <c r="A288" s="424" t="s">
        <v>1062</v>
      </c>
      <c r="B288" s="424"/>
      <c r="C288" s="424"/>
      <c r="D288" s="358">
        <f>SUM(D289:D303)</f>
        <v>141009.20750875698</v>
      </c>
      <c r="E288" s="358">
        <f>SUM(E289:E303)</f>
        <v>141009.20750875698</v>
      </c>
      <c r="F288" s="358">
        <f>SUM(F289:F303)</f>
        <v>141009.20750875698</v>
      </c>
      <c r="G288" s="357"/>
      <c r="H288" s="357"/>
      <c r="I288" s="357"/>
      <c r="J288" s="154"/>
      <c r="K288" s="154"/>
    </row>
    <row r="289" spans="1:11" s="74" customFormat="1" ht="13.5" x14ac:dyDescent="0.25">
      <c r="A289" s="149">
        <v>323</v>
      </c>
      <c r="B289" s="149" t="s">
        <v>134</v>
      </c>
      <c r="C289" s="207" t="s">
        <v>1063</v>
      </c>
      <c r="D289" s="356">
        <v>15215.819826379799</v>
      </c>
      <c r="E289" s="356">
        <v>15215.819826379799</v>
      </c>
      <c r="F289" s="356">
        <v>15215.819826379799</v>
      </c>
      <c r="G289" s="357">
        <v>44680</v>
      </c>
      <c r="H289" s="357">
        <v>44679</v>
      </c>
      <c r="I289" s="357">
        <v>48362</v>
      </c>
      <c r="J289" s="154">
        <v>10</v>
      </c>
      <c r="K289" s="154">
        <v>0</v>
      </c>
    </row>
    <row r="290" spans="1:11" s="74" customFormat="1" ht="13.5" x14ac:dyDescent="0.25">
      <c r="A290" s="149">
        <v>324</v>
      </c>
      <c r="B290" s="149" t="s">
        <v>144</v>
      </c>
      <c r="C290" s="207" t="s">
        <v>1064</v>
      </c>
      <c r="D290" s="356">
        <v>5675.1054066010001</v>
      </c>
      <c r="E290" s="356">
        <v>5675.1054066010001</v>
      </c>
      <c r="F290" s="356">
        <v>5675.1054066010001</v>
      </c>
      <c r="G290" s="357">
        <v>44287</v>
      </c>
      <c r="H290" s="357">
        <v>44137</v>
      </c>
      <c r="I290" s="357">
        <v>48031</v>
      </c>
      <c r="J290" s="154">
        <v>10</v>
      </c>
      <c r="K290" s="154">
        <v>2</v>
      </c>
    </row>
    <row r="291" spans="1:11" s="74" customFormat="1" ht="13.5" x14ac:dyDescent="0.25">
      <c r="A291" s="149">
        <v>325</v>
      </c>
      <c r="B291" s="149" t="s">
        <v>134</v>
      </c>
      <c r="C291" s="207" t="s">
        <v>404</v>
      </c>
      <c r="D291" s="356">
        <v>24240.932315426096</v>
      </c>
      <c r="E291" s="356">
        <v>24240.932315426096</v>
      </c>
      <c r="F291" s="356">
        <v>24240.932315426096</v>
      </c>
      <c r="G291" s="357">
        <v>43437</v>
      </c>
      <c r="H291" s="357">
        <v>43435</v>
      </c>
      <c r="I291" s="357">
        <v>47273</v>
      </c>
      <c r="J291" s="154">
        <v>10</v>
      </c>
      <c r="K291" s="154">
        <v>0</v>
      </c>
    </row>
    <row r="292" spans="1:11" s="74" customFormat="1" ht="13.5" x14ac:dyDescent="0.25">
      <c r="A292" s="149">
        <v>326</v>
      </c>
      <c r="B292" s="149" t="s">
        <v>144</v>
      </c>
      <c r="C292" s="207" t="s">
        <v>1065</v>
      </c>
      <c r="D292" s="356">
        <v>2722.5494945463001</v>
      </c>
      <c r="E292" s="356">
        <v>2722.5494945463001</v>
      </c>
      <c r="F292" s="356">
        <v>2722.5494945463001</v>
      </c>
      <c r="G292" s="357">
        <v>44168</v>
      </c>
      <c r="H292" s="357">
        <v>44015</v>
      </c>
      <c r="I292" s="357">
        <v>48003</v>
      </c>
      <c r="J292" s="154">
        <v>10</v>
      </c>
      <c r="K292" s="154">
        <v>0</v>
      </c>
    </row>
    <row r="293" spans="1:11" s="74" customFormat="1" ht="13.5" x14ac:dyDescent="0.25">
      <c r="A293" s="149">
        <v>327</v>
      </c>
      <c r="B293" s="149" t="s">
        <v>131</v>
      </c>
      <c r="C293" s="207" t="s">
        <v>405</v>
      </c>
      <c r="D293" s="356">
        <v>831.07071272489998</v>
      </c>
      <c r="E293" s="356">
        <v>831.07071272489998</v>
      </c>
      <c r="F293" s="356">
        <v>831.07071272489998</v>
      </c>
      <c r="G293" s="357">
        <v>43267</v>
      </c>
      <c r="H293" s="357">
        <v>43266</v>
      </c>
      <c r="I293" s="357">
        <v>47314</v>
      </c>
      <c r="J293" s="154">
        <v>11</v>
      </c>
      <c r="K293" s="154">
        <v>0</v>
      </c>
    </row>
    <row r="294" spans="1:11" s="74" customFormat="1" ht="27" x14ac:dyDescent="0.25">
      <c r="A294" s="149">
        <v>328</v>
      </c>
      <c r="B294" s="149" t="s">
        <v>144</v>
      </c>
      <c r="C294" s="207" t="s">
        <v>406</v>
      </c>
      <c r="D294" s="356">
        <v>87.822245779499994</v>
      </c>
      <c r="E294" s="356">
        <v>87.822245779499994</v>
      </c>
      <c r="F294" s="356">
        <v>87.822245779499994</v>
      </c>
      <c r="G294" s="357">
        <v>43195</v>
      </c>
      <c r="H294" s="357">
        <v>43164</v>
      </c>
      <c r="I294" s="357">
        <v>46873</v>
      </c>
      <c r="J294" s="154">
        <v>10</v>
      </c>
      <c r="K294" s="154">
        <v>0</v>
      </c>
    </row>
    <row r="295" spans="1:11" s="74" customFormat="1" ht="13.5" x14ac:dyDescent="0.25">
      <c r="A295" s="149">
        <v>329</v>
      </c>
      <c r="B295" s="149" t="s">
        <v>131</v>
      </c>
      <c r="C295" s="207" t="s">
        <v>1066</v>
      </c>
      <c r="D295" s="356">
        <v>864.27025381290002</v>
      </c>
      <c r="E295" s="356">
        <v>864.27025381290002</v>
      </c>
      <c r="F295" s="356">
        <v>864.27025381290002</v>
      </c>
      <c r="G295" s="357">
        <v>43775</v>
      </c>
      <c r="H295" s="357">
        <v>43830</v>
      </c>
      <c r="I295" s="357">
        <v>47480</v>
      </c>
      <c r="J295" s="154">
        <v>9</v>
      </c>
      <c r="K295" s="154">
        <v>11</v>
      </c>
    </row>
    <row r="296" spans="1:11" s="74" customFormat="1" ht="13.5" x14ac:dyDescent="0.25">
      <c r="A296" s="149">
        <v>330</v>
      </c>
      <c r="B296" s="149" t="s">
        <v>163</v>
      </c>
      <c r="C296" s="207" t="s">
        <v>1067</v>
      </c>
      <c r="D296" s="356">
        <v>4780.5100630503002</v>
      </c>
      <c r="E296" s="356">
        <v>4780.5100630503002</v>
      </c>
      <c r="F296" s="356">
        <v>4780.5100630503002</v>
      </c>
      <c r="G296" s="357">
        <v>44074</v>
      </c>
      <c r="H296" s="357">
        <v>44074</v>
      </c>
      <c r="I296" s="357">
        <v>55061</v>
      </c>
      <c r="J296" s="154">
        <v>30</v>
      </c>
      <c r="K296" s="154">
        <v>0</v>
      </c>
    </row>
    <row r="297" spans="1:11" s="74" customFormat="1" ht="13.5" x14ac:dyDescent="0.25">
      <c r="A297" s="149">
        <v>331</v>
      </c>
      <c r="B297" s="149" t="s">
        <v>144</v>
      </c>
      <c r="C297" s="207" t="s">
        <v>1068</v>
      </c>
      <c r="D297" s="356">
        <v>404.50965515960002</v>
      </c>
      <c r="E297" s="356">
        <v>404.50965515960002</v>
      </c>
      <c r="F297" s="356">
        <v>404.50965515960002</v>
      </c>
      <c r="G297" s="357">
        <v>43831</v>
      </c>
      <c r="H297" s="357">
        <v>43836</v>
      </c>
      <c r="I297" s="357">
        <v>47606</v>
      </c>
      <c r="J297" s="154">
        <v>10</v>
      </c>
      <c r="K297" s="154">
        <v>3</v>
      </c>
    </row>
    <row r="298" spans="1:11" s="74" customFormat="1" ht="13.5" x14ac:dyDescent="0.25">
      <c r="A298" s="149">
        <v>332</v>
      </c>
      <c r="B298" s="149" t="s">
        <v>982</v>
      </c>
      <c r="C298" s="207" t="s">
        <v>1069</v>
      </c>
      <c r="D298" s="356">
        <v>8919.5287485990011</v>
      </c>
      <c r="E298" s="356">
        <v>8919.5287485990011</v>
      </c>
      <c r="F298" s="356">
        <v>8919.5287485990011</v>
      </c>
      <c r="G298" s="357">
        <v>44427</v>
      </c>
      <c r="H298" s="357">
        <v>44624</v>
      </c>
      <c r="I298" s="357">
        <v>47547</v>
      </c>
      <c r="J298" s="154">
        <v>8</v>
      </c>
      <c r="K298" s="154">
        <v>4</v>
      </c>
    </row>
    <row r="299" spans="1:11" s="74" customFormat="1" ht="13.5" x14ac:dyDescent="0.25">
      <c r="A299" s="149">
        <v>334</v>
      </c>
      <c r="B299" s="149" t="s">
        <v>144</v>
      </c>
      <c r="C299" s="207" t="s">
        <v>1070</v>
      </c>
      <c r="D299" s="356">
        <v>309.39688290300001</v>
      </c>
      <c r="E299" s="356">
        <v>309.39688290300001</v>
      </c>
      <c r="F299" s="356">
        <v>309.39688290300001</v>
      </c>
      <c r="G299" s="357">
        <v>43466</v>
      </c>
      <c r="H299" s="357">
        <v>43678</v>
      </c>
      <c r="I299" s="357">
        <v>47331</v>
      </c>
      <c r="J299" s="154">
        <v>10</v>
      </c>
      <c r="K299" s="154">
        <v>0</v>
      </c>
    </row>
    <row r="300" spans="1:11" s="74" customFormat="1" ht="27" x14ac:dyDescent="0.25">
      <c r="A300" s="149">
        <v>336</v>
      </c>
      <c r="B300" s="149" t="s">
        <v>237</v>
      </c>
      <c r="C300" s="207" t="s">
        <v>408</v>
      </c>
      <c r="D300" s="356">
        <v>8689.9926539861008</v>
      </c>
      <c r="E300" s="356">
        <v>8689.9926539861008</v>
      </c>
      <c r="F300" s="356">
        <v>8689.9926539861008</v>
      </c>
      <c r="G300" s="357">
        <v>43276</v>
      </c>
      <c r="H300" s="357">
        <v>43518</v>
      </c>
      <c r="I300" s="357">
        <v>47148</v>
      </c>
      <c r="J300" s="154">
        <v>10</v>
      </c>
      <c r="K300" s="154">
        <v>7</v>
      </c>
    </row>
    <row r="301" spans="1:11" s="74" customFormat="1" ht="27" x14ac:dyDescent="0.25">
      <c r="A301" s="149">
        <v>337</v>
      </c>
      <c r="B301" s="149" t="s">
        <v>237</v>
      </c>
      <c r="C301" s="207" t="s">
        <v>409</v>
      </c>
      <c r="D301" s="356">
        <v>10078.807764146499</v>
      </c>
      <c r="E301" s="356">
        <v>10078.807764146499</v>
      </c>
      <c r="F301" s="356">
        <v>10078.807764146499</v>
      </c>
      <c r="G301" s="357">
        <v>43374</v>
      </c>
      <c r="H301" s="357">
        <v>43556</v>
      </c>
      <c r="I301" s="357">
        <v>47210</v>
      </c>
      <c r="J301" s="154">
        <v>10</v>
      </c>
      <c r="K301" s="154">
        <v>6</v>
      </c>
    </row>
    <row r="302" spans="1:11" s="74" customFormat="1" ht="27" x14ac:dyDescent="0.25">
      <c r="A302" s="149">
        <v>338</v>
      </c>
      <c r="B302" s="149" t="s">
        <v>237</v>
      </c>
      <c r="C302" s="207" t="s">
        <v>764</v>
      </c>
      <c r="D302" s="356">
        <v>29487.296724238098</v>
      </c>
      <c r="E302" s="356">
        <v>29487.296724238098</v>
      </c>
      <c r="F302" s="356">
        <v>29487.296724238098</v>
      </c>
      <c r="G302" s="357">
        <v>43098</v>
      </c>
      <c r="H302" s="357">
        <v>43465</v>
      </c>
      <c r="I302" s="357">
        <v>47875</v>
      </c>
      <c r="J302" s="154">
        <v>13</v>
      </c>
      <c r="K302" s="154">
        <v>0</v>
      </c>
    </row>
    <row r="303" spans="1:11" s="74" customFormat="1" ht="27" x14ac:dyDescent="0.25">
      <c r="A303" s="149">
        <v>339</v>
      </c>
      <c r="B303" s="149" t="s">
        <v>237</v>
      </c>
      <c r="C303" s="207" t="s">
        <v>411</v>
      </c>
      <c r="D303" s="356">
        <v>28701.594761403903</v>
      </c>
      <c r="E303" s="356">
        <v>28701.594761403903</v>
      </c>
      <c r="F303" s="356">
        <v>28701.594761403903</v>
      </c>
      <c r="G303" s="357">
        <v>42730</v>
      </c>
      <c r="H303" s="357">
        <v>44561</v>
      </c>
      <c r="I303" s="357">
        <v>50038</v>
      </c>
      <c r="J303" s="154">
        <v>19</v>
      </c>
      <c r="K303" s="154">
        <v>11</v>
      </c>
    </row>
    <row r="304" spans="1:11" s="74" customFormat="1" ht="13.5" x14ac:dyDescent="0.25">
      <c r="A304" s="424" t="s">
        <v>1071</v>
      </c>
      <c r="B304" s="424"/>
      <c r="C304" s="424"/>
      <c r="D304" s="358">
        <f>SUM(D305:D315)</f>
        <v>96016.406145293891</v>
      </c>
      <c r="E304" s="358">
        <f>SUM(E305:E315)</f>
        <v>96016.406145293891</v>
      </c>
      <c r="F304" s="358">
        <f>SUM(F305:F315)</f>
        <v>96016.406145293891</v>
      </c>
      <c r="G304" s="357"/>
      <c r="H304" s="357"/>
      <c r="I304" s="357"/>
      <c r="J304" s="154"/>
      <c r="K304" s="154"/>
    </row>
    <row r="305" spans="1:11" s="74" customFormat="1" ht="13.5" x14ac:dyDescent="0.25">
      <c r="A305" s="149">
        <v>340</v>
      </c>
      <c r="B305" s="149" t="s">
        <v>134</v>
      </c>
      <c r="C305" s="207" t="s">
        <v>1072</v>
      </c>
      <c r="D305" s="356">
        <v>4326.5155109033003</v>
      </c>
      <c r="E305" s="356">
        <v>4326.5155109033003</v>
      </c>
      <c r="F305" s="356">
        <v>4326.5155109033003</v>
      </c>
      <c r="G305" s="357">
        <v>43985</v>
      </c>
      <c r="H305" s="357">
        <v>43986</v>
      </c>
      <c r="I305" s="357">
        <v>47727</v>
      </c>
      <c r="J305" s="154">
        <v>9</v>
      </c>
      <c r="K305" s="154">
        <v>11</v>
      </c>
    </row>
    <row r="306" spans="1:11" s="74" customFormat="1" ht="27" x14ac:dyDescent="0.25">
      <c r="A306" s="149">
        <v>341</v>
      </c>
      <c r="B306" s="149" t="s">
        <v>144</v>
      </c>
      <c r="C306" s="207" t="s">
        <v>1073</v>
      </c>
      <c r="D306" s="356">
        <v>1637.0355322076</v>
      </c>
      <c r="E306" s="356">
        <v>1637.0355322076</v>
      </c>
      <c r="F306" s="356">
        <v>1637.0355322076</v>
      </c>
      <c r="G306" s="357">
        <v>43526</v>
      </c>
      <c r="H306" s="357">
        <v>43525</v>
      </c>
      <c r="I306" s="357">
        <v>46815</v>
      </c>
      <c r="J306" s="154">
        <v>9</v>
      </c>
      <c r="K306" s="154">
        <v>0</v>
      </c>
    </row>
    <row r="307" spans="1:11" s="74" customFormat="1" ht="13.5" x14ac:dyDescent="0.25">
      <c r="A307" s="149">
        <v>342</v>
      </c>
      <c r="B307" s="149" t="s">
        <v>134</v>
      </c>
      <c r="C307" s="207" t="s">
        <v>1074</v>
      </c>
      <c r="D307" s="356">
        <v>21862.531733608303</v>
      </c>
      <c r="E307" s="356">
        <v>21862.531733608303</v>
      </c>
      <c r="F307" s="356">
        <v>21862.531733608303</v>
      </c>
      <c r="G307" s="357">
        <v>44350</v>
      </c>
      <c r="H307" s="357">
        <v>44713</v>
      </c>
      <c r="I307" s="357">
        <v>48184</v>
      </c>
      <c r="J307" s="154">
        <v>10</v>
      </c>
      <c r="K307" s="154">
        <v>0</v>
      </c>
    </row>
    <row r="308" spans="1:11" s="74" customFormat="1" ht="13.5" x14ac:dyDescent="0.25">
      <c r="A308" s="149">
        <v>343</v>
      </c>
      <c r="B308" s="149" t="s">
        <v>144</v>
      </c>
      <c r="C308" s="207" t="s">
        <v>1075</v>
      </c>
      <c r="D308" s="356">
        <v>3693.3541335107002</v>
      </c>
      <c r="E308" s="356">
        <v>3693.3541335107002</v>
      </c>
      <c r="F308" s="356">
        <v>3693.3541335107002</v>
      </c>
      <c r="G308" s="357">
        <v>43924</v>
      </c>
      <c r="H308" s="357">
        <v>43742</v>
      </c>
      <c r="I308" s="357">
        <v>47672</v>
      </c>
      <c r="J308" s="154">
        <v>10</v>
      </c>
      <c r="K308" s="154">
        <v>0</v>
      </c>
    </row>
    <row r="309" spans="1:11" s="74" customFormat="1" ht="13.5" x14ac:dyDescent="0.25">
      <c r="A309" s="149">
        <v>344</v>
      </c>
      <c r="B309" s="149" t="s">
        <v>134</v>
      </c>
      <c r="C309" s="207" t="s">
        <v>1076</v>
      </c>
      <c r="D309" s="356">
        <v>17421.193958850501</v>
      </c>
      <c r="E309" s="356">
        <v>17421.193958850501</v>
      </c>
      <c r="F309" s="356">
        <v>17421.193958850501</v>
      </c>
      <c r="G309" s="357">
        <v>43924</v>
      </c>
      <c r="H309" s="357">
        <v>44564</v>
      </c>
      <c r="I309" s="357">
        <v>47665</v>
      </c>
      <c r="J309" s="154">
        <v>10</v>
      </c>
      <c r="K309" s="154">
        <v>2</v>
      </c>
    </row>
    <row r="310" spans="1:11" s="74" customFormat="1" ht="13.5" x14ac:dyDescent="0.25">
      <c r="A310" s="149">
        <v>345</v>
      </c>
      <c r="B310" s="149" t="s">
        <v>144</v>
      </c>
      <c r="C310" s="207" t="s">
        <v>1077</v>
      </c>
      <c r="D310" s="356">
        <v>2119.1052611591999</v>
      </c>
      <c r="E310" s="356">
        <v>2119.1052611591999</v>
      </c>
      <c r="F310" s="356">
        <v>2119.1052611591999</v>
      </c>
      <c r="G310" s="357">
        <v>43924</v>
      </c>
      <c r="H310" s="357">
        <v>43833</v>
      </c>
      <c r="I310" s="357">
        <v>47665</v>
      </c>
      <c r="J310" s="154">
        <v>10</v>
      </c>
      <c r="K310" s="154">
        <v>2</v>
      </c>
    </row>
    <row r="311" spans="1:11" s="74" customFormat="1" ht="13.5" x14ac:dyDescent="0.25">
      <c r="A311" s="149">
        <v>346</v>
      </c>
      <c r="B311" s="149" t="s">
        <v>134</v>
      </c>
      <c r="C311" s="207" t="s">
        <v>1078</v>
      </c>
      <c r="D311" s="356">
        <v>8905.508402417101</v>
      </c>
      <c r="E311" s="356">
        <v>8905.508402417101</v>
      </c>
      <c r="F311" s="356">
        <v>8905.508402417101</v>
      </c>
      <c r="G311" s="357">
        <v>44358</v>
      </c>
      <c r="H311" s="357">
        <v>44357</v>
      </c>
      <c r="I311" s="357">
        <v>48029</v>
      </c>
      <c r="J311" s="154">
        <v>10</v>
      </c>
      <c r="K311" s="154">
        <v>0</v>
      </c>
    </row>
    <row r="312" spans="1:11" s="74" customFormat="1" ht="13.5" x14ac:dyDescent="0.25">
      <c r="A312" s="149">
        <v>347</v>
      </c>
      <c r="B312" s="149" t="s">
        <v>134</v>
      </c>
      <c r="C312" s="207" t="s">
        <v>231</v>
      </c>
      <c r="D312" s="356">
        <v>15660.677399200698</v>
      </c>
      <c r="E312" s="356">
        <v>15660.677399200698</v>
      </c>
      <c r="F312" s="356">
        <v>15660.677399200698</v>
      </c>
      <c r="G312" s="357">
        <v>43924</v>
      </c>
      <c r="H312" s="357">
        <v>43923</v>
      </c>
      <c r="I312" s="357">
        <v>47757</v>
      </c>
      <c r="J312" s="154">
        <v>10</v>
      </c>
      <c r="K312" s="154">
        <v>0</v>
      </c>
    </row>
    <row r="313" spans="1:11" s="74" customFormat="1" ht="13.5" x14ac:dyDescent="0.25">
      <c r="A313" s="149">
        <v>348</v>
      </c>
      <c r="B313" s="149" t="s">
        <v>148</v>
      </c>
      <c r="C313" s="207" t="s">
        <v>1079</v>
      </c>
      <c r="D313" s="356">
        <v>1698.5629194875</v>
      </c>
      <c r="E313" s="356">
        <v>1698.5629194875</v>
      </c>
      <c r="F313" s="356">
        <v>1698.5629194875</v>
      </c>
      <c r="G313" s="357">
        <v>43528</v>
      </c>
      <c r="H313" s="357">
        <v>43525</v>
      </c>
      <c r="I313" s="357">
        <v>47182</v>
      </c>
      <c r="J313" s="154">
        <v>10</v>
      </c>
      <c r="K313" s="154">
        <v>0</v>
      </c>
    </row>
    <row r="314" spans="1:11" s="74" customFormat="1" ht="13.5" x14ac:dyDescent="0.25">
      <c r="A314" s="149">
        <v>349</v>
      </c>
      <c r="B314" s="149" t="s">
        <v>237</v>
      </c>
      <c r="C314" s="207" t="s">
        <v>1080</v>
      </c>
      <c r="D314" s="356">
        <v>15087.005244792999</v>
      </c>
      <c r="E314" s="356">
        <v>15087.005244792999</v>
      </c>
      <c r="F314" s="356">
        <v>15087.005244792999</v>
      </c>
      <c r="G314" s="357">
        <v>43472</v>
      </c>
      <c r="H314" s="357">
        <v>43465</v>
      </c>
      <c r="I314" s="357">
        <v>48574</v>
      </c>
      <c r="J314" s="154">
        <v>13</v>
      </c>
      <c r="K314" s="154">
        <v>9</v>
      </c>
    </row>
    <row r="315" spans="1:11" s="74" customFormat="1" ht="27.75" thickBot="1" x14ac:dyDescent="0.3">
      <c r="A315" s="152">
        <v>350</v>
      </c>
      <c r="B315" s="152" t="s">
        <v>237</v>
      </c>
      <c r="C315" s="362" t="s">
        <v>412</v>
      </c>
      <c r="D315" s="360">
        <v>3604.9160491560001</v>
      </c>
      <c r="E315" s="360">
        <v>3604.9160491560001</v>
      </c>
      <c r="F315" s="360">
        <v>3604.9160491560001</v>
      </c>
      <c r="G315" s="361">
        <v>43108</v>
      </c>
      <c r="H315" s="361">
        <v>43094</v>
      </c>
      <c r="I315" s="361">
        <v>48211</v>
      </c>
      <c r="J315" s="203">
        <v>13</v>
      </c>
      <c r="K315" s="203">
        <v>9</v>
      </c>
    </row>
    <row r="316" spans="1:11" ht="12.95" customHeight="1" x14ac:dyDescent="0.25">
      <c r="A316" s="168" t="s">
        <v>1119</v>
      </c>
      <c r="B316" s="341"/>
      <c r="C316" s="341"/>
      <c r="D316" s="341"/>
      <c r="E316" s="341"/>
      <c r="F316" s="341"/>
      <c r="G316" s="341"/>
      <c r="H316" s="341"/>
      <c r="I316" s="341"/>
      <c r="J316" s="341"/>
      <c r="K316" s="341"/>
    </row>
    <row r="317" spans="1:11" ht="12.95" customHeight="1" x14ac:dyDescent="0.25">
      <c r="A317" s="428" t="s">
        <v>1138</v>
      </c>
      <c r="B317" s="428"/>
      <c r="C317" s="428"/>
      <c r="D317" s="428"/>
      <c r="E317" s="428"/>
      <c r="F317" s="428"/>
      <c r="G317" s="428"/>
      <c r="H317" s="428"/>
      <c r="I317" s="428"/>
      <c r="J317" s="428"/>
      <c r="K317" s="340"/>
    </row>
    <row r="318" spans="1:11" ht="12.95" customHeight="1" x14ac:dyDescent="0.25">
      <c r="A318" s="427" t="s">
        <v>1136</v>
      </c>
      <c r="B318" s="427"/>
      <c r="C318" s="427"/>
      <c r="D318" s="427"/>
      <c r="E318" s="427"/>
      <c r="F318" s="427"/>
      <c r="G318" s="427"/>
      <c r="H318" s="427"/>
      <c r="I318" s="427"/>
      <c r="J318" s="427"/>
      <c r="K318" s="427"/>
    </row>
    <row r="319" spans="1:11" ht="12.95" customHeight="1" x14ac:dyDescent="0.25">
      <c r="A319" s="341" t="s">
        <v>1081</v>
      </c>
      <c r="B319" s="340"/>
      <c r="C319" s="340"/>
      <c r="D319" s="340"/>
      <c r="E319" s="340"/>
      <c r="F319" s="340"/>
      <c r="G319" s="340"/>
      <c r="H319" s="340"/>
      <c r="I319" s="340"/>
      <c r="J319" s="340"/>
      <c r="K319" s="340"/>
    </row>
    <row r="320" spans="1:11" ht="12.95" customHeight="1" x14ac:dyDescent="0.25">
      <c r="A320" s="427" t="s">
        <v>1137</v>
      </c>
      <c r="B320" s="427"/>
      <c r="C320" s="427"/>
      <c r="D320" s="427"/>
      <c r="E320" s="427"/>
      <c r="F320" s="427"/>
      <c r="G320" s="427"/>
      <c r="H320" s="427"/>
      <c r="I320" s="427"/>
      <c r="J320" s="427"/>
      <c r="K320" s="427"/>
    </row>
    <row r="321" spans="1:11" ht="11.65" customHeight="1" x14ac:dyDescent="0.25">
      <c r="A321" s="429" t="s">
        <v>414</v>
      </c>
      <c r="B321" s="429"/>
      <c r="C321" s="429"/>
      <c r="D321" s="429"/>
      <c r="E321" s="429"/>
      <c r="F321" s="429"/>
      <c r="G321" s="429"/>
      <c r="H321" s="429"/>
      <c r="I321" s="429"/>
      <c r="J321" s="429"/>
      <c r="K321" s="340"/>
    </row>
    <row r="322" spans="1:11" ht="11.65" customHeight="1" x14ac:dyDescent="0.25">
      <c r="A322" s="81"/>
      <c r="B322" s="81"/>
      <c r="C322" s="82"/>
      <c r="D322" s="83"/>
      <c r="E322" s="84"/>
      <c r="F322" s="84"/>
      <c r="G322" s="84"/>
      <c r="H322" s="84"/>
      <c r="I322" s="85"/>
      <c r="J322" s="85"/>
    </row>
    <row r="323" spans="1:11" ht="11.65" customHeight="1" x14ac:dyDescent="0.25">
      <c r="A323" s="81"/>
      <c r="B323" s="81"/>
      <c r="C323" s="82"/>
      <c r="D323" s="83"/>
      <c r="E323" s="84"/>
      <c r="F323" s="84"/>
      <c r="G323" s="84"/>
      <c r="H323" s="84"/>
      <c r="I323" s="85"/>
      <c r="J323" s="85"/>
    </row>
    <row r="324" spans="1:11" ht="11.65" customHeight="1" x14ac:dyDescent="0.25">
      <c r="A324" s="81"/>
      <c r="B324" s="81"/>
      <c r="C324" s="82"/>
      <c r="D324" s="83"/>
      <c r="E324" s="84"/>
      <c r="F324" s="84"/>
      <c r="G324" s="84"/>
      <c r="H324" s="84"/>
      <c r="I324" s="85"/>
      <c r="J324" s="85"/>
    </row>
    <row r="325" spans="1:11" ht="11.65" customHeight="1" x14ac:dyDescent="0.25">
      <c r="A325" s="81"/>
      <c r="B325" s="81"/>
      <c r="C325" s="82"/>
      <c r="D325" s="83"/>
      <c r="E325" s="84"/>
      <c r="F325" s="84"/>
      <c r="G325" s="84"/>
      <c r="H325" s="84"/>
      <c r="I325" s="85"/>
      <c r="J325" s="85"/>
    </row>
    <row r="326" spans="1:11" ht="11.65" customHeight="1" x14ac:dyDescent="0.25">
      <c r="A326" s="81"/>
      <c r="B326" s="81"/>
      <c r="C326" s="82"/>
      <c r="D326" s="83"/>
      <c r="E326" s="84"/>
      <c r="F326" s="84"/>
      <c r="G326" s="84"/>
      <c r="H326" s="84"/>
      <c r="I326" s="85"/>
      <c r="J326" s="85"/>
    </row>
    <row r="327" spans="1:11" ht="11.65" customHeight="1" x14ac:dyDescent="0.25"/>
    <row r="328" spans="1:11" ht="11.65" customHeight="1" x14ac:dyDescent="0.25"/>
    <row r="329" spans="1:11" ht="11.65" customHeight="1" x14ac:dyDescent="0.25"/>
    <row r="330" spans="1:11" ht="11.65" customHeight="1" x14ac:dyDescent="0.25"/>
    <row r="331" spans="1:11" ht="11.65" customHeight="1" x14ac:dyDescent="0.25"/>
    <row r="332" spans="1:11" ht="11.65" customHeight="1" x14ac:dyDescent="0.25"/>
    <row r="333" spans="1:11" ht="11.65" customHeight="1" x14ac:dyDescent="0.25"/>
    <row r="334" spans="1:11" ht="11.65" customHeight="1" x14ac:dyDescent="0.25">
      <c r="A334" s="81"/>
      <c r="B334" s="81"/>
      <c r="C334" s="82"/>
      <c r="D334" s="83"/>
      <c r="E334" s="84"/>
      <c r="F334" s="84"/>
      <c r="G334" s="84"/>
      <c r="H334" s="84"/>
      <c r="I334" s="85"/>
      <c r="J334" s="85"/>
    </row>
    <row r="335" spans="1:11" ht="11.65" customHeight="1" x14ac:dyDescent="0.25">
      <c r="A335" s="81"/>
      <c r="B335" s="81"/>
      <c r="C335" s="82"/>
      <c r="D335" s="83"/>
      <c r="E335" s="84"/>
      <c r="F335" s="84"/>
      <c r="G335" s="84"/>
      <c r="H335" s="84"/>
      <c r="I335" s="85"/>
      <c r="J335" s="85"/>
    </row>
    <row r="336" spans="1:11" ht="11.65" customHeight="1" x14ac:dyDescent="0.25">
      <c r="A336" s="81"/>
      <c r="B336" s="81"/>
      <c r="C336" s="82"/>
      <c r="D336" s="83"/>
      <c r="E336" s="84"/>
      <c r="F336" s="84"/>
      <c r="G336" s="84"/>
      <c r="H336" s="84"/>
      <c r="I336" s="85"/>
      <c r="J336" s="85"/>
    </row>
    <row r="337" spans="1:11" ht="11.65" customHeight="1" x14ac:dyDescent="0.25">
      <c r="A337" s="81"/>
      <c r="B337" s="81"/>
      <c r="C337" s="82"/>
      <c r="D337" s="83"/>
      <c r="E337" s="84"/>
      <c r="F337" s="84"/>
      <c r="G337" s="84"/>
      <c r="H337" s="84"/>
      <c r="I337" s="85"/>
      <c r="J337" s="85"/>
    </row>
    <row r="338" spans="1:11" ht="11.65" customHeight="1" x14ac:dyDescent="0.25">
      <c r="A338" s="81"/>
      <c r="B338" s="81"/>
      <c r="C338" s="82"/>
      <c r="D338" s="83"/>
      <c r="E338" s="84"/>
      <c r="F338" s="84"/>
      <c r="G338" s="84"/>
      <c r="H338" s="84"/>
      <c r="I338" s="85"/>
      <c r="J338" s="85"/>
    </row>
    <row r="339" spans="1:11" ht="11.65" customHeight="1" x14ac:dyDescent="0.25">
      <c r="A339" s="81"/>
      <c r="B339" s="81"/>
      <c r="C339" s="82"/>
      <c r="D339" s="83"/>
      <c r="E339" s="84"/>
      <c r="F339" s="84"/>
      <c r="G339" s="84"/>
      <c r="H339" s="84"/>
      <c r="I339" s="85"/>
      <c r="J339" s="85"/>
    </row>
    <row r="340" spans="1:11" ht="11.65" customHeight="1" x14ac:dyDescent="0.25">
      <c r="A340" s="81"/>
      <c r="B340" s="81"/>
      <c r="C340" s="82"/>
      <c r="D340" s="83"/>
      <c r="E340" s="84"/>
      <c r="F340" s="84"/>
      <c r="G340" s="84"/>
      <c r="H340" s="84"/>
      <c r="I340" s="85"/>
      <c r="J340" s="85"/>
    </row>
    <row r="341" spans="1:11" ht="11.65" customHeight="1" x14ac:dyDescent="0.25">
      <c r="A341" s="81"/>
      <c r="B341" s="81"/>
      <c r="C341" s="82"/>
      <c r="D341" s="83"/>
      <c r="E341" s="84"/>
      <c r="F341" s="84"/>
      <c r="G341" s="84"/>
      <c r="H341" s="84"/>
      <c r="I341" s="85"/>
      <c r="J341" s="85"/>
    </row>
    <row r="342" spans="1:11" ht="11.65" customHeight="1" x14ac:dyDescent="0.25">
      <c r="A342" s="81"/>
      <c r="B342" s="81"/>
      <c r="C342" s="82"/>
      <c r="D342" s="83"/>
      <c r="E342" s="84"/>
      <c r="F342" s="84"/>
      <c r="G342" s="84"/>
      <c r="H342" s="84"/>
      <c r="I342" s="85"/>
      <c r="J342" s="85"/>
    </row>
    <row r="343" spans="1:11" ht="11.65" customHeight="1" x14ac:dyDescent="0.25">
      <c r="A343" s="81"/>
      <c r="B343" s="81"/>
      <c r="C343" s="82"/>
      <c r="D343" s="83"/>
      <c r="E343" s="84"/>
      <c r="F343" s="84"/>
      <c r="G343" s="84"/>
      <c r="H343" s="84"/>
      <c r="I343" s="85"/>
      <c r="J343" s="85"/>
    </row>
    <row r="344" spans="1:11" ht="11.65" customHeight="1" x14ac:dyDescent="0.25">
      <c r="A344" s="81"/>
      <c r="B344" s="81"/>
      <c r="C344" s="82"/>
      <c r="D344" s="83"/>
      <c r="E344" s="84"/>
      <c r="F344" s="84"/>
      <c r="G344" s="84"/>
      <c r="H344" s="84"/>
      <c r="I344" s="85"/>
      <c r="J344" s="85"/>
    </row>
    <row r="345" spans="1:11" ht="11.65" customHeight="1" x14ac:dyDescent="0.25">
      <c r="A345" s="81"/>
      <c r="B345" s="81"/>
      <c r="C345" s="82"/>
      <c r="D345" s="83"/>
      <c r="E345" s="84"/>
      <c r="F345" s="84"/>
      <c r="G345" s="84"/>
      <c r="H345" s="84"/>
      <c r="I345" s="85"/>
      <c r="J345" s="85"/>
    </row>
    <row r="346" spans="1:11" ht="11.65" customHeight="1" x14ac:dyDescent="0.25">
      <c r="A346" s="81"/>
      <c r="B346" s="81"/>
      <c r="C346" s="82"/>
      <c r="D346" s="83"/>
      <c r="E346" s="84"/>
      <c r="F346" s="84"/>
      <c r="G346" s="84"/>
      <c r="H346" s="84"/>
      <c r="I346" s="85"/>
      <c r="J346" s="85"/>
    </row>
    <row r="347" spans="1:11" ht="14.25" customHeight="1" x14ac:dyDescent="0.25">
      <c r="A347" s="430"/>
      <c r="B347" s="430"/>
      <c r="C347" s="430"/>
      <c r="D347" s="430"/>
      <c r="E347" s="430"/>
      <c r="F347" s="430"/>
      <c r="G347" s="430"/>
      <c r="H347" s="430"/>
      <c r="I347" s="430"/>
      <c r="J347" s="430"/>
    </row>
    <row r="348" spans="1:11" ht="14.25" customHeight="1" x14ac:dyDescent="0.25">
      <c r="A348" s="426"/>
      <c r="B348" s="426"/>
      <c r="C348" s="426"/>
      <c r="D348" s="426"/>
      <c r="E348" s="426"/>
      <c r="F348" s="426"/>
      <c r="G348" s="426"/>
      <c r="H348" s="426"/>
      <c r="I348" s="426"/>
      <c r="J348" s="426"/>
    </row>
    <row r="349" spans="1:11" ht="14.25" customHeight="1" x14ac:dyDescent="0.25">
      <c r="A349" s="86"/>
      <c r="B349" s="86"/>
      <c r="C349" s="86"/>
      <c r="D349" s="86"/>
      <c r="E349" s="86"/>
      <c r="F349" s="86"/>
      <c r="G349" s="86"/>
      <c r="H349" s="86"/>
      <c r="I349" s="86"/>
      <c r="J349" s="86"/>
    </row>
    <row r="350" spans="1:11" ht="12.75" customHeight="1" x14ac:dyDescent="0.25">
      <c r="A350" s="425"/>
      <c r="B350" s="425"/>
      <c r="C350" s="425"/>
      <c r="D350" s="425"/>
      <c r="E350" s="425"/>
      <c r="F350" s="425"/>
      <c r="G350" s="425"/>
      <c r="H350" s="425"/>
      <c r="I350" s="425"/>
      <c r="J350" s="425"/>
      <c r="K350" s="425"/>
    </row>
    <row r="351" spans="1:11" x14ac:dyDescent="0.25">
      <c r="A351" s="426"/>
      <c r="B351" s="426"/>
      <c r="C351" s="426"/>
      <c r="D351" s="426"/>
      <c r="E351" s="426"/>
      <c r="F351" s="426"/>
      <c r="G351" s="426"/>
      <c r="H351" s="426"/>
      <c r="I351" s="426"/>
      <c r="J351" s="426"/>
    </row>
  </sheetData>
  <mergeCells count="48">
    <mergeCell ref="A350:K350"/>
    <mergeCell ref="A351:J351"/>
    <mergeCell ref="A318:K318"/>
    <mergeCell ref="A317:J317"/>
    <mergeCell ref="A320:K320"/>
    <mergeCell ref="A321:J321"/>
    <mergeCell ref="A347:J347"/>
    <mergeCell ref="A348:J348"/>
    <mergeCell ref="A304:C304"/>
    <mergeCell ref="A145:C145"/>
    <mergeCell ref="A167:C167"/>
    <mergeCell ref="A192:C192"/>
    <mergeCell ref="A214:C214"/>
    <mergeCell ref="A225:C225"/>
    <mergeCell ref="A235:C235"/>
    <mergeCell ref="A239:C239"/>
    <mergeCell ref="A249:C249"/>
    <mergeCell ref="A264:C264"/>
    <mergeCell ref="A278:C278"/>
    <mergeCell ref="A288:C288"/>
    <mergeCell ref="A135:C135"/>
    <mergeCell ref="D10:D11"/>
    <mergeCell ref="E10:E11"/>
    <mergeCell ref="F10:F11"/>
    <mergeCell ref="A15:C15"/>
    <mergeCell ref="A31:C31"/>
    <mergeCell ref="A40:C40"/>
    <mergeCell ref="A54:C54"/>
    <mergeCell ref="A65:C65"/>
    <mergeCell ref="A78:C78"/>
    <mergeCell ref="A117:C117"/>
    <mergeCell ref="A12:F12"/>
    <mergeCell ref="M3:P3"/>
    <mergeCell ref="L6:O6"/>
    <mergeCell ref="L7:O7"/>
    <mergeCell ref="A8:K8"/>
    <mergeCell ref="A9:A11"/>
    <mergeCell ref="B9:C11"/>
    <mergeCell ref="D9:E9"/>
    <mergeCell ref="G9:G11"/>
    <mergeCell ref="H9:H11"/>
    <mergeCell ref="I9:I11"/>
    <mergeCell ref="J9:K10"/>
    <mergeCell ref="A13:F13"/>
    <mergeCell ref="A2:K2"/>
    <mergeCell ref="A1:C1"/>
    <mergeCell ref="A3:F3"/>
    <mergeCell ref="G3:L3"/>
  </mergeCells>
  <printOptions horizontalCentered="1"/>
  <pageMargins left="0.39370078740157483" right="0" top="0.39370078740157483" bottom="0" header="0" footer="0"/>
  <pageSetup scale="65"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4"/>
  <sheetViews>
    <sheetView showGridLines="0" zoomScale="90" zoomScaleNormal="90" zoomScaleSheetLayoutView="80" workbookViewId="0">
      <selection activeCell="C76" sqref="C76"/>
    </sheetView>
  </sheetViews>
  <sheetFormatPr baseColWidth="10" defaultColWidth="11.42578125" defaultRowHeight="12.75" x14ac:dyDescent="0.25"/>
  <cols>
    <col min="1" max="2" width="5" style="60" customWidth="1"/>
    <col min="3" max="3" width="46.28515625" style="60" customWidth="1"/>
    <col min="4" max="4" width="18.7109375" style="93" customWidth="1"/>
    <col min="5" max="6" width="18.7109375" style="60" customWidth="1"/>
    <col min="7" max="9" width="13.7109375" style="60" customWidth="1"/>
    <col min="10" max="10" width="9.7109375" style="66" customWidth="1"/>
    <col min="11" max="11" width="9.7109375" style="77" customWidth="1"/>
    <col min="12" max="12" width="9.140625" style="73" customWidth="1"/>
    <col min="13" max="13" width="12" style="73" bestFit="1" customWidth="1"/>
    <col min="14" max="14" width="11.42578125" style="73"/>
    <col min="15" max="16" width="9.140625" style="73" customWidth="1"/>
    <col min="17" max="17" width="9" style="73" customWidth="1"/>
    <col min="18" max="18" width="9.140625" style="73" customWidth="1"/>
    <col min="19" max="19" width="9.28515625" style="73" customWidth="1"/>
    <col min="20" max="22" width="9.140625" style="73" customWidth="1"/>
    <col min="23" max="25" width="11.42578125" style="73"/>
    <col min="26" max="16384" width="11.42578125" style="60"/>
  </cols>
  <sheetData>
    <row r="1" spans="1:25" s="162" customFormat="1" ht="63.75" customHeight="1" x14ac:dyDescent="0.2">
      <c r="A1" s="388" t="s">
        <v>1103</v>
      </c>
      <c r="B1" s="388"/>
      <c r="C1" s="388"/>
      <c r="D1" s="113" t="s">
        <v>1105</v>
      </c>
      <c r="E1" s="113"/>
      <c r="F1" s="163"/>
      <c r="G1" s="163"/>
      <c r="H1" s="163"/>
      <c r="I1" s="163"/>
      <c r="J1" s="163"/>
      <c r="K1" s="163"/>
      <c r="L1" s="163"/>
      <c r="M1" s="163"/>
      <c r="N1" s="163"/>
      <c r="O1" s="161"/>
    </row>
    <row r="2" spans="1:25" s="1" customFormat="1" ht="36" customHeight="1" thickBot="1" x14ac:dyDescent="0.45">
      <c r="A2" s="420" t="s">
        <v>1104</v>
      </c>
      <c r="B2" s="420"/>
      <c r="C2" s="420"/>
      <c r="D2" s="420"/>
      <c r="E2" s="420"/>
      <c r="F2" s="420"/>
      <c r="G2" s="420"/>
      <c r="H2" s="420"/>
      <c r="I2" s="420"/>
      <c r="J2" s="420"/>
      <c r="K2" s="420"/>
      <c r="L2" s="231"/>
      <c r="M2" s="231"/>
      <c r="N2" s="5"/>
      <c r="O2" s="164"/>
      <c r="P2" s="164"/>
    </row>
    <row r="3" spans="1:25" customFormat="1" ht="6" customHeight="1" x14ac:dyDescent="0.4">
      <c r="A3" s="390"/>
      <c r="B3" s="390"/>
      <c r="C3" s="390"/>
      <c r="D3" s="390"/>
      <c r="E3" s="390"/>
      <c r="F3" s="390"/>
      <c r="G3" s="390"/>
      <c r="H3" s="390"/>
      <c r="I3" s="390"/>
      <c r="J3" s="390"/>
      <c r="K3" s="390"/>
      <c r="L3" s="399"/>
      <c r="M3" s="399"/>
      <c r="N3" s="399"/>
      <c r="O3" s="399"/>
      <c r="P3" s="399"/>
    </row>
    <row r="4" spans="1:25" s="45" customFormat="1" ht="16.5" x14ac:dyDescent="0.25">
      <c r="A4" s="328" t="s">
        <v>1141</v>
      </c>
      <c r="B4" s="328"/>
      <c r="C4" s="328"/>
      <c r="D4" s="328"/>
      <c r="E4" s="328"/>
      <c r="F4" s="328"/>
      <c r="G4" s="328"/>
      <c r="H4" s="328"/>
      <c r="I4" s="328"/>
      <c r="J4" s="343"/>
      <c r="K4" s="343"/>
      <c r="L4" s="87"/>
      <c r="M4" s="87"/>
      <c r="N4" s="87"/>
      <c r="O4" s="87"/>
      <c r="P4" s="87"/>
      <c r="Q4" s="87"/>
      <c r="R4" s="87"/>
      <c r="S4" s="87"/>
      <c r="T4" s="87"/>
      <c r="U4" s="87"/>
      <c r="V4" s="87"/>
      <c r="W4" s="87"/>
      <c r="X4" s="87"/>
      <c r="Y4" s="87"/>
    </row>
    <row r="5" spans="1:25" s="45" customFormat="1" ht="15" x14ac:dyDescent="0.25">
      <c r="A5" s="328" t="s">
        <v>1134</v>
      </c>
      <c r="B5" s="342"/>
      <c r="C5" s="343"/>
      <c r="D5" s="342"/>
      <c r="E5" s="342"/>
      <c r="F5" s="342"/>
      <c r="G5" s="342"/>
      <c r="H5" s="342"/>
      <c r="I5" s="342"/>
      <c r="J5" s="343"/>
      <c r="K5" s="343"/>
      <c r="L5" s="347">
        <v>19.6829</v>
      </c>
      <c r="M5" s="87"/>
      <c r="N5" s="87"/>
      <c r="O5" s="87"/>
      <c r="P5" s="87"/>
      <c r="Q5" s="87"/>
      <c r="R5" s="87"/>
      <c r="S5" s="87"/>
      <c r="T5" s="87"/>
      <c r="U5" s="87"/>
      <c r="V5" s="87"/>
      <c r="W5" s="87"/>
      <c r="X5" s="87"/>
      <c r="Y5" s="87"/>
    </row>
    <row r="6" spans="1:25" s="45" customFormat="1" ht="15" x14ac:dyDescent="0.25">
      <c r="A6" s="327" t="s">
        <v>1</v>
      </c>
      <c r="B6" s="327"/>
      <c r="C6" s="327"/>
      <c r="D6" s="327"/>
      <c r="E6" s="327"/>
      <c r="F6" s="327"/>
      <c r="G6" s="327"/>
      <c r="H6" s="327"/>
      <c r="I6" s="327"/>
      <c r="J6" s="330"/>
      <c r="K6" s="330"/>
      <c r="L6" s="87"/>
      <c r="M6" s="87"/>
      <c r="N6" s="87"/>
      <c r="O6" s="87"/>
      <c r="P6" s="87"/>
      <c r="Q6" s="87"/>
      <c r="R6" s="87"/>
      <c r="S6" s="87"/>
      <c r="T6" s="87"/>
      <c r="U6" s="87"/>
      <c r="V6" s="87"/>
      <c r="W6" s="87"/>
      <c r="X6" s="87"/>
      <c r="Y6" s="87"/>
    </row>
    <row r="7" spans="1:25" s="45" customFormat="1" ht="15" x14ac:dyDescent="0.25">
      <c r="A7" s="327" t="s">
        <v>1123</v>
      </c>
      <c r="B7" s="327"/>
      <c r="C7" s="327"/>
      <c r="D7" s="327"/>
      <c r="E7" s="327"/>
      <c r="F7" s="327"/>
      <c r="G7" s="327"/>
      <c r="H7" s="327"/>
      <c r="I7" s="327"/>
      <c r="J7" s="330"/>
      <c r="K7" s="330"/>
      <c r="L7" s="87"/>
      <c r="M7" s="87"/>
      <c r="N7" s="87"/>
      <c r="O7" s="87"/>
      <c r="P7" s="87"/>
      <c r="Q7" s="87"/>
      <c r="R7" s="87"/>
      <c r="S7" s="87"/>
      <c r="T7" s="87"/>
      <c r="U7" s="87"/>
      <c r="V7" s="87"/>
      <c r="W7" s="87"/>
      <c r="X7" s="87"/>
      <c r="Y7" s="87"/>
    </row>
    <row r="8" spans="1:25" s="45" customFormat="1" ht="16.5" x14ac:dyDescent="0.25">
      <c r="A8" s="422" t="s">
        <v>1125</v>
      </c>
      <c r="B8" s="422"/>
      <c r="C8" s="422"/>
      <c r="D8" s="422"/>
      <c r="E8" s="422"/>
      <c r="F8" s="422"/>
      <c r="G8" s="422"/>
      <c r="H8" s="422"/>
      <c r="I8" s="422"/>
      <c r="J8" s="422"/>
      <c r="K8" s="422"/>
      <c r="L8" s="87"/>
      <c r="M8" s="87"/>
      <c r="N8" s="87"/>
      <c r="O8" s="87"/>
      <c r="P8" s="87"/>
      <c r="Q8" s="87"/>
      <c r="R8" s="87"/>
      <c r="S8" s="87"/>
      <c r="T8" s="87"/>
      <c r="U8" s="87"/>
      <c r="V8" s="87"/>
      <c r="W8" s="87"/>
      <c r="X8" s="87"/>
      <c r="Y8" s="87"/>
    </row>
    <row r="9" spans="1:25" ht="26.25" customHeight="1" x14ac:dyDescent="0.25">
      <c r="A9" s="404" t="s">
        <v>993</v>
      </c>
      <c r="B9" s="397" t="s">
        <v>1145</v>
      </c>
      <c r="C9" s="397"/>
      <c r="D9" s="423" t="s">
        <v>994</v>
      </c>
      <c r="E9" s="423"/>
      <c r="F9" s="337" t="s">
        <v>995</v>
      </c>
      <c r="G9" s="404" t="s">
        <v>1131</v>
      </c>
      <c r="H9" s="404" t="s">
        <v>996</v>
      </c>
      <c r="I9" s="404" t="s">
        <v>1132</v>
      </c>
      <c r="J9" s="404" t="s">
        <v>997</v>
      </c>
      <c r="K9" s="404"/>
      <c r="L9" s="88"/>
      <c r="M9" s="88"/>
      <c r="N9" s="88"/>
      <c r="O9" s="88"/>
      <c r="P9" s="88"/>
      <c r="Q9" s="88"/>
      <c r="R9" s="88"/>
      <c r="S9" s="88"/>
      <c r="T9" s="88"/>
      <c r="U9" s="88"/>
      <c r="V9" s="88"/>
    </row>
    <row r="10" spans="1:25" s="49" customFormat="1" ht="7.5" customHeight="1" x14ac:dyDescent="0.25">
      <c r="A10" s="404"/>
      <c r="B10" s="397"/>
      <c r="C10" s="397"/>
      <c r="D10" s="404" t="s">
        <v>998</v>
      </c>
      <c r="E10" s="404" t="s">
        <v>999</v>
      </c>
      <c r="F10" s="404" t="s">
        <v>999</v>
      </c>
      <c r="G10" s="404"/>
      <c r="H10" s="404"/>
      <c r="I10" s="404"/>
      <c r="J10" s="423"/>
      <c r="K10" s="423"/>
      <c r="L10" s="50"/>
      <c r="M10" s="50"/>
      <c r="N10" s="50"/>
      <c r="O10" s="50"/>
      <c r="P10" s="50"/>
      <c r="Q10" s="50"/>
      <c r="R10" s="50"/>
      <c r="S10" s="50"/>
      <c r="T10" s="50"/>
      <c r="U10" s="50"/>
      <c r="V10" s="50"/>
      <c r="W10" s="50"/>
      <c r="X10" s="50"/>
      <c r="Y10" s="50"/>
    </row>
    <row r="11" spans="1:25" s="49" customFormat="1" ht="52.5" customHeight="1" thickBot="1" x14ac:dyDescent="0.3">
      <c r="A11" s="423"/>
      <c r="B11" s="431"/>
      <c r="C11" s="431"/>
      <c r="D11" s="423"/>
      <c r="E11" s="423"/>
      <c r="F11" s="423"/>
      <c r="G11" s="423"/>
      <c r="H11" s="423"/>
      <c r="I11" s="423"/>
      <c r="J11" s="338" t="s">
        <v>1000</v>
      </c>
      <c r="K11" s="338" t="s">
        <v>1001</v>
      </c>
      <c r="L11" s="50"/>
      <c r="M11" s="50"/>
      <c r="N11" s="50"/>
      <c r="O11" s="50"/>
      <c r="P11" s="50"/>
      <c r="Q11" s="50"/>
      <c r="R11" s="50"/>
      <c r="S11" s="50"/>
      <c r="T11" s="50"/>
      <c r="U11" s="50"/>
      <c r="V11" s="50"/>
      <c r="W11" s="50"/>
      <c r="X11" s="50"/>
      <c r="Y11" s="50"/>
    </row>
    <row r="12" spans="1:25" s="42" customFormat="1" ht="6" customHeight="1" thickBot="1" x14ac:dyDescent="0.3">
      <c r="A12" s="418"/>
      <c r="B12" s="418"/>
      <c r="C12" s="418"/>
      <c r="D12" s="418"/>
      <c r="E12" s="418"/>
      <c r="F12" s="418"/>
      <c r="G12" s="345"/>
      <c r="H12" s="345"/>
      <c r="I12" s="345"/>
      <c r="J12" s="345"/>
      <c r="K12" s="345"/>
      <c r="L12" s="346"/>
      <c r="M12" s="292"/>
      <c r="N12" s="282"/>
      <c r="O12" s="283"/>
      <c r="P12" s="283"/>
    </row>
    <row r="13" spans="1:25" s="50" customFormat="1" ht="17.100000000000001" customHeight="1" x14ac:dyDescent="0.25">
      <c r="A13" s="153"/>
      <c r="B13" s="153"/>
      <c r="C13" s="349" t="s">
        <v>44</v>
      </c>
      <c r="D13" s="358">
        <f>D14+D16+D29+D35+D38+D41+D43+D46+D48+D50+D53+D56+D59+D62</f>
        <v>645611.76653881068</v>
      </c>
      <c r="E13" s="358">
        <f>E14+E16+E29+E35+E38+E41+E43+E46+E48+E50+E53+E56+E59+E62</f>
        <v>645611.76653881068</v>
      </c>
      <c r="F13" s="358">
        <f>F14+F16+F29+F35+F38+F41+F43+F46+F48+F50+F53+F56+F59+F62</f>
        <v>645611.76653881068</v>
      </c>
      <c r="G13" s="379"/>
      <c r="H13" s="154"/>
      <c r="I13" s="154"/>
      <c r="J13" s="154"/>
      <c r="K13" s="154"/>
      <c r="M13" s="55"/>
    </row>
    <row r="14" spans="1:25" s="50" customFormat="1" ht="17.100000000000001" customHeight="1" x14ac:dyDescent="0.25">
      <c r="A14" s="380" t="s">
        <v>1142</v>
      </c>
      <c r="B14" s="206"/>
      <c r="C14" s="147"/>
      <c r="D14" s="358">
        <f>SUM(D15)</f>
        <v>3935.5692830849998</v>
      </c>
      <c r="E14" s="358">
        <f>SUM(E15)</f>
        <v>3935.5692830849998</v>
      </c>
      <c r="F14" s="358">
        <f>SUM(F15)</f>
        <v>3935.5692830849998</v>
      </c>
      <c r="G14" s="154"/>
      <c r="H14" s="154"/>
      <c r="I14" s="154"/>
      <c r="J14" s="154"/>
      <c r="K14" s="154"/>
    </row>
    <row r="15" spans="1:25" s="50" customFormat="1" ht="17.100000000000001" customHeight="1" x14ac:dyDescent="0.25">
      <c r="A15" s="381">
        <v>1</v>
      </c>
      <c r="B15" s="154" t="s">
        <v>957</v>
      </c>
      <c r="C15" s="147" t="s">
        <v>958</v>
      </c>
      <c r="D15" s="356">
        <v>3935.5692830849998</v>
      </c>
      <c r="E15" s="356">
        <v>3935.5692830849998</v>
      </c>
      <c r="F15" s="356">
        <v>3935.5692830849998</v>
      </c>
      <c r="G15" s="357">
        <v>36274</v>
      </c>
      <c r="H15" s="357">
        <v>36274</v>
      </c>
      <c r="I15" s="357">
        <v>47446</v>
      </c>
      <c r="J15" s="382">
        <v>30</v>
      </c>
      <c r="K15" s="382">
        <v>6</v>
      </c>
    </row>
    <row r="16" spans="1:25" s="50" customFormat="1" ht="17.100000000000001" customHeight="1" x14ac:dyDescent="0.25">
      <c r="A16" s="380" t="s">
        <v>1003</v>
      </c>
      <c r="B16" s="206"/>
      <c r="C16" s="147"/>
      <c r="D16" s="358">
        <f>SUM(D17:D28)</f>
        <v>161438.28319690749</v>
      </c>
      <c r="E16" s="358">
        <f>SUM(E17:E28)</f>
        <v>161438.28319690749</v>
      </c>
      <c r="F16" s="358">
        <f>SUM(F17:F28)</f>
        <v>161438.28319690749</v>
      </c>
      <c r="G16" s="154"/>
      <c r="H16" s="154"/>
      <c r="I16" s="154"/>
      <c r="J16" s="154"/>
      <c r="K16" s="154"/>
    </row>
    <row r="17" spans="1:11" s="50" customFormat="1" ht="17.100000000000001" customHeight="1" x14ac:dyDescent="0.25">
      <c r="A17" s="381">
        <v>2</v>
      </c>
      <c r="B17" s="154" t="s">
        <v>134</v>
      </c>
      <c r="C17" s="206" t="s">
        <v>959</v>
      </c>
      <c r="D17" s="356">
        <v>18723.949623755401</v>
      </c>
      <c r="E17" s="356">
        <v>18723.949623755401</v>
      </c>
      <c r="F17" s="356">
        <v>18723.949623755401</v>
      </c>
      <c r="G17" s="357">
        <v>37390</v>
      </c>
      <c r="H17" s="357">
        <v>37390</v>
      </c>
      <c r="I17" s="357">
        <v>46552</v>
      </c>
      <c r="J17" s="382">
        <v>25</v>
      </c>
      <c r="K17" s="382">
        <v>0</v>
      </c>
    </row>
    <row r="18" spans="1:11" s="50" customFormat="1" ht="17.100000000000001" customHeight="1" x14ac:dyDescent="0.25">
      <c r="A18" s="381">
        <v>3</v>
      </c>
      <c r="B18" s="154" t="s">
        <v>134</v>
      </c>
      <c r="C18" s="206" t="s">
        <v>960</v>
      </c>
      <c r="D18" s="356">
        <v>22466.448986448202</v>
      </c>
      <c r="E18" s="356">
        <v>22466.448986448202</v>
      </c>
      <c r="F18" s="356">
        <v>22466.448986448202</v>
      </c>
      <c r="G18" s="357">
        <v>37324</v>
      </c>
      <c r="H18" s="357">
        <v>37324</v>
      </c>
      <c r="I18" s="357">
        <v>46486</v>
      </c>
      <c r="J18" s="382">
        <v>25</v>
      </c>
      <c r="K18" s="382">
        <v>0</v>
      </c>
    </row>
    <row r="19" spans="1:11" s="50" customFormat="1" ht="17.100000000000001" customHeight="1" x14ac:dyDescent="0.25">
      <c r="A19" s="381">
        <v>4</v>
      </c>
      <c r="B19" s="154" t="s">
        <v>134</v>
      </c>
      <c r="C19" s="206" t="s">
        <v>961</v>
      </c>
      <c r="D19" s="356">
        <v>7494.4964725857999</v>
      </c>
      <c r="E19" s="356">
        <v>7494.4964725857999</v>
      </c>
      <c r="F19" s="356">
        <v>7494.4964725857999</v>
      </c>
      <c r="G19" s="357">
        <v>37799</v>
      </c>
      <c r="H19" s="357">
        <v>37769</v>
      </c>
      <c r="I19" s="357">
        <v>46932</v>
      </c>
      <c r="J19" s="382">
        <v>25</v>
      </c>
      <c r="K19" s="382">
        <v>0</v>
      </c>
    </row>
    <row r="20" spans="1:11" s="50" customFormat="1" ht="17.100000000000001" customHeight="1" x14ac:dyDescent="0.25">
      <c r="A20" s="381">
        <v>5</v>
      </c>
      <c r="B20" s="154" t="s">
        <v>134</v>
      </c>
      <c r="C20" s="206" t="s">
        <v>1082</v>
      </c>
      <c r="D20" s="356">
        <v>8892.7693146106994</v>
      </c>
      <c r="E20" s="356">
        <v>8892.7693146106994</v>
      </c>
      <c r="F20" s="356">
        <v>8892.7693146106994</v>
      </c>
      <c r="G20" s="357">
        <v>37165</v>
      </c>
      <c r="H20" s="357">
        <v>37165</v>
      </c>
      <c r="I20" s="357">
        <v>46328</v>
      </c>
      <c r="J20" s="382">
        <v>25</v>
      </c>
      <c r="K20" s="382">
        <v>0</v>
      </c>
    </row>
    <row r="21" spans="1:11" s="50" customFormat="1" ht="17.100000000000001" customHeight="1" x14ac:dyDescent="0.25">
      <c r="A21" s="381">
        <v>6</v>
      </c>
      <c r="B21" s="154" t="s">
        <v>142</v>
      </c>
      <c r="C21" s="206" t="s">
        <v>963</v>
      </c>
      <c r="D21" s="356">
        <v>13188.380074371198</v>
      </c>
      <c r="E21" s="356">
        <v>13188.380074371198</v>
      </c>
      <c r="F21" s="356">
        <v>13188.380074371198</v>
      </c>
      <c r="G21" s="357">
        <v>36686</v>
      </c>
      <c r="H21" s="357">
        <v>36686</v>
      </c>
      <c r="I21" s="357">
        <v>45992</v>
      </c>
      <c r="J21" s="382">
        <v>25</v>
      </c>
      <c r="K21" s="382">
        <v>0</v>
      </c>
    </row>
    <row r="22" spans="1:11" s="50" customFormat="1" ht="17.100000000000001" customHeight="1" x14ac:dyDescent="0.25">
      <c r="A22" s="381">
        <v>7</v>
      </c>
      <c r="B22" s="154" t="s">
        <v>134</v>
      </c>
      <c r="C22" s="206" t="s">
        <v>1083</v>
      </c>
      <c r="D22" s="356">
        <v>20350.635709996899</v>
      </c>
      <c r="E22" s="356">
        <v>20350.635709996899</v>
      </c>
      <c r="F22" s="356">
        <v>20350.635709996899</v>
      </c>
      <c r="G22" s="357">
        <v>37342</v>
      </c>
      <c r="H22" s="357">
        <v>37342</v>
      </c>
      <c r="I22" s="357">
        <v>46504</v>
      </c>
      <c r="J22" s="382">
        <v>25</v>
      </c>
      <c r="K22" s="382">
        <v>0</v>
      </c>
    </row>
    <row r="23" spans="1:11" s="50" customFormat="1" ht="17.100000000000001" customHeight="1" x14ac:dyDescent="0.25">
      <c r="A23" s="381">
        <v>8</v>
      </c>
      <c r="B23" s="154" t="s">
        <v>134</v>
      </c>
      <c r="C23" s="206" t="s">
        <v>1084</v>
      </c>
      <c r="D23" s="356">
        <v>11793.49963921</v>
      </c>
      <c r="E23" s="356">
        <v>11793.49963921</v>
      </c>
      <c r="F23" s="356">
        <v>11793.49963921</v>
      </c>
      <c r="G23" s="357">
        <v>37898</v>
      </c>
      <c r="H23" s="357">
        <v>37898</v>
      </c>
      <c r="I23" s="357">
        <v>47063</v>
      </c>
      <c r="J23" s="382">
        <v>25</v>
      </c>
      <c r="K23" s="382">
        <v>0</v>
      </c>
    </row>
    <row r="24" spans="1:11" s="50" customFormat="1" ht="17.100000000000001" customHeight="1" x14ac:dyDescent="0.25">
      <c r="A24" s="381">
        <v>9</v>
      </c>
      <c r="B24" s="154" t="s">
        <v>134</v>
      </c>
      <c r="C24" s="206" t="s">
        <v>1085</v>
      </c>
      <c r="D24" s="356">
        <v>15626.079053458399</v>
      </c>
      <c r="E24" s="356">
        <v>15626.079053458399</v>
      </c>
      <c r="F24" s="356">
        <v>15626.079053458399</v>
      </c>
      <c r="G24" s="357">
        <v>37274</v>
      </c>
      <c r="H24" s="357">
        <v>37274</v>
      </c>
      <c r="I24" s="357">
        <v>46405</v>
      </c>
      <c r="J24" s="382">
        <v>24</v>
      </c>
      <c r="K24" s="382">
        <v>11</v>
      </c>
    </row>
    <row r="25" spans="1:11" s="50" customFormat="1" ht="17.100000000000001" customHeight="1" x14ac:dyDescent="0.25">
      <c r="A25" s="381">
        <v>10</v>
      </c>
      <c r="B25" s="154" t="s">
        <v>134</v>
      </c>
      <c r="C25" s="206" t="s">
        <v>1086</v>
      </c>
      <c r="D25" s="356">
        <v>8988.3854573519002</v>
      </c>
      <c r="E25" s="356">
        <v>8988.3854573519002</v>
      </c>
      <c r="F25" s="356">
        <v>8988.3854573519002</v>
      </c>
      <c r="G25" s="357">
        <v>37822</v>
      </c>
      <c r="H25" s="357">
        <v>37822</v>
      </c>
      <c r="I25" s="357">
        <v>46954</v>
      </c>
      <c r="J25" s="382">
        <v>24</v>
      </c>
      <c r="K25" s="382">
        <v>11</v>
      </c>
    </row>
    <row r="26" spans="1:11" s="50" customFormat="1" ht="17.100000000000001" customHeight="1" x14ac:dyDescent="0.25">
      <c r="A26" s="381">
        <v>11</v>
      </c>
      <c r="B26" s="154" t="s">
        <v>134</v>
      </c>
      <c r="C26" s="206" t="s">
        <v>968</v>
      </c>
      <c r="D26" s="356">
        <v>9076.3777043386999</v>
      </c>
      <c r="E26" s="356">
        <v>9076.3777043386999</v>
      </c>
      <c r="F26" s="356">
        <v>9076.3777043386999</v>
      </c>
      <c r="G26" s="357">
        <v>37214</v>
      </c>
      <c r="H26" s="357">
        <v>37214</v>
      </c>
      <c r="I26" s="357">
        <v>46345</v>
      </c>
      <c r="J26" s="382">
        <v>24</v>
      </c>
      <c r="K26" s="382">
        <v>11</v>
      </c>
    </row>
    <row r="27" spans="1:11" s="50" customFormat="1" ht="17.100000000000001" customHeight="1" x14ac:dyDescent="0.25">
      <c r="A27" s="381">
        <v>12</v>
      </c>
      <c r="B27" s="154" t="s">
        <v>134</v>
      </c>
      <c r="C27" s="206" t="s">
        <v>969</v>
      </c>
      <c r="D27" s="356">
        <v>22099.068090971999</v>
      </c>
      <c r="E27" s="356">
        <v>22099.068090971999</v>
      </c>
      <c r="F27" s="356">
        <v>22099.068090971999</v>
      </c>
      <c r="G27" s="357">
        <v>37240</v>
      </c>
      <c r="H27" s="357">
        <v>37240</v>
      </c>
      <c r="I27" s="357">
        <v>46371</v>
      </c>
      <c r="J27" s="382">
        <v>25</v>
      </c>
      <c r="K27" s="382">
        <v>0</v>
      </c>
    </row>
    <row r="28" spans="1:11" s="50" customFormat="1" ht="17.100000000000001" customHeight="1" x14ac:dyDescent="0.25">
      <c r="A28" s="381">
        <v>13</v>
      </c>
      <c r="B28" s="154" t="s">
        <v>957</v>
      </c>
      <c r="C28" s="206" t="s">
        <v>1087</v>
      </c>
      <c r="D28" s="356">
        <v>2738.1930698083002</v>
      </c>
      <c r="E28" s="356">
        <v>2738.1930698083002</v>
      </c>
      <c r="F28" s="356">
        <v>2738.1930698083002</v>
      </c>
      <c r="G28" s="357">
        <v>36433</v>
      </c>
      <c r="H28" s="357">
        <v>36433</v>
      </c>
      <c r="I28" s="357">
        <v>45756</v>
      </c>
      <c r="J28" s="382">
        <v>25</v>
      </c>
      <c r="K28" s="382">
        <v>7</v>
      </c>
    </row>
    <row r="29" spans="1:11" s="50" customFormat="1" ht="17.100000000000001" customHeight="1" x14ac:dyDescent="0.25">
      <c r="A29" s="380" t="s">
        <v>1004</v>
      </c>
      <c r="B29" s="206"/>
      <c r="C29" s="147"/>
      <c r="D29" s="358">
        <f>SUM(D30:D34)</f>
        <v>118425.75381850229</v>
      </c>
      <c r="E29" s="358">
        <f>SUM(E30:E34)</f>
        <v>118425.75381850229</v>
      </c>
      <c r="F29" s="358">
        <f>SUM(F30:F34)</f>
        <v>118425.75381850229</v>
      </c>
      <c r="G29" s="154"/>
      <c r="H29" s="154"/>
      <c r="I29" s="154"/>
      <c r="J29" s="154"/>
      <c r="K29" s="154"/>
    </row>
    <row r="30" spans="1:11" s="50" customFormat="1" ht="17.100000000000001" customHeight="1" x14ac:dyDescent="0.25">
      <c r="A30" s="381">
        <v>15</v>
      </c>
      <c r="B30" s="154" t="s">
        <v>134</v>
      </c>
      <c r="C30" s="147" t="s">
        <v>971</v>
      </c>
      <c r="D30" s="356">
        <v>42250.238867000895</v>
      </c>
      <c r="E30" s="356">
        <v>42250.238867000895</v>
      </c>
      <c r="F30" s="356">
        <v>42250.238867000895</v>
      </c>
      <c r="G30" s="357">
        <v>37979</v>
      </c>
      <c r="H30" s="357">
        <v>37979</v>
      </c>
      <c r="I30" s="357">
        <v>47116</v>
      </c>
      <c r="J30" s="382">
        <v>24</v>
      </c>
      <c r="K30" s="382">
        <v>11</v>
      </c>
    </row>
    <row r="31" spans="1:11" s="50" customFormat="1" ht="17.100000000000001" customHeight="1" x14ac:dyDescent="0.25">
      <c r="A31" s="381">
        <v>16</v>
      </c>
      <c r="B31" s="154" t="s">
        <v>134</v>
      </c>
      <c r="C31" s="147" t="s">
        <v>1088</v>
      </c>
      <c r="D31" s="356">
        <v>9272.0559632731001</v>
      </c>
      <c r="E31" s="356">
        <v>9272.0559632731001</v>
      </c>
      <c r="F31" s="356">
        <v>9272.0559632731001</v>
      </c>
      <c r="G31" s="357">
        <v>37873</v>
      </c>
      <c r="H31" s="357">
        <v>37873</v>
      </c>
      <c r="I31" s="357">
        <v>47035</v>
      </c>
      <c r="J31" s="382">
        <v>25</v>
      </c>
      <c r="K31" s="382">
        <v>0</v>
      </c>
    </row>
    <row r="32" spans="1:11" s="50" customFormat="1" ht="17.100000000000001" customHeight="1" x14ac:dyDescent="0.25">
      <c r="A32" s="381">
        <v>17</v>
      </c>
      <c r="B32" s="154" t="s">
        <v>134</v>
      </c>
      <c r="C32" s="147" t="s">
        <v>973</v>
      </c>
      <c r="D32" s="356">
        <v>18692.001147474301</v>
      </c>
      <c r="E32" s="356">
        <v>18692.001147474301</v>
      </c>
      <c r="F32" s="356">
        <v>18692.001147474301</v>
      </c>
      <c r="G32" s="357">
        <v>38464</v>
      </c>
      <c r="H32" s="357">
        <v>38464</v>
      </c>
      <c r="I32" s="357">
        <v>47625</v>
      </c>
      <c r="J32" s="382">
        <v>25</v>
      </c>
      <c r="K32" s="382">
        <v>0</v>
      </c>
    </row>
    <row r="33" spans="1:15" s="50" customFormat="1" ht="17.100000000000001" customHeight="1" x14ac:dyDescent="0.25">
      <c r="A33" s="381">
        <v>18</v>
      </c>
      <c r="B33" s="154" t="s">
        <v>134</v>
      </c>
      <c r="C33" s="147" t="s">
        <v>974</v>
      </c>
      <c r="D33" s="356">
        <v>13337.4682201041</v>
      </c>
      <c r="E33" s="356">
        <v>13337.4682201041</v>
      </c>
      <c r="F33" s="356">
        <v>13337.4682201041</v>
      </c>
      <c r="G33" s="357">
        <v>38078</v>
      </c>
      <c r="H33" s="357">
        <v>38078</v>
      </c>
      <c r="I33" s="357">
        <v>47239</v>
      </c>
      <c r="J33" s="382">
        <v>25</v>
      </c>
      <c r="K33" s="382">
        <v>0</v>
      </c>
      <c r="L33" s="73"/>
      <c r="M33" s="73"/>
      <c r="N33" s="73"/>
      <c r="O33" s="73"/>
    </row>
    <row r="34" spans="1:15" s="50" customFormat="1" ht="17.100000000000001" customHeight="1" x14ac:dyDescent="0.25">
      <c r="A34" s="381">
        <v>19</v>
      </c>
      <c r="B34" s="154" t="s">
        <v>134</v>
      </c>
      <c r="C34" s="147" t="s">
        <v>975</v>
      </c>
      <c r="D34" s="356">
        <v>34873.989620649896</v>
      </c>
      <c r="E34" s="356">
        <v>34873.989620649896</v>
      </c>
      <c r="F34" s="356">
        <v>34873.989620649896</v>
      </c>
      <c r="G34" s="357">
        <v>37764</v>
      </c>
      <c r="H34" s="357">
        <v>37764</v>
      </c>
      <c r="I34" s="357">
        <v>46927</v>
      </c>
      <c r="J34" s="382">
        <v>25</v>
      </c>
      <c r="K34" s="382">
        <v>0</v>
      </c>
    </row>
    <row r="35" spans="1:15" s="50" customFormat="1" ht="17.100000000000001" customHeight="1" x14ac:dyDescent="0.25">
      <c r="A35" s="380" t="s">
        <v>1006</v>
      </c>
      <c r="B35" s="206"/>
      <c r="C35" s="147"/>
      <c r="D35" s="358">
        <f>SUM(D36:D37)</f>
        <v>87608.400282597198</v>
      </c>
      <c r="E35" s="358">
        <f>SUM(E36:E37)</f>
        <v>87608.400282597198</v>
      </c>
      <c r="F35" s="358">
        <f>SUM(F36:F37)</f>
        <v>87608.400282597198</v>
      </c>
      <c r="G35" s="154"/>
      <c r="H35" s="154"/>
      <c r="I35" s="154"/>
      <c r="J35" s="154"/>
      <c r="K35" s="154"/>
      <c r="L35" s="73"/>
      <c r="M35" s="73"/>
      <c r="N35" s="73"/>
      <c r="O35" s="73"/>
    </row>
    <row r="36" spans="1:15" s="50" customFormat="1" ht="17.100000000000001" customHeight="1" x14ac:dyDescent="0.25">
      <c r="A36" s="381">
        <v>20</v>
      </c>
      <c r="B36" s="154" t="s">
        <v>134</v>
      </c>
      <c r="C36" s="147" t="s">
        <v>976</v>
      </c>
      <c r="D36" s="356">
        <v>34916.250086338398</v>
      </c>
      <c r="E36" s="356">
        <v>34916.250086338398</v>
      </c>
      <c r="F36" s="356">
        <v>34916.250086338398</v>
      </c>
      <c r="G36" s="357">
        <v>39022</v>
      </c>
      <c r="H36" s="357">
        <v>39022</v>
      </c>
      <c r="I36" s="357">
        <v>48182</v>
      </c>
      <c r="J36" s="382">
        <v>25</v>
      </c>
      <c r="K36" s="382">
        <v>0</v>
      </c>
    </row>
    <row r="37" spans="1:15" s="50" customFormat="1" ht="17.100000000000001" customHeight="1" x14ac:dyDescent="0.25">
      <c r="A37" s="381">
        <v>21</v>
      </c>
      <c r="B37" s="154" t="s">
        <v>134</v>
      </c>
      <c r="C37" s="147" t="s">
        <v>977</v>
      </c>
      <c r="D37" s="356">
        <v>52692.150196258801</v>
      </c>
      <c r="E37" s="356">
        <v>52692.150196258801</v>
      </c>
      <c r="F37" s="356">
        <v>52692.150196258801</v>
      </c>
      <c r="G37" s="357">
        <v>39234</v>
      </c>
      <c r="H37" s="357">
        <v>39234</v>
      </c>
      <c r="I37" s="357">
        <v>48396</v>
      </c>
      <c r="J37" s="382">
        <v>25</v>
      </c>
      <c r="K37" s="382">
        <v>0</v>
      </c>
    </row>
    <row r="38" spans="1:15" s="50" customFormat="1" ht="17.100000000000001" customHeight="1" x14ac:dyDescent="0.25">
      <c r="A38" s="380" t="s">
        <v>1009</v>
      </c>
      <c r="B38" s="206"/>
      <c r="C38" s="147"/>
      <c r="D38" s="358">
        <f>SUM(D39:D40)</f>
        <v>41287.865280154103</v>
      </c>
      <c r="E38" s="358">
        <f>SUM(E39:E40)</f>
        <v>41287.865280154103</v>
      </c>
      <c r="F38" s="358">
        <f>SUM(F39:F40)</f>
        <v>41287.865280154103</v>
      </c>
      <c r="G38" s="154"/>
      <c r="H38" s="154"/>
      <c r="I38" s="154"/>
      <c r="J38" s="154"/>
      <c r="K38" s="154"/>
    </row>
    <row r="39" spans="1:15" s="50" customFormat="1" ht="17.100000000000001" customHeight="1" x14ac:dyDescent="0.25">
      <c r="A39" s="381">
        <v>24</v>
      </c>
      <c r="B39" s="154" t="s">
        <v>134</v>
      </c>
      <c r="C39" s="147" t="s">
        <v>978</v>
      </c>
      <c r="D39" s="356">
        <v>16806.360372841602</v>
      </c>
      <c r="E39" s="356">
        <v>16806.360372841602</v>
      </c>
      <c r="F39" s="356">
        <v>16806.360372841602</v>
      </c>
      <c r="G39" s="357">
        <v>38443</v>
      </c>
      <c r="H39" s="357">
        <v>38443</v>
      </c>
      <c r="I39" s="357">
        <v>47604</v>
      </c>
      <c r="J39" s="382">
        <v>25</v>
      </c>
      <c r="K39" s="382">
        <v>0</v>
      </c>
      <c r="L39" s="73"/>
      <c r="M39" s="73"/>
      <c r="N39" s="73"/>
      <c r="O39" s="73"/>
    </row>
    <row r="40" spans="1:15" s="50" customFormat="1" ht="17.100000000000001" customHeight="1" x14ac:dyDescent="0.25">
      <c r="A40" s="381">
        <v>25</v>
      </c>
      <c r="B40" s="154" t="s">
        <v>134</v>
      </c>
      <c r="C40" s="147" t="s">
        <v>1089</v>
      </c>
      <c r="D40" s="356">
        <v>24481.504907312501</v>
      </c>
      <c r="E40" s="356">
        <v>24481.504907312501</v>
      </c>
      <c r="F40" s="356">
        <v>24481.504907312501</v>
      </c>
      <c r="G40" s="357">
        <v>38961</v>
      </c>
      <c r="H40" s="357">
        <v>38961</v>
      </c>
      <c r="I40" s="357">
        <v>48122</v>
      </c>
      <c r="J40" s="382">
        <v>25</v>
      </c>
      <c r="K40" s="382">
        <v>0</v>
      </c>
    </row>
    <row r="41" spans="1:15" s="50" customFormat="1" ht="17.100000000000001" customHeight="1" x14ac:dyDescent="0.25">
      <c r="A41" s="380" t="s">
        <v>1011</v>
      </c>
      <c r="B41" s="206"/>
      <c r="C41" s="147"/>
      <c r="D41" s="358">
        <f>SUM(D42)</f>
        <v>24818.686880439898</v>
      </c>
      <c r="E41" s="358">
        <f>SUM(E42)</f>
        <v>24818.686880439898</v>
      </c>
      <c r="F41" s="358">
        <f>SUM(F42)</f>
        <v>24818.686880439898</v>
      </c>
      <c r="G41" s="154"/>
      <c r="H41" s="154"/>
      <c r="I41" s="154"/>
      <c r="J41" s="154"/>
      <c r="K41" s="154"/>
      <c r="L41" s="73"/>
      <c r="M41" s="73"/>
      <c r="N41" s="73"/>
      <c r="O41" s="73"/>
    </row>
    <row r="42" spans="1:15" s="50" customFormat="1" ht="17.100000000000001" customHeight="1" x14ac:dyDescent="0.25">
      <c r="A42" s="381">
        <v>26</v>
      </c>
      <c r="B42" s="154" t="s">
        <v>134</v>
      </c>
      <c r="C42" s="147" t="s">
        <v>1090</v>
      </c>
      <c r="D42" s="356">
        <v>24818.686880439898</v>
      </c>
      <c r="E42" s="356">
        <v>24818.686880439898</v>
      </c>
      <c r="F42" s="356">
        <v>24818.686880439898</v>
      </c>
      <c r="G42" s="357">
        <v>38869</v>
      </c>
      <c r="H42" s="357">
        <v>38869</v>
      </c>
      <c r="I42" s="357">
        <v>48030</v>
      </c>
      <c r="J42" s="382">
        <v>25</v>
      </c>
      <c r="K42" s="382">
        <v>0</v>
      </c>
    </row>
    <row r="43" spans="1:15" s="50" customFormat="1" ht="17.100000000000001" customHeight="1" x14ac:dyDescent="0.25">
      <c r="A43" s="380" t="s">
        <v>1020</v>
      </c>
      <c r="B43" s="147"/>
      <c r="C43" s="147"/>
      <c r="D43" s="354">
        <f>SUM(D44:D45)</f>
        <v>34543.831136095301</v>
      </c>
      <c r="E43" s="354">
        <f>SUM(E44:E45)</f>
        <v>34543.831136095301</v>
      </c>
      <c r="F43" s="354">
        <f>SUM(F44:F45)</f>
        <v>34543.831136095301</v>
      </c>
      <c r="G43" s="154"/>
      <c r="H43" s="154"/>
      <c r="I43" s="154"/>
      <c r="J43" s="154"/>
      <c r="K43" s="154"/>
    </row>
    <row r="44" spans="1:15" s="50" customFormat="1" ht="17.100000000000001" customHeight="1" x14ac:dyDescent="0.25">
      <c r="A44" s="381">
        <v>28</v>
      </c>
      <c r="B44" s="154" t="s">
        <v>201</v>
      </c>
      <c r="C44" s="147" t="s">
        <v>1091</v>
      </c>
      <c r="D44" s="356">
        <v>8058.2021905784995</v>
      </c>
      <c r="E44" s="356">
        <v>8058.2021905784995</v>
      </c>
      <c r="F44" s="356">
        <v>8058.2021905784995</v>
      </c>
      <c r="G44" s="357">
        <v>41487</v>
      </c>
      <c r="H44" s="357">
        <v>41486</v>
      </c>
      <c r="I44" s="357">
        <v>50587</v>
      </c>
      <c r="J44" s="382">
        <v>24</v>
      </c>
      <c r="K44" s="382">
        <v>11</v>
      </c>
      <c r="L44" s="73"/>
      <c r="M44" s="73"/>
      <c r="N44" s="73"/>
      <c r="O44" s="73"/>
    </row>
    <row r="45" spans="1:15" s="50" customFormat="1" ht="17.100000000000001" customHeight="1" x14ac:dyDescent="0.25">
      <c r="A45" s="381">
        <v>29</v>
      </c>
      <c r="B45" s="154" t="s">
        <v>201</v>
      </c>
      <c r="C45" s="147" t="s">
        <v>234</v>
      </c>
      <c r="D45" s="356">
        <v>26485.628945516801</v>
      </c>
      <c r="E45" s="356">
        <v>26485.628945516801</v>
      </c>
      <c r="F45" s="356">
        <v>26485.628945516801</v>
      </c>
      <c r="G45" s="357">
        <v>40392</v>
      </c>
      <c r="H45" s="357">
        <v>40389</v>
      </c>
      <c r="I45" s="357">
        <v>49151</v>
      </c>
      <c r="J45" s="382">
        <v>23</v>
      </c>
      <c r="K45" s="382">
        <v>10</v>
      </c>
    </row>
    <row r="46" spans="1:15" s="50" customFormat="1" ht="17.100000000000001" customHeight="1" x14ac:dyDescent="0.25">
      <c r="A46" s="380" t="s">
        <v>1024</v>
      </c>
      <c r="B46" s="147"/>
      <c r="C46" s="147"/>
      <c r="D46" s="383">
        <f>SUM(D47)</f>
        <v>1488.1985993274</v>
      </c>
      <c r="E46" s="383">
        <f>SUM(E47)</f>
        <v>1488.1985993274</v>
      </c>
      <c r="F46" s="383">
        <f>SUM(F47)</f>
        <v>1488.1985993274</v>
      </c>
      <c r="G46" s="154"/>
      <c r="H46" s="154"/>
      <c r="I46" s="154"/>
      <c r="J46" s="154"/>
      <c r="K46" s="154"/>
    </row>
    <row r="47" spans="1:15" s="50" customFormat="1" ht="17.100000000000001" customHeight="1" x14ac:dyDescent="0.25">
      <c r="A47" s="381">
        <v>31</v>
      </c>
      <c r="B47" s="154" t="s">
        <v>982</v>
      </c>
      <c r="C47" s="147" t="s">
        <v>1092</v>
      </c>
      <c r="D47" s="356">
        <v>1488.1985993274</v>
      </c>
      <c r="E47" s="356">
        <v>1488.1985993274</v>
      </c>
      <c r="F47" s="356">
        <v>1488.1985993274</v>
      </c>
      <c r="G47" s="357">
        <v>41186</v>
      </c>
      <c r="H47" s="357">
        <v>41185</v>
      </c>
      <c r="I47" s="357">
        <v>50041</v>
      </c>
      <c r="J47" s="382">
        <v>24</v>
      </c>
      <c r="K47" s="382">
        <v>2</v>
      </c>
    </row>
    <row r="48" spans="1:15" s="50" customFormat="1" ht="17.100000000000001" customHeight="1" x14ac:dyDescent="0.25">
      <c r="A48" s="380" t="s">
        <v>1025</v>
      </c>
      <c r="B48" s="147"/>
      <c r="C48" s="147"/>
      <c r="D48" s="383">
        <f>SUM(D49)</f>
        <v>2197.9312209817999</v>
      </c>
      <c r="E48" s="383">
        <f>SUM(E49)</f>
        <v>2197.9312209817999</v>
      </c>
      <c r="F48" s="383">
        <f>SUM(F49)</f>
        <v>2197.9312209817999</v>
      </c>
      <c r="G48" s="154"/>
      <c r="H48" s="154"/>
      <c r="I48" s="154"/>
      <c r="J48" s="154"/>
      <c r="K48" s="154"/>
    </row>
    <row r="49" spans="1:25" s="50" customFormat="1" ht="17.100000000000001" customHeight="1" x14ac:dyDescent="0.25">
      <c r="A49" s="381">
        <v>33</v>
      </c>
      <c r="B49" s="154" t="s">
        <v>982</v>
      </c>
      <c r="C49" s="206" t="s">
        <v>1093</v>
      </c>
      <c r="D49" s="356">
        <v>2197.9312209817999</v>
      </c>
      <c r="E49" s="356">
        <v>2197.9312209817999</v>
      </c>
      <c r="F49" s="356">
        <v>2197.9312209817999</v>
      </c>
      <c r="G49" s="357">
        <v>41179</v>
      </c>
      <c r="H49" s="357">
        <v>41178</v>
      </c>
      <c r="I49" s="357">
        <v>47774</v>
      </c>
      <c r="J49" s="382">
        <v>18</v>
      </c>
      <c r="K49" s="382">
        <v>0</v>
      </c>
    </row>
    <row r="50" spans="1:25" s="50" customFormat="1" ht="17.100000000000001" customHeight="1" x14ac:dyDescent="0.25">
      <c r="A50" s="380" t="s">
        <v>1028</v>
      </c>
      <c r="B50" s="147"/>
      <c r="C50" s="147"/>
      <c r="D50" s="354">
        <f>SUM(D51:D52)</f>
        <v>10111.6011682759</v>
      </c>
      <c r="E50" s="354">
        <f>SUM(E51:E52)</f>
        <v>10111.6011682759</v>
      </c>
      <c r="F50" s="354">
        <f>SUM(F51:F52)</f>
        <v>10111.6011682759</v>
      </c>
      <c r="G50" s="154"/>
      <c r="H50" s="154"/>
      <c r="I50" s="154"/>
      <c r="J50" s="154"/>
      <c r="K50" s="154"/>
    </row>
    <row r="51" spans="1:25" s="50" customFormat="1" ht="17.100000000000001" customHeight="1" x14ac:dyDescent="0.25">
      <c r="A51" s="381">
        <v>34</v>
      </c>
      <c r="B51" s="154" t="s">
        <v>982</v>
      </c>
      <c r="C51" s="147" t="s">
        <v>1094</v>
      </c>
      <c r="D51" s="356">
        <v>4507.4732635370001</v>
      </c>
      <c r="E51" s="356">
        <v>4507.4732635370001</v>
      </c>
      <c r="F51" s="356">
        <v>4507.4732635370001</v>
      </c>
      <c r="G51" s="357">
        <v>40939</v>
      </c>
      <c r="H51" s="357">
        <v>40938</v>
      </c>
      <c r="I51" s="357">
        <v>48579</v>
      </c>
      <c r="J51" s="382">
        <v>20</v>
      </c>
      <c r="K51" s="382">
        <v>10</v>
      </c>
    </row>
    <row r="52" spans="1:25" s="50" customFormat="1" ht="17.100000000000001" customHeight="1" x14ac:dyDescent="0.25">
      <c r="A52" s="381">
        <v>36</v>
      </c>
      <c r="B52" s="154" t="s">
        <v>134</v>
      </c>
      <c r="C52" s="147" t="s">
        <v>1095</v>
      </c>
      <c r="D52" s="356">
        <v>5604.1279047388998</v>
      </c>
      <c r="E52" s="356">
        <v>5604.1279047388998</v>
      </c>
      <c r="F52" s="356">
        <v>5604.1279047388998</v>
      </c>
      <c r="G52" s="357">
        <v>42751</v>
      </c>
      <c r="H52" s="357">
        <v>42749</v>
      </c>
      <c r="I52" s="357">
        <v>51517</v>
      </c>
      <c r="J52" s="382">
        <v>24</v>
      </c>
      <c r="K52" s="382">
        <v>0</v>
      </c>
    </row>
    <row r="53" spans="1:25" s="50" customFormat="1" ht="17.100000000000001" customHeight="1" x14ac:dyDescent="0.25">
      <c r="A53" s="380" t="s">
        <v>1041</v>
      </c>
      <c r="B53" s="147"/>
      <c r="C53" s="147"/>
      <c r="D53" s="354">
        <f>SUM(D54:D55)</f>
        <v>35553.937349756998</v>
      </c>
      <c r="E53" s="354">
        <f>SUM(E54:E55)</f>
        <v>35553.937349756998</v>
      </c>
      <c r="F53" s="354">
        <f>SUM(F54:F55)</f>
        <v>35553.937349756998</v>
      </c>
      <c r="G53" s="154"/>
      <c r="H53" s="154"/>
      <c r="I53" s="154"/>
      <c r="J53" s="154"/>
      <c r="K53" s="154"/>
    </row>
    <row r="54" spans="1:25" s="50" customFormat="1" ht="17.100000000000001" customHeight="1" x14ac:dyDescent="0.25">
      <c r="A54" s="381">
        <v>38</v>
      </c>
      <c r="B54" s="154" t="s">
        <v>134</v>
      </c>
      <c r="C54" s="147" t="s">
        <v>1096</v>
      </c>
      <c r="D54" s="356">
        <v>33634.374710972101</v>
      </c>
      <c r="E54" s="356">
        <v>33634.374710972101</v>
      </c>
      <c r="F54" s="356">
        <v>33634.374710972101</v>
      </c>
      <c r="G54" s="357">
        <v>43299</v>
      </c>
      <c r="H54" s="357">
        <v>43279</v>
      </c>
      <c r="I54" s="357">
        <v>53174</v>
      </c>
      <c r="J54" s="382">
        <v>27</v>
      </c>
      <c r="K54" s="382">
        <v>0</v>
      </c>
    </row>
    <row r="55" spans="1:25" s="50" customFormat="1" ht="17.100000000000001" customHeight="1" x14ac:dyDescent="0.25">
      <c r="A55" s="381">
        <v>40</v>
      </c>
      <c r="B55" s="154" t="s">
        <v>982</v>
      </c>
      <c r="C55" s="147" t="s">
        <v>1097</v>
      </c>
      <c r="D55" s="356">
        <v>1919.5626387849002</v>
      </c>
      <c r="E55" s="356">
        <v>1919.5626387849002</v>
      </c>
      <c r="F55" s="356">
        <v>1919.5626387849002</v>
      </c>
      <c r="G55" s="357">
        <v>43099</v>
      </c>
      <c r="H55" s="357">
        <v>43069</v>
      </c>
      <c r="I55" s="357">
        <v>50769</v>
      </c>
      <c r="J55" s="382">
        <v>21</v>
      </c>
      <c r="K55" s="382">
        <v>0</v>
      </c>
    </row>
    <row r="56" spans="1:25" s="50" customFormat="1" ht="17.100000000000001" customHeight="1" x14ac:dyDescent="0.25">
      <c r="A56" s="380" t="s">
        <v>1042</v>
      </c>
      <c r="B56" s="147"/>
      <c r="C56" s="147"/>
      <c r="D56" s="354">
        <f>SUM(D57:D58)</f>
        <v>28397.4648847606</v>
      </c>
      <c r="E56" s="354">
        <f>SUM(E57:E58)</f>
        <v>28397.4648847606</v>
      </c>
      <c r="F56" s="354">
        <f>SUM(F57:F58)</f>
        <v>28397.4648847606</v>
      </c>
      <c r="G56" s="154"/>
      <c r="H56" s="154"/>
      <c r="I56" s="154"/>
      <c r="J56" s="154"/>
      <c r="K56" s="154"/>
    </row>
    <row r="57" spans="1:25" s="50" customFormat="1" ht="17.100000000000001" customHeight="1" x14ac:dyDescent="0.25">
      <c r="A57" s="381">
        <v>42</v>
      </c>
      <c r="B57" s="154" t="s">
        <v>134</v>
      </c>
      <c r="C57" s="147" t="s">
        <v>989</v>
      </c>
      <c r="D57" s="356">
        <v>16576.3529121395</v>
      </c>
      <c r="E57" s="356">
        <v>16576.3529121395</v>
      </c>
      <c r="F57" s="356">
        <v>16576.3529121395</v>
      </c>
      <c r="G57" s="357">
        <v>43496</v>
      </c>
      <c r="H57" s="357">
        <v>43467</v>
      </c>
      <c r="I57" s="357">
        <v>53330</v>
      </c>
      <c r="J57" s="382">
        <v>27</v>
      </c>
      <c r="K57" s="382">
        <v>0</v>
      </c>
    </row>
    <row r="58" spans="1:25" s="50" customFormat="1" ht="17.100000000000001" customHeight="1" x14ac:dyDescent="0.25">
      <c r="A58" s="381">
        <v>43</v>
      </c>
      <c r="B58" s="154" t="s">
        <v>134</v>
      </c>
      <c r="C58" s="147" t="s">
        <v>990</v>
      </c>
      <c r="D58" s="356">
        <v>11821.1119726211</v>
      </c>
      <c r="E58" s="356">
        <v>11821.1119726211</v>
      </c>
      <c r="F58" s="356">
        <v>11821.1119726211</v>
      </c>
      <c r="G58" s="357">
        <v>43311</v>
      </c>
      <c r="H58" s="357">
        <v>43282</v>
      </c>
      <c r="I58" s="357">
        <v>53174</v>
      </c>
      <c r="J58" s="382">
        <v>27</v>
      </c>
      <c r="K58" s="382">
        <v>0</v>
      </c>
    </row>
    <row r="59" spans="1:25" s="50" customFormat="1" ht="17.100000000000001" customHeight="1" x14ac:dyDescent="0.25">
      <c r="A59" s="380" t="s">
        <v>1044</v>
      </c>
      <c r="B59" s="206"/>
      <c r="C59" s="147"/>
      <c r="D59" s="358">
        <f>SUM(D60:D61)</f>
        <v>91104.843003805596</v>
      </c>
      <c r="E59" s="358">
        <f t="shared" ref="E59:F59" si="0">SUM(E60:E61)</f>
        <v>91104.843003805596</v>
      </c>
      <c r="F59" s="358">
        <f t="shared" si="0"/>
        <v>91104.843003805596</v>
      </c>
      <c r="G59" s="154"/>
      <c r="H59" s="154"/>
      <c r="I59" s="154"/>
      <c r="J59" s="154"/>
      <c r="K59" s="154"/>
    </row>
    <row r="60" spans="1:25" s="50" customFormat="1" ht="17.100000000000001" customHeight="1" x14ac:dyDescent="0.25">
      <c r="A60" s="381">
        <v>45</v>
      </c>
      <c r="B60" s="154" t="s">
        <v>134</v>
      </c>
      <c r="C60" s="206" t="s">
        <v>991</v>
      </c>
      <c r="D60" s="356">
        <v>10630.654967912998</v>
      </c>
      <c r="E60" s="356">
        <v>10630.654967912998</v>
      </c>
      <c r="F60" s="356">
        <v>10630.654967912998</v>
      </c>
      <c r="G60" s="357">
        <v>43860</v>
      </c>
      <c r="H60" s="357">
        <v>43831</v>
      </c>
      <c r="I60" s="357">
        <v>53509</v>
      </c>
      <c r="J60" s="382">
        <v>26</v>
      </c>
      <c r="K60" s="382">
        <v>6</v>
      </c>
    </row>
    <row r="61" spans="1:25" s="50" customFormat="1" ht="30" customHeight="1" x14ac:dyDescent="0.25">
      <c r="A61" s="154">
        <v>303</v>
      </c>
      <c r="B61" s="154" t="s">
        <v>1049</v>
      </c>
      <c r="C61" s="384" t="s">
        <v>1098</v>
      </c>
      <c r="D61" s="356">
        <v>80474.188035892599</v>
      </c>
      <c r="E61" s="356">
        <v>80474.188035892599</v>
      </c>
      <c r="F61" s="356">
        <v>80474.188035892599</v>
      </c>
      <c r="G61" s="357">
        <v>44562</v>
      </c>
      <c r="H61" s="357">
        <v>44561</v>
      </c>
      <c r="I61" s="357">
        <v>53693</v>
      </c>
      <c r="J61" s="382">
        <v>25</v>
      </c>
      <c r="K61" s="382">
        <v>0</v>
      </c>
    </row>
    <row r="62" spans="1:25" s="50" customFormat="1" ht="17.100000000000001" customHeight="1" x14ac:dyDescent="0.25">
      <c r="A62" s="380" t="s">
        <v>1062</v>
      </c>
      <c r="B62" s="206"/>
      <c r="C62" s="147"/>
      <c r="D62" s="358">
        <f>SUM(D63:D63)</f>
        <v>4699.4004341210002</v>
      </c>
      <c r="E62" s="358">
        <f>SUM(E63:E63)</f>
        <v>4699.4004341210002</v>
      </c>
      <c r="F62" s="358">
        <f>SUM(F63:F63)</f>
        <v>4699.4004341210002</v>
      </c>
      <c r="G62" s="154"/>
      <c r="H62" s="154"/>
      <c r="I62" s="154"/>
      <c r="J62" s="154"/>
      <c r="K62" s="154"/>
    </row>
    <row r="63" spans="1:25" s="50" customFormat="1" ht="17.100000000000001" customHeight="1" thickBot="1" x14ac:dyDescent="0.3">
      <c r="A63" s="160">
        <v>49</v>
      </c>
      <c r="B63" s="160" t="s">
        <v>982</v>
      </c>
      <c r="C63" s="151" t="s">
        <v>1099</v>
      </c>
      <c r="D63" s="360">
        <v>4699.4004341210002</v>
      </c>
      <c r="E63" s="360">
        <v>4699.4004341210002</v>
      </c>
      <c r="F63" s="360">
        <v>4699.4004341210002</v>
      </c>
      <c r="G63" s="361">
        <v>43191</v>
      </c>
      <c r="H63" s="361">
        <v>43189</v>
      </c>
      <c r="I63" s="361">
        <v>50526</v>
      </c>
      <c r="J63" s="385">
        <v>20</v>
      </c>
      <c r="K63" s="385">
        <v>0</v>
      </c>
    </row>
    <row r="64" spans="1:25" s="49" customFormat="1" ht="13.5" customHeight="1" x14ac:dyDescent="0.25">
      <c r="A64" s="168" t="s">
        <v>1119</v>
      </c>
      <c r="B64" s="341"/>
      <c r="C64" s="341"/>
      <c r="D64" s="370"/>
      <c r="E64" s="370"/>
      <c r="F64" s="370"/>
      <c r="G64" s="371"/>
      <c r="H64" s="371"/>
      <c r="I64" s="372"/>
      <c r="J64" s="373"/>
      <c r="K64" s="373"/>
      <c r="L64" s="50"/>
      <c r="M64" s="50"/>
      <c r="N64" s="50"/>
      <c r="O64" s="50"/>
      <c r="P64" s="50"/>
      <c r="Q64" s="50"/>
      <c r="R64" s="50"/>
      <c r="S64" s="50"/>
      <c r="T64" s="50"/>
      <c r="U64" s="50"/>
      <c r="V64" s="50"/>
      <c r="W64" s="50"/>
      <c r="X64" s="50"/>
      <c r="Y64" s="50"/>
    </row>
    <row r="65" spans="1:25" s="57" customFormat="1" ht="12.95" customHeight="1" x14ac:dyDescent="0.25">
      <c r="A65" s="428" t="s">
        <v>1138</v>
      </c>
      <c r="B65" s="428"/>
      <c r="C65" s="428"/>
      <c r="D65" s="428"/>
      <c r="E65" s="428"/>
      <c r="F65" s="428"/>
      <c r="G65" s="428"/>
      <c r="H65" s="428"/>
      <c r="I65" s="428"/>
      <c r="J65" s="428"/>
      <c r="K65" s="365"/>
      <c r="L65" s="56"/>
      <c r="M65" s="56"/>
      <c r="N65" s="56"/>
      <c r="O65" s="56"/>
      <c r="P65" s="56"/>
      <c r="Q65" s="56"/>
      <c r="R65" s="56"/>
      <c r="S65" s="56"/>
      <c r="T65" s="56"/>
      <c r="U65" s="56"/>
      <c r="V65" s="56"/>
      <c r="W65" s="56"/>
      <c r="X65" s="56"/>
      <c r="Y65" s="56"/>
    </row>
    <row r="66" spans="1:25" s="57" customFormat="1" ht="12.95" customHeight="1" x14ac:dyDescent="0.25">
      <c r="A66" s="427" t="s">
        <v>1144</v>
      </c>
      <c r="B66" s="427"/>
      <c r="C66" s="427"/>
      <c r="D66" s="427"/>
      <c r="E66" s="427"/>
      <c r="F66" s="427"/>
      <c r="G66" s="427"/>
      <c r="H66" s="427"/>
      <c r="I66" s="427"/>
      <c r="J66" s="427"/>
      <c r="K66" s="427"/>
      <c r="L66" s="56"/>
      <c r="M66" s="56"/>
      <c r="N66" s="56"/>
      <c r="O66" s="56"/>
      <c r="P66" s="56"/>
      <c r="Q66" s="56"/>
      <c r="R66" s="56"/>
      <c r="S66" s="56"/>
      <c r="T66" s="56"/>
      <c r="U66" s="56"/>
      <c r="V66" s="56"/>
      <c r="W66" s="56"/>
      <c r="X66" s="56"/>
      <c r="Y66" s="56"/>
    </row>
    <row r="67" spans="1:25" s="57" customFormat="1" ht="12.95" customHeight="1" x14ac:dyDescent="0.25">
      <c r="A67" s="341" t="s">
        <v>1100</v>
      </c>
      <c r="B67" s="341"/>
      <c r="C67" s="341"/>
      <c r="D67" s="341"/>
      <c r="E67" s="341"/>
      <c r="F67" s="341"/>
      <c r="G67" s="341"/>
      <c r="H67" s="341"/>
      <c r="I67" s="341"/>
      <c r="J67" s="366"/>
      <c r="K67" s="365"/>
      <c r="L67" s="56"/>
      <c r="M67" s="56"/>
      <c r="N67" s="56"/>
      <c r="O67" s="56"/>
      <c r="P67" s="56"/>
      <c r="Q67" s="56"/>
      <c r="R67" s="56"/>
      <c r="S67" s="56"/>
      <c r="T67" s="56"/>
      <c r="U67" s="56"/>
      <c r="V67" s="56"/>
      <c r="W67" s="56"/>
      <c r="X67" s="56"/>
      <c r="Y67" s="56"/>
    </row>
    <row r="68" spans="1:25" s="57" customFormat="1" ht="12.95" customHeight="1" x14ac:dyDescent="0.25">
      <c r="A68" s="427" t="s">
        <v>1143</v>
      </c>
      <c r="B68" s="427"/>
      <c r="C68" s="427"/>
      <c r="D68" s="427"/>
      <c r="E68" s="427"/>
      <c r="F68" s="427"/>
      <c r="G68" s="427"/>
      <c r="H68" s="427"/>
      <c r="I68" s="427"/>
      <c r="J68" s="427"/>
      <c r="K68" s="427"/>
      <c r="L68" s="56"/>
      <c r="M68" s="56"/>
      <c r="N68" s="56"/>
      <c r="O68" s="56"/>
      <c r="P68" s="56"/>
      <c r="Q68" s="56"/>
      <c r="R68" s="56"/>
      <c r="S68" s="56"/>
      <c r="T68" s="56"/>
      <c r="U68" s="56"/>
      <c r="V68" s="56"/>
      <c r="W68" s="56"/>
      <c r="X68" s="56"/>
      <c r="Y68" s="56"/>
    </row>
    <row r="69" spans="1:25" s="57" customFormat="1" ht="12.95" customHeight="1" x14ac:dyDescent="0.25">
      <c r="A69" s="429" t="s">
        <v>414</v>
      </c>
      <c r="B69" s="429"/>
      <c r="C69" s="429"/>
      <c r="D69" s="429"/>
      <c r="E69" s="429"/>
      <c r="F69" s="429"/>
      <c r="G69" s="429"/>
      <c r="H69" s="429"/>
      <c r="I69" s="429"/>
      <c r="J69" s="429"/>
      <c r="K69" s="124"/>
      <c r="L69" s="56"/>
      <c r="M69" s="56"/>
      <c r="N69" s="56"/>
      <c r="O69" s="56"/>
      <c r="P69" s="56"/>
      <c r="Q69" s="56"/>
      <c r="R69" s="56"/>
      <c r="S69" s="56"/>
      <c r="T69" s="56"/>
      <c r="U69" s="56"/>
      <c r="V69" s="56"/>
      <c r="W69" s="56"/>
      <c r="X69" s="56"/>
      <c r="Y69" s="56"/>
    </row>
    <row r="70" spans="1:25" s="49" customFormat="1" ht="12.75" customHeight="1" x14ac:dyDescent="0.25">
      <c r="A70" s="255"/>
      <c r="B70" s="192"/>
      <c r="C70" s="192"/>
      <c r="D70" s="374"/>
      <c r="E70" s="371"/>
      <c r="F70" s="371"/>
      <c r="G70" s="371"/>
      <c r="H70" s="371"/>
      <c r="I70" s="375"/>
      <c r="J70" s="375"/>
      <c r="K70" s="124"/>
      <c r="L70" s="50"/>
      <c r="M70" s="50"/>
      <c r="N70" s="50"/>
      <c r="O70" s="50"/>
      <c r="P70" s="50"/>
      <c r="Q70" s="50"/>
      <c r="R70" s="50"/>
      <c r="S70" s="50"/>
      <c r="T70" s="50"/>
      <c r="U70" s="50"/>
      <c r="V70" s="50"/>
      <c r="W70" s="50"/>
      <c r="X70" s="50"/>
      <c r="Y70" s="50"/>
    </row>
    <row r="71" spans="1:25" s="49" customFormat="1" ht="12.75" customHeight="1" x14ac:dyDescent="0.25">
      <c r="A71" s="376"/>
      <c r="B71" s="192"/>
      <c r="C71" s="192"/>
      <c r="D71" s="374"/>
      <c r="E71" s="371"/>
      <c r="F71" s="371"/>
      <c r="G71" s="371"/>
      <c r="H71" s="371"/>
      <c r="I71" s="375"/>
      <c r="J71" s="375"/>
      <c r="K71" s="124"/>
      <c r="L71" s="50"/>
      <c r="M71" s="50"/>
      <c r="N71" s="50"/>
      <c r="O71" s="50"/>
      <c r="P71" s="50"/>
      <c r="Q71" s="50"/>
      <c r="R71" s="50"/>
      <c r="S71" s="50"/>
      <c r="T71" s="50"/>
      <c r="U71" s="50"/>
      <c r="V71" s="50"/>
      <c r="W71" s="50"/>
      <c r="X71" s="50"/>
      <c r="Y71" s="50"/>
    </row>
    <row r="72" spans="1:25" s="49" customFormat="1" ht="12.75" customHeight="1" x14ac:dyDescent="0.25">
      <c r="A72" s="376"/>
      <c r="B72" s="192"/>
      <c r="C72" s="192"/>
      <c r="D72" s="374"/>
      <c r="E72" s="371"/>
      <c r="F72" s="371"/>
      <c r="G72" s="371"/>
      <c r="H72" s="371"/>
      <c r="I72" s="375"/>
      <c r="J72" s="375"/>
      <c r="K72" s="124"/>
      <c r="L72" s="50"/>
      <c r="M72" s="50"/>
      <c r="N72" s="50"/>
      <c r="O72" s="50"/>
      <c r="P72" s="50"/>
      <c r="Q72" s="50"/>
      <c r="R72" s="50"/>
      <c r="S72" s="50"/>
      <c r="T72" s="50"/>
      <c r="U72" s="50"/>
      <c r="V72" s="50"/>
      <c r="W72" s="50"/>
      <c r="X72" s="50"/>
      <c r="Y72" s="50"/>
    </row>
    <row r="73" spans="1:25" s="49" customFormat="1" ht="12.75" customHeight="1" x14ac:dyDescent="0.25">
      <c r="A73" s="376"/>
      <c r="B73" s="192"/>
      <c r="C73" s="192"/>
      <c r="D73" s="374"/>
      <c r="E73" s="371"/>
      <c r="F73" s="371"/>
      <c r="G73" s="371"/>
      <c r="H73" s="371"/>
      <c r="I73" s="375"/>
      <c r="J73" s="375"/>
      <c r="K73" s="124"/>
      <c r="L73" s="50"/>
      <c r="M73" s="50"/>
      <c r="N73" s="50"/>
      <c r="O73" s="50"/>
      <c r="P73" s="50"/>
      <c r="Q73" s="50"/>
      <c r="R73" s="50"/>
      <c r="S73" s="50"/>
      <c r="T73" s="50"/>
      <c r="U73" s="50"/>
      <c r="V73" s="50"/>
      <c r="W73" s="50"/>
      <c r="X73" s="50"/>
      <c r="Y73" s="50"/>
    </row>
    <row r="74" spans="1:25" s="49" customFormat="1" ht="12.75" customHeight="1" x14ac:dyDescent="0.25">
      <c r="A74" s="376"/>
      <c r="B74" s="192"/>
      <c r="C74" s="192"/>
      <c r="D74" s="374"/>
      <c r="E74" s="371"/>
      <c r="F74" s="371"/>
      <c r="G74" s="371"/>
      <c r="H74" s="371"/>
      <c r="I74" s="375"/>
      <c r="J74" s="375"/>
      <c r="K74" s="124"/>
      <c r="L74" s="50"/>
      <c r="M74" s="50"/>
      <c r="N74" s="50"/>
      <c r="O74" s="50"/>
      <c r="P74" s="50"/>
      <c r="Q74" s="50"/>
      <c r="R74" s="50"/>
      <c r="S74" s="50"/>
      <c r="T74" s="50"/>
      <c r="U74" s="50"/>
      <c r="V74" s="50"/>
      <c r="W74" s="50"/>
      <c r="X74" s="50"/>
      <c r="Y74" s="50"/>
    </row>
    <row r="75" spans="1:25" s="49" customFormat="1" ht="12.75" customHeight="1" x14ac:dyDescent="0.25">
      <c r="A75" s="376"/>
      <c r="B75" s="192"/>
      <c r="C75" s="192"/>
      <c r="D75" s="374"/>
      <c r="E75" s="371"/>
      <c r="F75" s="371"/>
      <c r="G75" s="371"/>
      <c r="H75" s="371"/>
      <c r="I75" s="375"/>
      <c r="J75" s="375"/>
      <c r="K75" s="124"/>
      <c r="L75" s="50"/>
      <c r="M75" s="50"/>
      <c r="N75" s="50"/>
      <c r="O75" s="50"/>
      <c r="P75" s="50"/>
      <c r="Q75" s="50"/>
      <c r="R75" s="50"/>
      <c r="S75" s="50"/>
      <c r="T75" s="50"/>
      <c r="U75" s="50"/>
      <c r="V75" s="50"/>
      <c r="W75" s="50"/>
      <c r="X75" s="50"/>
      <c r="Y75" s="50"/>
    </row>
    <row r="76" spans="1:25" s="49" customFormat="1" ht="13.5" x14ac:dyDescent="0.25">
      <c r="A76" s="376"/>
      <c r="B76" s="192"/>
      <c r="C76" s="192"/>
      <c r="D76" s="374"/>
      <c r="E76" s="371"/>
      <c r="F76" s="371"/>
      <c r="G76" s="371"/>
      <c r="H76" s="371"/>
      <c r="I76" s="375"/>
      <c r="J76" s="375"/>
      <c r="K76" s="124"/>
      <c r="L76" s="50"/>
      <c r="M76" s="50"/>
      <c r="N76" s="50"/>
      <c r="O76" s="50"/>
      <c r="P76" s="50"/>
      <c r="Q76" s="50"/>
      <c r="R76" s="50"/>
      <c r="S76" s="50"/>
      <c r="T76" s="50"/>
      <c r="U76" s="50"/>
      <c r="V76" s="50"/>
      <c r="W76" s="50"/>
      <c r="X76" s="50"/>
      <c r="Y76" s="50"/>
    </row>
    <row r="77" spans="1:25" s="49" customFormat="1" ht="13.5" x14ac:dyDescent="0.25">
      <c r="A77" s="376"/>
      <c r="B77" s="376"/>
      <c r="C77" s="192"/>
      <c r="D77" s="374"/>
      <c r="E77" s="377"/>
      <c r="F77" s="377"/>
      <c r="G77" s="377"/>
      <c r="H77" s="377"/>
      <c r="I77" s="377"/>
      <c r="J77" s="378"/>
      <c r="K77" s="124"/>
      <c r="L77" s="50"/>
      <c r="M77" s="50"/>
      <c r="N77" s="50"/>
      <c r="O77" s="50"/>
      <c r="P77" s="50"/>
      <c r="Q77" s="50"/>
      <c r="R77" s="50"/>
      <c r="S77" s="50"/>
      <c r="T77" s="50"/>
      <c r="U77" s="50"/>
      <c r="V77" s="50"/>
      <c r="W77" s="50"/>
      <c r="X77" s="50"/>
      <c r="Y77" s="50"/>
    </row>
    <row r="78" spans="1:25" s="49" customFormat="1" ht="13.5" x14ac:dyDescent="0.25">
      <c r="A78" s="432"/>
      <c r="B78" s="432"/>
      <c r="C78" s="433"/>
      <c r="D78" s="433"/>
      <c r="E78" s="433"/>
      <c r="F78" s="433"/>
      <c r="G78" s="433"/>
      <c r="H78" s="433"/>
      <c r="I78" s="433"/>
      <c r="J78" s="433"/>
      <c r="K78" s="124"/>
      <c r="L78" s="50"/>
      <c r="M78" s="50"/>
      <c r="N78" s="50"/>
      <c r="O78" s="50"/>
      <c r="P78" s="50"/>
      <c r="Q78" s="50"/>
      <c r="R78" s="50"/>
      <c r="S78" s="50"/>
      <c r="T78" s="50"/>
      <c r="U78" s="50"/>
      <c r="V78" s="50"/>
      <c r="W78" s="50"/>
      <c r="X78" s="50"/>
      <c r="Y78" s="50"/>
    </row>
    <row r="79" spans="1:25" s="49" customFormat="1" ht="13.5" x14ac:dyDescent="0.25">
      <c r="A79" s="255"/>
      <c r="B79" s="255"/>
      <c r="C79" s="192"/>
      <c r="D79" s="374"/>
      <c r="E79" s="192"/>
      <c r="F79" s="192"/>
      <c r="G79" s="192"/>
      <c r="H79" s="192"/>
      <c r="I79" s="192"/>
      <c r="J79" s="124"/>
      <c r="K79" s="124"/>
      <c r="L79" s="50"/>
      <c r="M79" s="50"/>
      <c r="N79" s="50"/>
      <c r="O79" s="50"/>
      <c r="P79" s="50"/>
      <c r="Q79" s="50"/>
      <c r="R79" s="50"/>
      <c r="S79" s="50"/>
      <c r="T79" s="50"/>
      <c r="U79" s="50"/>
      <c r="V79" s="50"/>
      <c r="W79" s="50"/>
      <c r="X79" s="50"/>
      <c r="Y79" s="50"/>
    </row>
    <row r="80" spans="1:25" s="49" customFormat="1" ht="13.5" x14ac:dyDescent="0.25">
      <c r="A80" s="255"/>
      <c r="B80" s="255"/>
      <c r="C80" s="255"/>
      <c r="D80" s="363"/>
      <c r="E80" s="255"/>
      <c r="F80" s="255"/>
      <c r="G80" s="255"/>
      <c r="H80" s="255"/>
      <c r="I80" s="255"/>
      <c r="J80" s="166"/>
      <c r="K80" s="124"/>
      <c r="L80" s="50"/>
      <c r="M80" s="50"/>
      <c r="N80" s="50"/>
      <c r="O80" s="50"/>
      <c r="P80" s="50"/>
      <c r="Q80" s="50"/>
      <c r="R80" s="50"/>
      <c r="S80" s="50"/>
      <c r="T80" s="50"/>
      <c r="U80" s="50"/>
      <c r="V80" s="50"/>
      <c r="W80" s="50"/>
      <c r="X80" s="50"/>
      <c r="Y80" s="50"/>
    </row>
    <row r="81" spans="1:25" s="49" customFormat="1" ht="13.5" x14ac:dyDescent="0.25">
      <c r="A81" s="255"/>
      <c r="B81" s="255"/>
      <c r="C81" s="255"/>
      <c r="D81" s="363"/>
      <c r="E81" s="255"/>
      <c r="F81" s="255"/>
      <c r="G81" s="255"/>
      <c r="H81" s="255"/>
      <c r="I81" s="255"/>
      <c r="J81" s="166"/>
      <c r="K81" s="124"/>
      <c r="L81" s="50"/>
      <c r="M81" s="50"/>
      <c r="N81" s="50"/>
      <c r="O81" s="50"/>
      <c r="P81" s="50"/>
      <c r="Q81" s="50"/>
      <c r="R81" s="50"/>
      <c r="S81" s="50"/>
      <c r="T81" s="50"/>
      <c r="U81" s="50"/>
      <c r="V81" s="50"/>
      <c r="W81" s="50"/>
      <c r="X81" s="50"/>
      <c r="Y81" s="50"/>
    </row>
    <row r="82" spans="1:25" s="49" customFormat="1" ht="13.5" x14ac:dyDescent="0.25">
      <c r="A82" s="255"/>
      <c r="B82" s="255"/>
      <c r="C82" s="255"/>
      <c r="D82" s="363"/>
      <c r="E82" s="255"/>
      <c r="F82" s="255"/>
      <c r="G82" s="255"/>
      <c r="H82" s="255"/>
      <c r="I82" s="255"/>
      <c r="J82" s="166"/>
      <c r="K82" s="124"/>
      <c r="L82" s="50"/>
      <c r="M82" s="50"/>
      <c r="N82" s="50"/>
      <c r="O82" s="50"/>
      <c r="P82" s="50"/>
      <c r="Q82" s="50"/>
      <c r="R82" s="50"/>
      <c r="S82" s="50"/>
      <c r="T82" s="50"/>
      <c r="U82" s="50"/>
      <c r="V82" s="50"/>
      <c r="W82" s="50"/>
      <c r="X82" s="50"/>
      <c r="Y82" s="50"/>
    </row>
    <row r="83" spans="1:25" s="49" customFormat="1" ht="13.5" x14ac:dyDescent="0.25">
      <c r="A83" s="255"/>
      <c r="B83" s="255"/>
      <c r="C83" s="255"/>
      <c r="D83" s="363"/>
      <c r="E83" s="255"/>
      <c r="F83" s="255"/>
      <c r="G83" s="255"/>
      <c r="H83" s="255"/>
      <c r="I83" s="255"/>
      <c r="J83" s="166"/>
      <c r="K83" s="124"/>
      <c r="L83" s="50"/>
      <c r="M83" s="50"/>
      <c r="N83" s="50"/>
      <c r="O83" s="50"/>
      <c r="P83" s="50"/>
      <c r="Q83" s="50"/>
      <c r="R83" s="50"/>
      <c r="S83" s="50"/>
      <c r="T83" s="50"/>
      <c r="U83" s="50"/>
      <c r="V83" s="50"/>
      <c r="W83" s="50"/>
      <c r="X83" s="50"/>
      <c r="Y83" s="50"/>
    </row>
    <row r="84" spans="1:25" s="49" customFormat="1" ht="13.5" x14ac:dyDescent="0.25">
      <c r="A84" s="255"/>
      <c r="B84" s="255"/>
      <c r="C84" s="255"/>
      <c r="D84" s="363"/>
      <c r="E84" s="255"/>
      <c r="F84" s="255"/>
      <c r="G84" s="255"/>
      <c r="H84" s="255"/>
      <c r="I84" s="255"/>
      <c r="J84" s="166"/>
      <c r="K84" s="124"/>
      <c r="L84" s="50"/>
      <c r="M84" s="50"/>
      <c r="N84" s="50"/>
      <c r="O84" s="50"/>
      <c r="P84" s="50"/>
      <c r="Q84" s="50"/>
      <c r="R84" s="50"/>
      <c r="S84" s="50"/>
      <c r="T84" s="50"/>
      <c r="U84" s="50"/>
      <c r="V84" s="50"/>
      <c r="W84" s="50"/>
      <c r="X84" s="50"/>
      <c r="Y84" s="50"/>
    </row>
    <row r="85" spans="1:25" s="49" customFormat="1" ht="13.5" x14ac:dyDescent="0.25">
      <c r="A85" s="255"/>
      <c r="B85" s="255"/>
      <c r="C85" s="255"/>
      <c r="D85" s="363"/>
      <c r="E85" s="255"/>
      <c r="F85" s="255"/>
      <c r="G85" s="255"/>
      <c r="H85" s="255"/>
      <c r="I85" s="255"/>
      <c r="J85" s="166"/>
      <c r="K85" s="124"/>
      <c r="L85" s="50"/>
      <c r="M85" s="50"/>
      <c r="N85" s="50"/>
      <c r="O85" s="50"/>
      <c r="P85" s="50"/>
      <c r="Q85" s="50"/>
      <c r="R85" s="50"/>
      <c r="S85" s="50"/>
      <c r="T85" s="50"/>
      <c r="U85" s="50"/>
      <c r="V85" s="50"/>
      <c r="W85" s="50"/>
      <c r="X85" s="50"/>
      <c r="Y85" s="50"/>
    </row>
    <row r="86" spans="1:25" s="49" customFormat="1" ht="12.75" customHeight="1" x14ac:dyDescent="0.25">
      <c r="A86" s="255"/>
      <c r="B86" s="255"/>
      <c r="C86" s="255"/>
      <c r="D86" s="363"/>
      <c r="E86" s="255"/>
      <c r="F86" s="255"/>
      <c r="G86" s="255"/>
      <c r="H86" s="255"/>
      <c r="I86" s="255"/>
      <c r="J86" s="166"/>
      <c r="K86" s="124"/>
      <c r="L86" s="50"/>
      <c r="M86" s="50"/>
      <c r="N86" s="50"/>
      <c r="O86" s="50"/>
      <c r="P86" s="50"/>
      <c r="Q86" s="50"/>
      <c r="R86" s="50"/>
      <c r="S86" s="50"/>
      <c r="T86" s="50"/>
      <c r="U86" s="50"/>
      <c r="V86" s="50"/>
      <c r="W86" s="50"/>
      <c r="X86" s="50"/>
      <c r="Y86" s="50"/>
    </row>
    <row r="87" spans="1:25" s="49" customFormat="1" ht="12.75" customHeight="1" x14ac:dyDescent="0.25">
      <c r="A87" s="255"/>
      <c r="B87" s="255"/>
      <c r="C87" s="255"/>
      <c r="D87" s="363"/>
      <c r="E87" s="255"/>
      <c r="F87" s="255"/>
      <c r="G87" s="255"/>
      <c r="H87" s="255"/>
      <c r="I87" s="255"/>
      <c r="J87" s="166"/>
      <c r="K87" s="124"/>
      <c r="L87" s="50"/>
      <c r="M87" s="50"/>
      <c r="N87" s="50"/>
      <c r="O87" s="50"/>
      <c r="P87" s="50"/>
      <c r="Q87" s="50"/>
      <c r="R87" s="50"/>
      <c r="S87" s="50"/>
      <c r="T87" s="50"/>
      <c r="U87" s="50"/>
      <c r="V87" s="50"/>
      <c r="W87" s="50"/>
      <c r="X87" s="50"/>
      <c r="Y87" s="50"/>
    </row>
    <row r="88" spans="1:25" s="49" customFormat="1" ht="12.75" customHeight="1" x14ac:dyDescent="0.25">
      <c r="A88" s="255"/>
      <c r="B88" s="255"/>
      <c r="C88" s="255"/>
      <c r="D88" s="363"/>
      <c r="E88" s="255"/>
      <c r="F88" s="255"/>
      <c r="G88" s="255"/>
      <c r="H88" s="255"/>
      <c r="I88" s="255"/>
      <c r="J88" s="166"/>
      <c r="K88" s="124"/>
      <c r="L88" s="50"/>
      <c r="M88" s="50"/>
      <c r="N88" s="50"/>
      <c r="O88" s="50"/>
      <c r="P88" s="50"/>
      <c r="Q88" s="50"/>
      <c r="R88" s="50"/>
      <c r="S88" s="50"/>
      <c r="T88" s="50"/>
      <c r="U88" s="50"/>
      <c r="V88" s="50"/>
      <c r="W88" s="50"/>
      <c r="X88" s="50"/>
      <c r="Y88" s="50"/>
    </row>
    <row r="89" spans="1:25" s="49" customFormat="1" ht="12.75" customHeight="1" x14ac:dyDescent="0.25">
      <c r="A89" s="255"/>
      <c r="B89" s="255"/>
      <c r="C89" s="255"/>
      <c r="D89" s="363"/>
      <c r="E89" s="255"/>
      <c r="F89" s="255"/>
      <c r="G89" s="255"/>
      <c r="H89" s="255"/>
      <c r="I89" s="255"/>
      <c r="J89" s="166"/>
      <c r="K89" s="124"/>
      <c r="L89" s="50"/>
      <c r="M89" s="50"/>
      <c r="N89" s="50"/>
      <c r="O89" s="50"/>
      <c r="P89" s="50"/>
      <c r="Q89" s="50"/>
      <c r="R89" s="50"/>
      <c r="S89" s="50"/>
      <c r="T89" s="50"/>
      <c r="U89" s="50"/>
      <c r="V89" s="50"/>
      <c r="W89" s="50"/>
      <c r="X89" s="50"/>
      <c r="Y89" s="50"/>
    </row>
    <row r="90" spans="1:25" s="49" customFormat="1" ht="12.75" customHeight="1" x14ac:dyDescent="0.25">
      <c r="A90" s="255"/>
      <c r="B90" s="255"/>
      <c r="C90" s="255"/>
      <c r="D90" s="363"/>
      <c r="E90" s="255"/>
      <c r="F90" s="255"/>
      <c r="G90" s="255"/>
      <c r="H90" s="255"/>
      <c r="I90" s="255"/>
      <c r="J90" s="166"/>
      <c r="K90" s="124"/>
      <c r="L90" s="50"/>
      <c r="M90" s="50"/>
      <c r="N90" s="50"/>
      <c r="O90" s="50"/>
      <c r="P90" s="50"/>
      <c r="Q90" s="50"/>
      <c r="R90" s="50"/>
      <c r="S90" s="50"/>
      <c r="T90" s="50"/>
      <c r="U90" s="50"/>
      <c r="V90" s="50"/>
      <c r="W90" s="50"/>
      <c r="X90" s="50"/>
      <c r="Y90" s="50"/>
    </row>
    <row r="91" spans="1:25" s="49" customFormat="1" ht="12.75" customHeight="1" x14ac:dyDescent="0.25">
      <c r="A91" s="255"/>
      <c r="B91" s="255"/>
      <c r="C91" s="255"/>
      <c r="D91" s="363"/>
      <c r="E91" s="255"/>
      <c r="F91" s="255"/>
      <c r="G91" s="255"/>
      <c r="H91" s="255"/>
      <c r="I91" s="255"/>
      <c r="J91" s="166"/>
      <c r="K91" s="124"/>
      <c r="L91" s="50"/>
      <c r="M91" s="50"/>
      <c r="N91" s="50"/>
      <c r="O91" s="50"/>
      <c r="P91" s="50"/>
      <c r="Q91" s="50"/>
      <c r="R91" s="50"/>
      <c r="S91" s="50"/>
      <c r="T91" s="50"/>
      <c r="U91" s="50"/>
      <c r="V91" s="50"/>
      <c r="W91" s="50"/>
      <c r="X91" s="50"/>
      <c r="Y91" s="50"/>
    </row>
    <row r="92" spans="1:25" s="49" customFormat="1" ht="12.75" customHeight="1" x14ac:dyDescent="0.25">
      <c r="A92" s="255"/>
      <c r="B92" s="255"/>
      <c r="C92" s="255"/>
      <c r="D92" s="363"/>
      <c r="E92" s="255"/>
      <c r="F92" s="255"/>
      <c r="G92" s="255"/>
      <c r="H92" s="255"/>
      <c r="I92" s="255"/>
      <c r="J92" s="166"/>
      <c r="K92" s="124"/>
      <c r="L92" s="50"/>
      <c r="M92" s="50"/>
      <c r="N92" s="50"/>
      <c r="O92" s="50"/>
      <c r="P92" s="50"/>
      <c r="Q92" s="50"/>
      <c r="R92" s="50"/>
      <c r="S92" s="50"/>
      <c r="T92" s="50"/>
      <c r="U92" s="50"/>
      <c r="V92" s="50"/>
      <c r="W92" s="50"/>
      <c r="X92" s="50"/>
      <c r="Y92" s="50"/>
    </row>
    <row r="93" spans="1:25" s="49" customFormat="1" ht="12.75" customHeight="1" x14ac:dyDescent="0.25">
      <c r="A93" s="255"/>
      <c r="B93" s="255"/>
      <c r="C93" s="255"/>
      <c r="D93" s="363"/>
      <c r="E93" s="255"/>
      <c r="F93" s="255"/>
      <c r="G93" s="255"/>
      <c r="H93" s="255"/>
      <c r="I93" s="255"/>
      <c r="J93" s="166"/>
      <c r="K93" s="124"/>
      <c r="L93" s="50"/>
      <c r="M93" s="50"/>
      <c r="N93" s="50"/>
      <c r="O93" s="50"/>
      <c r="P93" s="50"/>
      <c r="Q93" s="50"/>
      <c r="R93" s="50"/>
      <c r="S93" s="50"/>
      <c r="T93" s="50"/>
      <c r="U93" s="50"/>
      <c r="V93" s="50"/>
      <c r="W93" s="50"/>
      <c r="X93" s="50"/>
      <c r="Y93" s="50"/>
    </row>
    <row r="94" spans="1:25" s="49" customFormat="1" ht="12.75" customHeight="1" x14ac:dyDescent="0.25">
      <c r="A94" s="255"/>
      <c r="B94" s="255"/>
      <c r="C94" s="255"/>
      <c r="D94" s="363"/>
      <c r="E94" s="255"/>
      <c r="F94" s="255"/>
      <c r="G94" s="255"/>
      <c r="H94" s="255"/>
      <c r="I94" s="255"/>
      <c r="J94" s="166"/>
      <c r="K94" s="124"/>
      <c r="L94" s="50"/>
      <c r="M94" s="50"/>
      <c r="N94" s="50"/>
      <c r="O94" s="50"/>
      <c r="P94" s="50"/>
      <c r="Q94" s="50"/>
      <c r="R94" s="50"/>
      <c r="S94" s="50"/>
      <c r="T94" s="50"/>
      <c r="U94" s="50"/>
      <c r="V94" s="50"/>
      <c r="W94" s="50"/>
      <c r="X94" s="50"/>
      <c r="Y94" s="50"/>
    </row>
    <row r="95" spans="1:25" s="49" customFormat="1" ht="12.75" customHeight="1" x14ac:dyDescent="0.25">
      <c r="A95" s="255"/>
      <c r="B95" s="255"/>
      <c r="C95" s="255"/>
      <c r="D95" s="363"/>
      <c r="E95" s="255"/>
      <c r="F95" s="255"/>
      <c r="G95" s="255"/>
      <c r="H95" s="255"/>
      <c r="I95" s="255"/>
      <c r="J95" s="166"/>
      <c r="K95" s="124"/>
      <c r="L95" s="50"/>
      <c r="M95" s="50"/>
      <c r="N95" s="50"/>
      <c r="O95" s="50"/>
      <c r="P95" s="50"/>
      <c r="Q95" s="50"/>
      <c r="R95" s="50"/>
      <c r="S95" s="50"/>
      <c r="T95" s="50"/>
      <c r="U95" s="50"/>
      <c r="V95" s="50"/>
      <c r="W95" s="50"/>
      <c r="X95" s="50"/>
      <c r="Y95" s="50"/>
    </row>
    <row r="96" spans="1:25" s="49" customFormat="1" ht="12.75" customHeight="1" x14ac:dyDescent="0.25">
      <c r="A96" s="255"/>
      <c r="B96" s="255"/>
      <c r="C96" s="255"/>
      <c r="D96" s="363"/>
      <c r="E96" s="255"/>
      <c r="F96" s="255"/>
      <c r="G96" s="255"/>
      <c r="H96" s="255"/>
      <c r="I96" s="255"/>
      <c r="J96" s="166"/>
      <c r="K96" s="124"/>
      <c r="L96" s="50"/>
      <c r="M96" s="50"/>
      <c r="N96" s="50"/>
      <c r="O96" s="50"/>
      <c r="P96" s="50"/>
      <c r="Q96" s="50"/>
      <c r="R96" s="50"/>
      <c r="S96" s="50"/>
      <c r="T96" s="50"/>
      <c r="U96" s="50"/>
      <c r="V96" s="50"/>
      <c r="W96" s="50"/>
      <c r="X96" s="50"/>
      <c r="Y96" s="50"/>
    </row>
    <row r="97" spans="1:11" ht="12.75" customHeight="1" x14ac:dyDescent="0.25">
      <c r="A97" s="255"/>
      <c r="B97" s="255"/>
      <c r="C97" s="255"/>
      <c r="D97" s="363"/>
      <c r="E97" s="255"/>
      <c r="F97" s="255"/>
      <c r="G97" s="255"/>
      <c r="H97" s="255"/>
      <c r="I97" s="255"/>
      <c r="J97" s="166"/>
      <c r="K97" s="124"/>
    </row>
    <row r="98" spans="1:11" ht="12.75" customHeight="1" x14ac:dyDescent="0.25">
      <c r="A98" s="255"/>
      <c r="B98" s="255"/>
      <c r="C98" s="255"/>
      <c r="D98" s="363"/>
      <c r="E98" s="255"/>
      <c r="F98" s="255"/>
      <c r="G98" s="255"/>
      <c r="H98" s="255"/>
      <c r="I98" s="255"/>
      <c r="J98" s="166"/>
      <c r="K98" s="124"/>
    </row>
    <row r="99" spans="1:11" ht="12.75" customHeight="1" x14ac:dyDescent="0.25">
      <c r="A99" s="255"/>
      <c r="B99" s="255"/>
      <c r="C99" s="255"/>
      <c r="D99" s="363"/>
      <c r="E99" s="255"/>
      <c r="F99" s="255"/>
      <c r="G99" s="255"/>
      <c r="H99" s="255"/>
      <c r="I99" s="255"/>
      <c r="J99" s="166"/>
      <c r="K99" s="124"/>
    </row>
    <row r="100" spans="1:11" ht="12.75" customHeight="1" x14ac:dyDescent="0.25">
      <c r="A100" s="255"/>
      <c r="B100" s="255"/>
      <c r="C100" s="255"/>
      <c r="D100" s="363"/>
      <c r="E100" s="255"/>
      <c r="F100" s="255"/>
      <c r="G100" s="255"/>
      <c r="H100" s="255"/>
      <c r="I100" s="255"/>
      <c r="J100" s="166"/>
      <c r="K100" s="124"/>
    </row>
    <row r="101" spans="1:11" ht="12.75" customHeight="1" x14ac:dyDescent="0.25">
      <c r="A101" s="255"/>
      <c r="B101" s="255"/>
      <c r="C101" s="255"/>
      <c r="D101" s="363"/>
      <c r="E101" s="255"/>
      <c r="F101" s="255"/>
      <c r="G101" s="255"/>
      <c r="H101" s="255"/>
      <c r="I101" s="255"/>
      <c r="J101" s="166"/>
      <c r="K101" s="124"/>
    </row>
    <row r="102" spans="1:11" ht="12.75" customHeight="1" x14ac:dyDescent="0.25">
      <c r="A102" s="255"/>
      <c r="B102" s="255"/>
      <c r="C102" s="255"/>
      <c r="D102" s="363"/>
      <c r="E102" s="255"/>
      <c r="F102" s="255"/>
      <c r="G102" s="255"/>
      <c r="H102" s="255"/>
      <c r="I102" s="255"/>
      <c r="J102" s="166"/>
      <c r="K102" s="124"/>
    </row>
    <row r="103" spans="1:11" ht="12.75" customHeight="1" x14ac:dyDescent="0.25">
      <c r="A103" s="340"/>
      <c r="B103" s="340"/>
      <c r="C103" s="340"/>
      <c r="D103" s="364"/>
      <c r="E103" s="340"/>
      <c r="F103" s="340"/>
      <c r="G103" s="340"/>
      <c r="H103" s="340"/>
      <c r="I103" s="340"/>
      <c r="J103" s="365"/>
      <c r="K103" s="366"/>
    </row>
    <row r="104" spans="1:11" ht="12.75" customHeight="1" x14ac:dyDescent="0.25">
      <c r="A104" s="340"/>
      <c r="B104" s="340"/>
      <c r="C104" s="340"/>
      <c r="D104" s="364"/>
      <c r="E104" s="340"/>
      <c r="F104" s="340"/>
      <c r="G104" s="340"/>
      <c r="H104" s="340"/>
      <c r="I104" s="340"/>
      <c r="J104" s="365"/>
      <c r="K104" s="366"/>
    </row>
    <row r="105" spans="1:11" ht="12.75" customHeight="1" x14ac:dyDescent="0.25">
      <c r="A105" s="340"/>
      <c r="B105" s="340"/>
      <c r="C105" s="340"/>
      <c r="D105" s="364"/>
      <c r="E105" s="340"/>
      <c r="F105" s="340"/>
      <c r="G105" s="340"/>
      <c r="H105" s="340"/>
      <c r="I105" s="340"/>
      <c r="J105" s="365"/>
      <c r="K105" s="366"/>
    </row>
    <row r="106" spans="1:11" ht="12.75" customHeight="1" x14ac:dyDescent="0.25">
      <c r="A106" s="340"/>
      <c r="B106" s="340"/>
      <c r="C106" s="340"/>
      <c r="D106" s="364"/>
      <c r="E106" s="340"/>
      <c r="F106" s="340"/>
      <c r="G106" s="340"/>
      <c r="H106" s="340"/>
      <c r="I106" s="340"/>
      <c r="J106" s="365"/>
      <c r="K106" s="366"/>
    </row>
    <row r="107" spans="1:11" ht="12.75" customHeight="1" x14ac:dyDescent="0.25">
      <c r="A107" s="340"/>
      <c r="B107" s="340"/>
      <c r="C107" s="340"/>
      <c r="D107" s="364"/>
      <c r="E107" s="340"/>
      <c r="F107" s="340"/>
      <c r="G107" s="340"/>
      <c r="H107" s="340"/>
      <c r="I107" s="340"/>
      <c r="J107" s="365"/>
      <c r="K107" s="366"/>
    </row>
    <row r="108" spans="1:11" ht="12.75" customHeight="1" x14ac:dyDescent="0.25">
      <c r="A108" s="340"/>
      <c r="B108" s="340"/>
      <c r="C108" s="340"/>
      <c r="D108" s="364"/>
      <c r="E108" s="340"/>
      <c r="F108" s="340"/>
      <c r="G108" s="340"/>
      <c r="H108" s="340"/>
      <c r="I108" s="340"/>
      <c r="J108" s="365"/>
      <c r="K108" s="366"/>
    </row>
    <row r="109" spans="1:11" ht="12.75" customHeight="1" x14ac:dyDescent="0.25">
      <c r="A109" s="340"/>
      <c r="B109" s="340"/>
      <c r="C109" s="340"/>
      <c r="D109" s="364"/>
      <c r="E109" s="340"/>
      <c r="F109" s="340"/>
      <c r="G109" s="340"/>
      <c r="H109" s="340"/>
      <c r="I109" s="340"/>
      <c r="J109" s="365"/>
      <c r="K109" s="366"/>
    </row>
    <row r="110" spans="1:11" ht="12.75" customHeight="1" x14ac:dyDescent="0.25">
      <c r="A110" s="340"/>
      <c r="B110" s="340"/>
      <c r="C110" s="340"/>
      <c r="D110" s="364"/>
      <c r="E110" s="340"/>
      <c r="F110" s="340"/>
      <c r="G110" s="340"/>
      <c r="H110" s="340"/>
      <c r="I110" s="340"/>
      <c r="J110" s="365"/>
      <c r="K110" s="366"/>
    </row>
    <row r="111" spans="1:11" ht="12.75" customHeight="1" x14ac:dyDescent="0.25">
      <c r="A111" s="340"/>
      <c r="B111" s="340"/>
      <c r="C111" s="340"/>
      <c r="D111" s="364"/>
      <c r="E111" s="340"/>
      <c r="F111" s="340"/>
      <c r="G111" s="340"/>
      <c r="H111" s="340"/>
      <c r="I111" s="340"/>
      <c r="J111" s="365"/>
      <c r="K111" s="366"/>
    </row>
    <row r="112" spans="1:11" ht="12.75" customHeight="1" x14ac:dyDescent="0.25">
      <c r="A112" s="340"/>
      <c r="B112" s="340"/>
      <c r="C112" s="340"/>
      <c r="D112" s="364"/>
      <c r="E112" s="340"/>
      <c r="F112" s="340"/>
      <c r="G112" s="340"/>
      <c r="H112" s="340"/>
      <c r="I112" s="340"/>
      <c r="J112" s="365"/>
      <c r="K112" s="366"/>
    </row>
    <row r="113" spans="1:11" ht="12.75" customHeight="1" x14ac:dyDescent="0.25">
      <c r="A113" s="340"/>
      <c r="B113" s="340"/>
      <c r="C113" s="340"/>
      <c r="D113" s="364"/>
      <c r="E113" s="340"/>
      <c r="F113" s="340"/>
      <c r="G113" s="340"/>
      <c r="H113" s="340"/>
      <c r="I113" s="340"/>
      <c r="J113" s="365"/>
      <c r="K113" s="366"/>
    </row>
    <row r="114" spans="1:11" ht="12.75" customHeight="1" x14ac:dyDescent="0.25">
      <c r="A114" s="340"/>
      <c r="B114" s="340"/>
      <c r="C114" s="340"/>
      <c r="D114" s="364"/>
      <c r="E114" s="340"/>
      <c r="F114" s="340"/>
      <c r="G114" s="340"/>
      <c r="H114" s="340"/>
      <c r="I114" s="340"/>
      <c r="J114" s="365"/>
      <c r="K114" s="366"/>
    </row>
    <row r="115" spans="1:11" ht="12.75" customHeight="1" x14ac:dyDescent="0.25">
      <c r="A115" s="340"/>
      <c r="B115" s="340"/>
      <c r="C115" s="340"/>
      <c r="D115" s="364"/>
      <c r="E115" s="340"/>
      <c r="F115" s="340"/>
      <c r="G115" s="340"/>
      <c r="H115" s="340"/>
      <c r="I115" s="340"/>
      <c r="J115" s="365"/>
      <c r="K115" s="366"/>
    </row>
    <row r="116" spans="1:11" ht="12.75" customHeight="1" x14ac:dyDescent="0.25">
      <c r="A116" s="340"/>
      <c r="B116" s="340"/>
      <c r="C116" s="340"/>
      <c r="D116" s="364"/>
      <c r="E116" s="340"/>
      <c r="F116" s="340"/>
      <c r="G116" s="340"/>
      <c r="H116" s="340"/>
      <c r="I116" s="340"/>
      <c r="J116" s="365"/>
      <c r="K116" s="366"/>
    </row>
    <row r="117" spans="1:11" ht="12.75" customHeight="1" x14ac:dyDescent="0.25">
      <c r="A117" s="340"/>
      <c r="B117" s="340"/>
      <c r="C117" s="340"/>
      <c r="D117" s="364"/>
      <c r="E117" s="340"/>
      <c r="F117" s="340"/>
      <c r="G117" s="340"/>
      <c r="H117" s="340"/>
      <c r="I117" s="340"/>
      <c r="J117" s="365"/>
      <c r="K117" s="366"/>
    </row>
    <row r="118" spans="1:11" ht="12.75" customHeight="1" x14ac:dyDescent="0.25">
      <c r="A118" s="340"/>
      <c r="B118" s="340"/>
      <c r="C118" s="340"/>
      <c r="D118" s="364"/>
      <c r="E118" s="340"/>
      <c r="F118" s="340"/>
      <c r="G118" s="340"/>
      <c r="H118" s="340"/>
      <c r="I118" s="340"/>
      <c r="J118" s="365"/>
      <c r="K118" s="366"/>
    </row>
    <row r="119" spans="1:11" ht="12.75" customHeight="1" x14ac:dyDescent="0.25">
      <c r="A119" s="340"/>
      <c r="B119" s="340"/>
      <c r="C119" s="340"/>
      <c r="D119" s="364"/>
      <c r="E119" s="340"/>
      <c r="F119" s="340"/>
      <c r="G119" s="340"/>
      <c r="H119" s="340"/>
      <c r="I119" s="340"/>
      <c r="J119" s="365"/>
      <c r="K119" s="366"/>
    </row>
    <row r="120" spans="1:11" ht="12.75" customHeight="1" x14ac:dyDescent="0.25">
      <c r="A120" s="340"/>
      <c r="B120" s="340"/>
      <c r="C120" s="340"/>
      <c r="D120" s="364"/>
      <c r="E120" s="340"/>
      <c r="F120" s="340"/>
      <c r="G120" s="340"/>
      <c r="H120" s="340"/>
      <c r="I120" s="340"/>
      <c r="J120" s="365"/>
      <c r="K120" s="366"/>
    </row>
    <row r="121" spans="1:11" ht="12.75" customHeight="1" x14ac:dyDescent="0.25">
      <c r="A121" s="340"/>
      <c r="B121" s="340"/>
      <c r="C121" s="340"/>
      <c r="D121" s="364"/>
      <c r="E121" s="340"/>
      <c r="F121" s="340"/>
      <c r="G121" s="340"/>
      <c r="H121" s="340"/>
      <c r="I121" s="340"/>
      <c r="J121" s="365"/>
      <c r="K121" s="366"/>
    </row>
    <row r="122" spans="1:11" ht="12.75" customHeight="1" x14ac:dyDescent="0.25">
      <c r="A122" s="340"/>
      <c r="B122" s="340"/>
      <c r="C122" s="340"/>
      <c r="D122" s="364"/>
      <c r="E122" s="340"/>
      <c r="F122" s="340"/>
      <c r="G122" s="340"/>
      <c r="H122" s="340"/>
      <c r="I122" s="340"/>
      <c r="J122" s="365"/>
      <c r="K122" s="366"/>
    </row>
    <row r="123" spans="1:11" ht="12.75" customHeight="1" x14ac:dyDescent="0.25">
      <c r="A123" s="340"/>
      <c r="B123" s="340"/>
      <c r="C123" s="340"/>
      <c r="D123" s="364"/>
      <c r="E123" s="340"/>
      <c r="F123" s="340"/>
      <c r="G123" s="340"/>
      <c r="H123" s="340"/>
      <c r="I123" s="340"/>
      <c r="J123" s="365"/>
      <c r="K123" s="366"/>
    </row>
    <row r="124" spans="1:11" ht="13.5" x14ac:dyDescent="0.25">
      <c r="A124" s="340"/>
      <c r="B124" s="340"/>
      <c r="C124" s="340"/>
      <c r="D124" s="364"/>
      <c r="E124" s="340"/>
      <c r="F124" s="340"/>
      <c r="G124" s="340"/>
      <c r="H124" s="340"/>
      <c r="I124" s="340"/>
      <c r="J124" s="365"/>
      <c r="K124" s="366"/>
    </row>
    <row r="125" spans="1:11" ht="13.5" x14ac:dyDescent="0.25">
      <c r="A125" s="340"/>
      <c r="B125" s="340"/>
      <c r="C125" s="340"/>
      <c r="D125" s="364"/>
      <c r="E125" s="340"/>
      <c r="F125" s="340"/>
      <c r="G125" s="340"/>
      <c r="H125" s="340"/>
      <c r="I125" s="340"/>
      <c r="J125" s="365"/>
      <c r="K125" s="366"/>
    </row>
    <row r="126" spans="1:11" ht="12.75" customHeight="1" x14ac:dyDescent="0.25">
      <c r="A126" s="340"/>
      <c r="B126" s="340"/>
      <c r="C126" s="340"/>
      <c r="D126" s="364"/>
      <c r="E126" s="340"/>
      <c r="F126" s="340"/>
      <c r="G126" s="340"/>
      <c r="H126" s="340"/>
      <c r="I126" s="340"/>
      <c r="J126" s="365"/>
      <c r="K126" s="366"/>
    </row>
    <row r="127" spans="1:11" ht="12.75" customHeight="1" x14ac:dyDescent="0.25">
      <c r="A127" s="340"/>
      <c r="B127" s="340"/>
      <c r="C127" s="340"/>
      <c r="D127" s="364"/>
      <c r="E127" s="340"/>
      <c r="F127" s="340"/>
      <c r="G127" s="340"/>
      <c r="H127" s="340"/>
      <c r="I127" s="340"/>
      <c r="J127" s="365"/>
      <c r="K127" s="366"/>
    </row>
    <row r="128" spans="1:11" ht="12.75" customHeight="1" x14ac:dyDescent="0.25">
      <c r="A128" s="340"/>
      <c r="B128" s="340"/>
      <c r="C128" s="340"/>
      <c r="D128" s="364"/>
      <c r="E128" s="340"/>
      <c r="F128" s="340"/>
      <c r="G128" s="340"/>
      <c r="H128" s="340"/>
      <c r="I128" s="340"/>
      <c r="J128" s="365"/>
      <c r="K128" s="366"/>
    </row>
    <row r="129" spans="1:11" ht="12.75" customHeight="1" x14ac:dyDescent="0.25">
      <c r="A129" s="340"/>
      <c r="B129" s="340"/>
      <c r="C129" s="340"/>
      <c r="D129" s="364"/>
      <c r="E129" s="340"/>
      <c r="F129" s="340"/>
      <c r="G129" s="340"/>
      <c r="H129" s="340"/>
      <c r="I129" s="340"/>
      <c r="J129" s="365"/>
      <c r="K129" s="366"/>
    </row>
    <row r="130" spans="1:11" ht="12.75" customHeight="1" x14ac:dyDescent="0.25">
      <c r="A130" s="340"/>
      <c r="B130" s="340"/>
      <c r="C130" s="340"/>
      <c r="D130" s="364"/>
      <c r="E130" s="340"/>
      <c r="F130" s="340"/>
      <c r="G130" s="340"/>
      <c r="H130" s="340"/>
      <c r="I130" s="340"/>
      <c r="J130" s="365"/>
      <c r="K130" s="366"/>
    </row>
    <row r="131" spans="1:11" ht="12.75" customHeight="1" x14ac:dyDescent="0.25">
      <c r="A131" s="340"/>
      <c r="B131" s="340"/>
      <c r="C131" s="340"/>
      <c r="D131" s="364"/>
      <c r="E131" s="340"/>
      <c r="F131" s="340"/>
      <c r="G131" s="340"/>
      <c r="H131" s="340"/>
      <c r="I131" s="340"/>
      <c r="J131" s="365"/>
      <c r="K131" s="366"/>
    </row>
    <row r="132" spans="1:11" ht="12.75" customHeight="1" x14ac:dyDescent="0.25">
      <c r="A132" s="340"/>
      <c r="B132" s="340"/>
      <c r="C132" s="340"/>
      <c r="D132" s="364"/>
      <c r="E132" s="340"/>
      <c r="F132" s="340"/>
      <c r="G132" s="340"/>
      <c r="H132" s="340"/>
      <c r="I132" s="340"/>
      <c r="J132" s="365"/>
      <c r="K132" s="366"/>
    </row>
    <row r="133" spans="1:11" ht="12.75" customHeight="1" x14ac:dyDescent="0.25">
      <c r="A133" s="340"/>
      <c r="B133" s="340"/>
      <c r="C133" s="340"/>
      <c r="D133" s="364"/>
      <c r="E133" s="340"/>
      <c r="F133" s="340"/>
      <c r="G133" s="340"/>
      <c r="H133" s="340"/>
      <c r="I133" s="340"/>
      <c r="J133" s="365"/>
      <c r="K133" s="366"/>
    </row>
    <row r="134" spans="1:11" ht="12.75" customHeight="1" x14ac:dyDescent="0.25">
      <c r="A134" s="340"/>
      <c r="B134" s="340"/>
      <c r="C134" s="340"/>
      <c r="D134" s="364"/>
      <c r="E134" s="340"/>
      <c r="F134" s="340"/>
      <c r="G134" s="340"/>
      <c r="H134" s="340"/>
      <c r="I134" s="340"/>
      <c r="J134" s="365"/>
      <c r="K134" s="366"/>
    </row>
    <row r="135" spans="1:11" ht="12.75" customHeight="1" x14ac:dyDescent="0.25">
      <c r="A135" s="340"/>
      <c r="B135" s="340"/>
      <c r="C135" s="340"/>
      <c r="D135" s="364"/>
      <c r="E135" s="340"/>
      <c r="F135" s="340"/>
      <c r="G135" s="340"/>
      <c r="H135" s="340"/>
      <c r="I135" s="340"/>
      <c r="J135" s="365"/>
      <c r="K135" s="366"/>
    </row>
    <row r="136" spans="1:11" ht="12.75" customHeight="1" x14ac:dyDescent="0.25">
      <c r="A136" s="340"/>
      <c r="B136" s="340"/>
      <c r="C136" s="340"/>
      <c r="D136" s="364"/>
      <c r="E136" s="340"/>
      <c r="F136" s="340"/>
      <c r="G136" s="340"/>
      <c r="H136" s="340"/>
      <c r="I136" s="340"/>
      <c r="J136" s="365"/>
      <c r="K136" s="366"/>
    </row>
    <row r="137" spans="1:11" ht="12.75" customHeight="1" x14ac:dyDescent="0.25">
      <c r="A137" s="340"/>
      <c r="B137" s="340"/>
      <c r="C137" s="340"/>
      <c r="D137" s="364"/>
      <c r="E137" s="340"/>
      <c r="F137" s="340"/>
      <c r="G137" s="340"/>
      <c r="H137" s="340"/>
      <c r="I137" s="340"/>
      <c r="J137" s="365"/>
      <c r="K137" s="366"/>
    </row>
    <row r="138" spans="1:11" ht="12.75" customHeight="1" x14ac:dyDescent="0.25">
      <c r="A138" s="340"/>
      <c r="B138" s="340"/>
      <c r="C138" s="340"/>
      <c r="D138" s="364"/>
      <c r="E138" s="340"/>
      <c r="F138" s="340"/>
      <c r="G138" s="340"/>
      <c r="H138" s="340"/>
      <c r="I138" s="340"/>
      <c r="J138" s="365"/>
      <c r="K138" s="366"/>
    </row>
    <row r="139" spans="1:11" ht="12.75" customHeight="1" x14ac:dyDescent="0.25">
      <c r="A139" s="340"/>
      <c r="B139" s="340"/>
      <c r="C139" s="340"/>
      <c r="D139" s="364"/>
      <c r="E139" s="340"/>
      <c r="F139" s="340"/>
      <c r="G139" s="340"/>
      <c r="H139" s="340"/>
      <c r="I139" s="340"/>
      <c r="J139" s="365"/>
      <c r="K139" s="366"/>
    </row>
    <row r="140" spans="1:11" ht="12.75" customHeight="1" x14ac:dyDescent="0.25">
      <c r="A140" s="340"/>
      <c r="B140" s="340"/>
      <c r="C140" s="340"/>
      <c r="D140" s="364"/>
      <c r="E140" s="340"/>
      <c r="F140" s="340"/>
      <c r="G140" s="340"/>
      <c r="H140" s="340"/>
      <c r="I140" s="340"/>
      <c r="J140" s="365"/>
      <c r="K140" s="366"/>
    </row>
    <row r="141" spans="1:11" ht="12.75" customHeight="1" x14ac:dyDescent="0.25">
      <c r="A141" s="340"/>
      <c r="B141" s="340"/>
      <c r="C141" s="340"/>
      <c r="D141" s="364"/>
      <c r="E141" s="340"/>
      <c r="F141" s="340"/>
      <c r="G141" s="340"/>
      <c r="H141" s="340"/>
      <c r="I141" s="340"/>
      <c r="J141" s="365"/>
      <c r="K141" s="366"/>
    </row>
    <row r="142" spans="1:11" ht="12.75" customHeight="1" x14ac:dyDescent="0.25">
      <c r="A142" s="340"/>
      <c r="B142" s="340"/>
      <c r="C142" s="340"/>
      <c r="D142" s="364"/>
      <c r="E142" s="340"/>
      <c r="F142" s="340"/>
      <c r="G142" s="340"/>
      <c r="H142" s="340"/>
      <c r="I142" s="340"/>
      <c r="J142" s="365"/>
      <c r="K142" s="366"/>
    </row>
    <row r="143" spans="1:11" ht="12.75" customHeight="1" x14ac:dyDescent="0.25">
      <c r="A143" s="340"/>
      <c r="B143" s="340"/>
      <c r="C143" s="340"/>
      <c r="D143" s="364"/>
      <c r="E143" s="340"/>
      <c r="F143" s="340"/>
      <c r="G143" s="340"/>
      <c r="H143" s="340"/>
      <c r="I143" s="340"/>
      <c r="J143" s="365"/>
      <c r="K143" s="366"/>
    </row>
    <row r="144" spans="1:11" ht="12.75" customHeight="1" x14ac:dyDescent="0.25">
      <c r="A144" s="340"/>
      <c r="B144" s="340"/>
      <c r="C144" s="340"/>
      <c r="D144" s="364"/>
      <c r="E144" s="340"/>
      <c r="F144" s="340"/>
      <c r="G144" s="340"/>
      <c r="H144" s="340"/>
      <c r="I144" s="340"/>
      <c r="J144" s="365"/>
      <c r="K144" s="366"/>
    </row>
    <row r="145" spans="1:11" ht="12.75" customHeight="1" x14ac:dyDescent="0.25">
      <c r="A145" s="340"/>
      <c r="B145" s="340"/>
      <c r="C145" s="340"/>
      <c r="D145" s="364"/>
      <c r="E145" s="340"/>
      <c r="F145" s="340"/>
      <c r="G145" s="340"/>
      <c r="H145" s="340"/>
      <c r="I145" s="340"/>
      <c r="J145" s="365"/>
      <c r="K145" s="366"/>
    </row>
    <row r="146" spans="1:11" ht="12.75" customHeight="1" x14ac:dyDescent="0.25">
      <c r="A146" s="340"/>
      <c r="B146" s="340"/>
      <c r="C146" s="340"/>
      <c r="D146" s="364"/>
      <c r="E146" s="340"/>
      <c r="F146" s="340"/>
      <c r="G146" s="340"/>
      <c r="H146" s="340"/>
      <c r="I146" s="340"/>
      <c r="J146" s="365"/>
      <c r="K146" s="366"/>
    </row>
    <row r="147" spans="1:11" ht="12.75" customHeight="1" x14ac:dyDescent="0.25">
      <c r="A147" s="340"/>
      <c r="B147" s="340"/>
      <c r="C147" s="340"/>
      <c r="D147" s="364"/>
      <c r="E147" s="340"/>
      <c r="F147" s="340"/>
      <c r="G147" s="340"/>
      <c r="H147" s="340"/>
      <c r="I147" s="340"/>
      <c r="J147" s="365"/>
      <c r="K147" s="366"/>
    </row>
    <row r="148" spans="1:11" ht="13.5" x14ac:dyDescent="0.25">
      <c r="A148" s="340"/>
      <c r="B148" s="340"/>
      <c r="C148" s="340"/>
      <c r="D148" s="364"/>
      <c r="E148" s="340"/>
      <c r="F148" s="340"/>
      <c r="G148" s="340"/>
      <c r="H148" s="340"/>
      <c r="I148" s="340"/>
      <c r="J148" s="365"/>
      <c r="K148" s="366"/>
    </row>
    <row r="149" spans="1:11" ht="13.5" x14ac:dyDescent="0.25">
      <c r="A149" s="340"/>
      <c r="B149" s="340"/>
      <c r="C149" s="340"/>
      <c r="D149" s="364"/>
      <c r="E149" s="340"/>
      <c r="F149" s="340"/>
      <c r="G149" s="340"/>
      <c r="H149" s="340"/>
      <c r="I149" s="340"/>
      <c r="J149" s="365"/>
      <c r="K149" s="366"/>
    </row>
    <row r="150" spans="1:11" ht="13.5" x14ac:dyDescent="0.25">
      <c r="A150" s="340"/>
      <c r="B150" s="340"/>
      <c r="C150" s="340"/>
      <c r="D150" s="364"/>
      <c r="E150" s="340"/>
      <c r="F150" s="340"/>
      <c r="G150" s="340"/>
      <c r="H150" s="340"/>
      <c r="I150" s="340"/>
      <c r="J150" s="365"/>
      <c r="K150" s="366"/>
    </row>
    <row r="151" spans="1:11" ht="13.5" x14ac:dyDescent="0.25">
      <c r="A151" s="340" t="s">
        <v>1101</v>
      </c>
      <c r="B151" s="340"/>
      <c r="C151" s="340"/>
      <c r="D151" s="364"/>
      <c r="E151" s="340"/>
      <c r="F151" s="340"/>
      <c r="G151" s="340"/>
      <c r="H151" s="340"/>
      <c r="I151" s="340"/>
      <c r="J151" s="365"/>
      <c r="K151" s="366"/>
    </row>
    <row r="152" spans="1:11" ht="13.5" x14ac:dyDescent="0.25">
      <c r="A152" s="340"/>
      <c r="B152" s="340"/>
      <c r="C152" s="340"/>
      <c r="D152" s="364"/>
      <c r="E152" s="340"/>
      <c r="F152" s="340"/>
      <c r="G152" s="340"/>
      <c r="H152" s="340"/>
      <c r="I152" s="340"/>
      <c r="J152" s="365"/>
      <c r="K152" s="366"/>
    </row>
    <row r="153" spans="1:11" ht="13.5" x14ac:dyDescent="0.25">
      <c r="A153" s="340"/>
      <c r="B153" s="340"/>
      <c r="C153" s="340"/>
      <c r="D153" s="364"/>
      <c r="E153" s="340"/>
      <c r="F153" s="340"/>
      <c r="G153" s="340"/>
      <c r="H153" s="340"/>
      <c r="I153" s="340"/>
      <c r="J153" s="365"/>
      <c r="K153" s="366"/>
    </row>
    <row r="154" spans="1:11" ht="13.5" x14ac:dyDescent="0.25">
      <c r="A154" s="340"/>
      <c r="B154" s="340"/>
      <c r="C154" s="340"/>
      <c r="D154" s="364"/>
      <c r="E154" s="340"/>
      <c r="F154" s="340"/>
      <c r="G154" s="340"/>
      <c r="H154" s="340"/>
      <c r="I154" s="340"/>
      <c r="J154" s="365"/>
      <c r="K154" s="366"/>
    </row>
    <row r="155" spans="1:11" ht="13.5" x14ac:dyDescent="0.25">
      <c r="A155" s="340"/>
      <c r="B155" s="340"/>
      <c r="C155" s="340"/>
      <c r="D155" s="364"/>
      <c r="E155" s="340"/>
      <c r="F155" s="340"/>
      <c r="G155" s="340"/>
      <c r="H155" s="340"/>
      <c r="I155" s="340"/>
      <c r="J155" s="365"/>
      <c r="K155" s="366"/>
    </row>
    <row r="156" spans="1:11" ht="13.5" x14ac:dyDescent="0.25">
      <c r="A156" s="340"/>
      <c r="B156" s="340"/>
      <c r="C156" s="340"/>
      <c r="D156" s="364"/>
      <c r="E156" s="340"/>
      <c r="F156" s="340"/>
      <c r="G156" s="340"/>
      <c r="H156" s="340"/>
      <c r="I156" s="340"/>
      <c r="J156" s="365"/>
      <c r="K156" s="366"/>
    </row>
    <row r="157" spans="1:11" ht="13.5" x14ac:dyDescent="0.25">
      <c r="A157" s="340"/>
      <c r="B157" s="340"/>
      <c r="C157" s="340"/>
      <c r="D157" s="364"/>
      <c r="E157" s="340"/>
      <c r="F157" s="340"/>
      <c r="G157" s="340"/>
      <c r="H157" s="340"/>
      <c r="I157" s="340"/>
      <c r="J157" s="365"/>
      <c r="K157" s="366"/>
    </row>
    <row r="158" spans="1:11" ht="12.75" customHeight="1" x14ac:dyDescent="0.25">
      <c r="A158" s="340"/>
      <c r="B158" s="340"/>
      <c r="C158" s="340"/>
      <c r="D158" s="364"/>
      <c r="E158" s="340"/>
      <c r="F158" s="340"/>
      <c r="G158" s="340"/>
      <c r="H158" s="340"/>
      <c r="I158" s="340"/>
      <c r="J158" s="365"/>
      <c r="K158" s="366"/>
    </row>
    <row r="159" spans="1:11" ht="12.75" customHeight="1" x14ac:dyDescent="0.25">
      <c r="A159" s="340"/>
      <c r="B159" s="340"/>
      <c r="C159" s="340"/>
      <c r="D159" s="364"/>
      <c r="E159" s="340"/>
      <c r="F159" s="340"/>
      <c r="G159" s="340"/>
      <c r="H159" s="340"/>
      <c r="I159" s="340"/>
      <c r="J159" s="365"/>
      <c r="K159" s="366"/>
    </row>
    <row r="160" spans="1:11" ht="12.75" customHeight="1" x14ac:dyDescent="0.25">
      <c r="A160" s="340"/>
      <c r="B160" s="340"/>
      <c r="C160" s="340"/>
      <c r="D160" s="364"/>
      <c r="E160" s="340"/>
      <c r="F160" s="340"/>
      <c r="G160" s="340"/>
      <c r="H160" s="340"/>
      <c r="I160" s="340"/>
      <c r="J160" s="365"/>
      <c r="K160" s="366"/>
    </row>
    <row r="161" spans="1:11" ht="12.75" customHeight="1" x14ac:dyDescent="0.25">
      <c r="A161" s="340"/>
      <c r="B161" s="340"/>
      <c r="C161" s="340"/>
      <c r="D161" s="364"/>
      <c r="E161" s="340"/>
      <c r="F161" s="340"/>
      <c r="G161" s="340"/>
      <c r="H161" s="340"/>
      <c r="I161" s="340"/>
      <c r="J161" s="365"/>
      <c r="K161" s="366"/>
    </row>
    <row r="162" spans="1:11" ht="12.75" customHeight="1" x14ac:dyDescent="0.25">
      <c r="A162" s="340"/>
      <c r="B162" s="340"/>
      <c r="C162" s="340"/>
      <c r="D162" s="364"/>
      <c r="E162" s="340"/>
      <c r="F162" s="340"/>
      <c r="G162" s="340"/>
      <c r="H162" s="340"/>
      <c r="I162" s="340"/>
      <c r="J162" s="365"/>
      <c r="K162" s="366"/>
    </row>
    <row r="163" spans="1:11" ht="12.75" customHeight="1" x14ac:dyDescent="0.25">
      <c r="A163" s="340"/>
      <c r="B163" s="340"/>
      <c r="C163" s="340"/>
      <c r="D163" s="364"/>
      <c r="E163" s="340"/>
      <c r="F163" s="340"/>
      <c r="G163" s="340"/>
      <c r="H163" s="340"/>
      <c r="I163" s="340"/>
      <c r="J163" s="365"/>
      <c r="K163" s="366"/>
    </row>
    <row r="164" spans="1:11" ht="12.75" customHeight="1" x14ac:dyDescent="0.25">
      <c r="A164" s="340"/>
      <c r="B164" s="340"/>
      <c r="C164" s="340"/>
      <c r="D164" s="364"/>
      <c r="E164" s="340"/>
      <c r="F164" s="340"/>
      <c r="G164" s="340"/>
      <c r="H164" s="340"/>
      <c r="I164" s="340"/>
      <c r="J164" s="365"/>
      <c r="K164" s="366"/>
    </row>
    <row r="165" spans="1:11" ht="12.75" customHeight="1" x14ac:dyDescent="0.25">
      <c r="A165" s="340"/>
      <c r="B165" s="340"/>
      <c r="C165" s="340"/>
      <c r="D165" s="364"/>
      <c r="E165" s="340"/>
      <c r="F165" s="340"/>
      <c r="G165" s="340"/>
      <c r="H165" s="340"/>
      <c r="I165" s="340"/>
      <c r="J165" s="365"/>
      <c r="K165" s="366"/>
    </row>
    <row r="166" spans="1:11" ht="12.75" customHeight="1" x14ac:dyDescent="0.25">
      <c r="A166" s="340"/>
      <c r="B166" s="340"/>
      <c r="C166" s="340"/>
      <c r="D166" s="364"/>
      <c r="E166" s="340"/>
      <c r="F166" s="340"/>
      <c r="G166" s="340"/>
      <c r="H166" s="340"/>
      <c r="I166" s="340"/>
      <c r="J166" s="365"/>
      <c r="K166" s="366"/>
    </row>
    <row r="167" spans="1:11" ht="12.75" customHeight="1" x14ac:dyDescent="0.25">
      <c r="A167" s="340"/>
      <c r="B167" s="340"/>
      <c r="C167" s="340"/>
      <c r="D167" s="364"/>
      <c r="E167" s="340"/>
      <c r="F167" s="340"/>
      <c r="G167" s="340"/>
      <c r="H167" s="340"/>
      <c r="I167" s="340"/>
      <c r="J167" s="365"/>
      <c r="K167" s="366"/>
    </row>
    <row r="168" spans="1:11" ht="12.75" customHeight="1" x14ac:dyDescent="0.25">
      <c r="A168" s="340"/>
      <c r="B168" s="340"/>
      <c r="C168" s="340"/>
      <c r="D168" s="364"/>
      <c r="E168" s="340"/>
      <c r="F168" s="340"/>
      <c r="G168" s="340"/>
      <c r="H168" s="340"/>
      <c r="I168" s="340"/>
      <c r="J168" s="365"/>
      <c r="K168" s="366"/>
    </row>
    <row r="169" spans="1:11" ht="12.75" customHeight="1" x14ac:dyDescent="0.25">
      <c r="A169" s="340"/>
      <c r="B169" s="340"/>
      <c r="C169" s="340"/>
      <c r="D169" s="364"/>
      <c r="E169" s="340"/>
      <c r="F169" s="340"/>
      <c r="G169" s="340"/>
      <c r="H169" s="340"/>
      <c r="I169" s="340"/>
      <c r="J169" s="365"/>
      <c r="K169" s="366"/>
    </row>
    <row r="170" spans="1:11" ht="12.75" customHeight="1" x14ac:dyDescent="0.25">
      <c r="A170" s="340"/>
      <c r="B170" s="340"/>
      <c r="C170" s="340"/>
      <c r="D170" s="364"/>
      <c r="E170" s="340"/>
      <c r="F170" s="340"/>
      <c r="G170" s="340"/>
      <c r="H170" s="340"/>
      <c r="I170" s="340"/>
      <c r="J170" s="365"/>
      <c r="K170" s="366"/>
    </row>
    <row r="171" spans="1:11" ht="12.75" customHeight="1" x14ac:dyDescent="0.25">
      <c r="A171" s="340"/>
      <c r="B171" s="340"/>
      <c r="C171" s="340"/>
      <c r="D171" s="364"/>
      <c r="E171" s="340"/>
      <c r="F171" s="340"/>
      <c r="G171" s="340"/>
      <c r="H171" s="340"/>
      <c r="I171" s="340"/>
      <c r="J171" s="365"/>
      <c r="K171" s="366"/>
    </row>
    <row r="172" spans="1:11" ht="13.5" x14ac:dyDescent="0.25">
      <c r="A172" s="340"/>
      <c r="B172" s="340"/>
      <c r="C172" s="340"/>
      <c r="D172" s="364"/>
      <c r="E172" s="340"/>
      <c r="F172" s="340"/>
      <c r="G172" s="340"/>
      <c r="H172" s="340"/>
      <c r="I172" s="340"/>
      <c r="J172" s="365"/>
      <c r="K172" s="366"/>
    </row>
    <row r="173" spans="1:11" ht="13.5" x14ac:dyDescent="0.25">
      <c r="A173" s="340"/>
      <c r="B173" s="340"/>
      <c r="C173" s="340"/>
      <c r="D173" s="364"/>
      <c r="E173" s="340"/>
      <c r="F173" s="340"/>
      <c r="G173" s="340"/>
      <c r="H173" s="340"/>
      <c r="I173" s="340"/>
      <c r="J173" s="365"/>
      <c r="K173" s="366"/>
    </row>
    <row r="174" spans="1:11" ht="12.75" customHeight="1" x14ac:dyDescent="0.25">
      <c r="A174" s="340"/>
      <c r="B174" s="340"/>
      <c r="C174" s="340"/>
      <c r="D174" s="364"/>
      <c r="E174" s="340"/>
      <c r="F174" s="340"/>
      <c r="G174" s="340"/>
      <c r="H174" s="340"/>
      <c r="I174" s="340"/>
      <c r="J174" s="365"/>
      <c r="K174" s="366"/>
    </row>
    <row r="175" spans="1:11" ht="12.75" customHeight="1" x14ac:dyDescent="0.25">
      <c r="A175" s="340"/>
      <c r="B175" s="340"/>
      <c r="C175" s="340"/>
      <c r="D175" s="364"/>
      <c r="E175" s="340"/>
      <c r="F175" s="340"/>
      <c r="G175" s="340"/>
      <c r="H175" s="340"/>
      <c r="I175" s="340"/>
      <c r="J175" s="365"/>
      <c r="K175" s="366"/>
    </row>
    <row r="176" spans="1:11" ht="12.75" customHeight="1" x14ac:dyDescent="0.25">
      <c r="A176" s="340"/>
      <c r="B176" s="340"/>
      <c r="C176" s="340"/>
      <c r="D176" s="364"/>
      <c r="E176" s="340"/>
      <c r="F176" s="340"/>
      <c r="G176" s="340"/>
      <c r="H176" s="340"/>
      <c r="I176" s="340"/>
      <c r="J176" s="365"/>
      <c r="K176" s="366"/>
    </row>
    <row r="177" spans="1:11" ht="12.75" customHeight="1" x14ac:dyDescent="0.25">
      <c r="A177" s="340"/>
      <c r="B177" s="340"/>
      <c r="C177" s="340"/>
      <c r="D177" s="364"/>
      <c r="E177" s="340"/>
      <c r="F177" s="340"/>
      <c r="G177" s="340"/>
      <c r="H177" s="340"/>
      <c r="I177" s="340"/>
      <c r="J177" s="365"/>
      <c r="K177" s="366"/>
    </row>
    <row r="178" spans="1:11" ht="12.75" customHeight="1" x14ac:dyDescent="0.25">
      <c r="A178" s="340"/>
      <c r="B178" s="340"/>
      <c r="C178" s="340"/>
      <c r="D178" s="364"/>
      <c r="E178" s="340"/>
      <c r="F178" s="340"/>
      <c r="G178" s="340"/>
      <c r="H178" s="340"/>
      <c r="I178" s="340"/>
      <c r="J178" s="365"/>
      <c r="K178" s="366"/>
    </row>
    <row r="179" spans="1:11" ht="12.75" customHeight="1" x14ac:dyDescent="0.25">
      <c r="A179" s="340"/>
      <c r="B179" s="340"/>
      <c r="C179" s="340"/>
      <c r="D179" s="364"/>
      <c r="E179" s="340"/>
      <c r="F179" s="340"/>
      <c r="G179" s="340"/>
      <c r="H179" s="340"/>
      <c r="I179" s="340"/>
      <c r="J179" s="365"/>
      <c r="K179" s="366"/>
    </row>
    <row r="180" spans="1:11" ht="12.75" customHeight="1" x14ac:dyDescent="0.25">
      <c r="A180" s="340"/>
      <c r="B180" s="340"/>
      <c r="C180" s="340"/>
      <c r="D180" s="364"/>
      <c r="E180" s="340"/>
      <c r="F180" s="340"/>
      <c r="G180" s="340"/>
      <c r="H180" s="340"/>
      <c r="I180" s="340"/>
      <c r="J180" s="365"/>
      <c r="K180" s="366"/>
    </row>
    <row r="181" spans="1:11" ht="12.75" customHeight="1" x14ac:dyDescent="0.25">
      <c r="A181" s="340"/>
      <c r="B181" s="340"/>
      <c r="C181" s="340"/>
      <c r="D181" s="364"/>
      <c r="E181" s="340"/>
      <c r="F181" s="340"/>
      <c r="G181" s="340"/>
      <c r="H181" s="340"/>
      <c r="I181" s="340"/>
      <c r="J181" s="365"/>
      <c r="K181" s="366"/>
    </row>
    <row r="182" spans="1:11" ht="12.75" customHeight="1" x14ac:dyDescent="0.25">
      <c r="A182" s="340"/>
      <c r="B182" s="340"/>
      <c r="C182" s="340"/>
      <c r="D182" s="364"/>
      <c r="E182" s="340"/>
      <c r="F182" s="340"/>
      <c r="G182" s="340"/>
      <c r="H182" s="340"/>
      <c r="I182" s="340"/>
      <c r="J182" s="365"/>
      <c r="K182" s="366"/>
    </row>
    <row r="183" spans="1:11" ht="12.75" customHeight="1" x14ac:dyDescent="0.25">
      <c r="A183" s="340"/>
      <c r="B183" s="340"/>
      <c r="C183" s="340"/>
      <c r="D183" s="364"/>
      <c r="E183" s="340"/>
      <c r="F183" s="340"/>
      <c r="G183" s="340"/>
      <c r="H183" s="340"/>
      <c r="I183" s="340"/>
      <c r="J183" s="365"/>
      <c r="K183" s="366"/>
    </row>
    <row r="184" spans="1:11" ht="12.75" customHeight="1" x14ac:dyDescent="0.25">
      <c r="A184" s="340"/>
      <c r="B184" s="340"/>
      <c r="C184" s="340"/>
      <c r="D184" s="364"/>
      <c r="E184" s="340"/>
      <c r="F184" s="340"/>
      <c r="G184" s="340"/>
      <c r="H184" s="340"/>
      <c r="I184" s="340"/>
      <c r="J184" s="365"/>
      <c r="K184" s="366"/>
    </row>
    <row r="185" spans="1:11" ht="12.75" customHeight="1" x14ac:dyDescent="0.25">
      <c r="A185" s="340"/>
      <c r="B185" s="340"/>
      <c r="C185" s="340"/>
      <c r="D185" s="364"/>
      <c r="E185" s="340"/>
      <c r="F185" s="340"/>
      <c r="G185" s="340"/>
      <c r="H185" s="340"/>
      <c r="I185" s="340"/>
      <c r="J185" s="365"/>
      <c r="K185" s="366"/>
    </row>
    <row r="186" spans="1:11" ht="12.75" customHeight="1" x14ac:dyDescent="0.25">
      <c r="A186" s="340"/>
      <c r="B186" s="340"/>
      <c r="C186" s="340"/>
      <c r="D186" s="364"/>
      <c r="E186" s="340"/>
      <c r="F186" s="340"/>
      <c r="G186" s="340"/>
      <c r="H186" s="340"/>
      <c r="I186" s="340"/>
      <c r="J186" s="365"/>
      <c r="K186" s="366"/>
    </row>
    <row r="187" spans="1:11" ht="12.75" customHeight="1" x14ac:dyDescent="0.25">
      <c r="A187" s="340"/>
      <c r="B187" s="340"/>
      <c r="C187" s="340"/>
      <c r="D187" s="364"/>
      <c r="E187" s="340"/>
      <c r="F187" s="340"/>
      <c r="G187" s="340"/>
      <c r="H187" s="340"/>
      <c r="I187" s="340"/>
      <c r="J187" s="365"/>
      <c r="K187" s="366"/>
    </row>
    <row r="188" spans="1:11" ht="12.75" customHeight="1" x14ac:dyDescent="0.25">
      <c r="A188" s="340"/>
      <c r="B188" s="340"/>
      <c r="C188" s="340"/>
      <c r="D188" s="364"/>
      <c r="E188" s="340"/>
      <c r="F188" s="340"/>
      <c r="G188" s="340"/>
      <c r="H188" s="340"/>
      <c r="I188" s="340"/>
      <c r="J188" s="365"/>
      <c r="K188" s="366"/>
    </row>
    <row r="189" spans="1:11" ht="12.75" customHeight="1" x14ac:dyDescent="0.25">
      <c r="A189" s="340"/>
      <c r="B189" s="340"/>
      <c r="C189" s="340"/>
      <c r="D189" s="364"/>
      <c r="E189" s="340"/>
      <c r="F189" s="340"/>
      <c r="G189" s="340"/>
      <c r="H189" s="340"/>
      <c r="I189" s="340"/>
      <c r="J189" s="365"/>
      <c r="K189" s="366"/>
    </row>
    <row r="190" spans="1:11" ht="12.75" customHeight="1" x14ac:dyDescent="0.25">
      <c r="A190" s="340"/>
      <c r="B190" s="340"/>
      <c r="C190" s="340"/>
      <c r="D190" s="364"/>
      <c r="E190" s="340"/>
      <c r="F190" s="340"/>
      <c r="G190" s="340"/>
      <c r="H190" s="340"/>
      <c r="I190" s="340"/>
      <c r="J190" s="365"/>
      <c r="K190" s="366"/>
    </row>
    <row r="191" spans="1:11" ht="12.75" customHeight="1" x14ac:dyDescent="0.25">
      <c r="A191" s="340"/>
      <c r="B191" s="340"/>
      <c r="C191" s="340"/>
      <c r="D191" s="364"/>
      <c r="E191" s="340"/>
      <c r="F191" s="340"/>
      <c r="G191" s="340"/>
      <c r="H191" s="340"/>
      <c r="I191" s="340"/>
      <c r="J191" s="365"/>
      <c r="K191" s="366"/>
    </row>
    <row r="192" spans="1:11" ht="12.75" customHeight="1" x14ac:dyDescent="0.25">
      <c r="A192" s="340"/>
      <c r="B192" s="340"/>
      <c r="C192" s="340"/>
      <c r="D192" s="364"/>
      <c r="E192" s="340"/>
      <c r="F192" s="340"/>
      <c r="G192" s="340"/>
      <c r="H192" s="340"/>
      <c r="I192" s="340"/>
      <c r="J192" s="365"/>
      <c r="K192" s="366"/>
    </row>
    <row r="193" spans="1:11" ht="12.75" customHeight="1" x14ac:dyDescent="0.25">
      <c r="A193" s="340"/>
      <c r="B193" s="340"/>
      <c r="C193" s="340"/>
      <c r="D193" s="364"/>
      <c r="E193" s="340"/>
      <c r="F193" s="340"/>
      <c r="G193" s="340"/>
      <c r="H193" s="340"/>
      <c r="I193" s="340"/>
      <c r="J193" s="365"/>
      <c r="K193" s="366"/>
    </row>
    <row r="194" spans="1:11" ht="12.75" customHeight="1" x14ac:dyDescent="0.25">
      <c r="A194" s="340"/>
      <c r="B194" s="340"/>
      <c r="C194" s="340"/>
      <c r="D194" s="364"/>
      <c r="E194" s="340"/>
      <c r="F194" s="340"/>
      <c r="G194" s="340"/>
      <c r="H194" s="340"/>
      <c r="I194" s="340"/>
      <c r="J194" s="365"/>
      <c r="K194" s="366"/>
    </row>
    <row r="195" spans="1:11" ht="12.75" customHeight="1" x14ac:dyDescent="0.25">
      <c r="A195" s="340"/>
      <c r="B195" s="340"/>
      <c r="C195" s="340"/>
      <c r="D195" s="364"/>
      <c r="E195" s="340"/>
      <c r="F195" s="340"/>
      <c r="G195" s="340"/>
      <c r="H195" s="340"/>
      <c r="I195" s="340"/>
      <c r="J195" s="365"/>
      <c r="K195" s="366"/>
    </row>
    <row r="196" spans="1:11" ht="12.75" customHeight="1" x14ac:dyDescent="0.25">
      <c r="A196" s="340"/>
      <c r="B196" s="340"/>
      <c r="C196" s="340"/>
      <c r="D196" s="364"/>
      <c r="E196" s="340"/>
      <c r="F196" s="340"/>
      <c r="G196" s="340"/>
      <c r="H196" s="340"/>
      <c r="I196" s="340"/>
      <c r="J196" s="365"/>
      <c r="K196" s="366"/>
    </row>
    <row r="197" spans="1:11" ht="12.75" customHeight="1" x14ac:dyDescent="0.25">
      <c r="A197" s="340"/>
      <c r="B197" s="340"/>
      <c r="C197" s="340"/>
      <c r="D197" s="364"/>
      <c r="E197" s="340"/>
      <c r="F197" s="340"/>
      <c r="G197" s="340"/>
      <c r="H197" s="340"/>
      <c r="I197" s="340"/>
      <c r="J197" s="365"/>
      <c r="K197" s="366"/>
    </row>
    <row r="198" spans="1:11" ht="13.5" x14ac:dyDescent="0.25">
      <c r="A198" s="340"/>
      <c r="B198" s="340"/>
      <c r="C198" s="340"/>
      <c r="D198" s="364"/>
      <c r="E198" s="340"/>
      <c r="F198" s="340"/>
      <c r="G198" s="340"/>
      <c r="H198" s="340"/>
      <c r="I198" s="340"/>
      <c r="J198" s="365"/>
      <c r="K198" s="366"/>
    </row>
    <row r="199" spans="1:11" ht="13.5" x14ac:dyDescent="0.25">
      <c r="A199" s="340"/>
      <c r="B199" s="340"/>
      <c r="C199" s="340"/>
      <c r="D199" s="364"/>
      <c r="E199" s="340"/>
      <c r="F199" s="340"/>
      <c r="G199" s="340"/>
      <c r="H199" s="340"/>
      <c r="I199" s="340"/>
      <c r="J199" s="365"/>
      <c r="K199" s="366"/>
    </row>
    <row r="200" spans="1:11" ht="12.75" customHeight="1" x14ac:dyDescent="0.25">
      <c r="A200" s="340"/>
      <c r="B200" s="340"/>
      <c r="C200" s="340"/>
      <c r="D200" s="364"/>
      <c r="E200" s="340"/>
      <c r="F200" s="340"/>
      <c r="G200" s="340"/>
      <c r="H200" s="340"/>
      <c r="I200" s="340"/>
      <c r="J200" s="365"/>
      <c r="K200" s="366"/>
    </row>
    <row r="201" spans="1:11" ht="12.75" customHeight="1" x14ac:dyDescent="0.25">
      <c r="A201" s="340"/>
      <c r="B201" s="340"/>
      <c r="C201" s="340"/>
      <c r="D201" s="364"/>
      <c r="E201" s="340"/>
      <c r="F201" s="340"/>
      <c r="G201" s="340"/>
      <c r="H201" s="340"/>
      <c r="I201" s="340"/>
      <c r="J201" s="365"/>
      <c r="K201" s="366"/>
    </row>
    <row r="202" spans="1:11" ht="12.75" customHeight="1" x14ac:dyDescent="0.25">
      <c r="A202" s="340"/>
      <c r="B202" s="340"/>
      <c r="C202" s="340"/>
      <c r="D202" s="364"/>
      <c r="E202" s="340"/>
      <c r="F202" s="340"/>
      <c r="G202" s="340"/>
      <c r="H202" s="340"/>
      <c r="I202" s="340"/>
      <c r="J202" s="365"/>
      <c r="K202" s="366"/>
    </row>
    <row r="203" spans="1:11" ht="12.75" customHeight="1" x14ac:dyDescent="0.25">
      <c r="A203" s="340"/>
      <c r="B203" s="340"/>
      <c r="C203" s="340"/>
      <c r="D203" s="364"/>
      <c r="E203" s="340"/>
      <c r="F203" s="340"/>
      <c r="G203" s="340"/>
      <c r="H203" s="340"/>
      <c r="I203" s="340"/>
      <c r="J203" s="365"/>
      <c r="K203" s="366"/>
    </row>
    <row r="204" spans="1:11" ht="12.75" customHeight="1" x14ac:dyDescent="0.25">
      <c r="A204" s="340"/>
      <c r="B204" s="340"/>
      <c r="C204" s="340"/>
      <c r="D204" s="364"/>
      <c r="E204" s="340"/>
      <c r="F204" s="340"/>
      <c r="G204" s="340"/>
      <c r="H204" s="340"/>
      <c r="I204" s="340"/>
      <c r="J204" s="365"/>
      <c r="K204" s="366"/>
    </row>
    <row r="205" spans="1:11" ht="12.75" customHeight="1" x14ac:dyDescent="0.25">
      <c r="A205" s="340"/>
      <c r="B205" s="340"/>
      <c r="C205" s="340"/>
      <c r="D205" s="364"/>
      <c r="E205" s="340"/>
      <c r="F205" s="340"/>
      <c r="G205" s="340"/>
      <c r="H205" s="340"/>
      <c r="I205" s="340"/>
      <c r="J205" s="365"/>
      <c r="K205" s="366"/>
    </row>
    <row r="206" spans="1:11" ht="12.75" customHeight="1" x14ac:dyDescent="0.25">
      <c r="A206" s="340"/>
      <c r="B206" s="340"/>
      <c r="C206" s="340"/>
      <c r="D206" s="364"/>
      <c r="E206" s="340"/>
      <c r="F206" s="340"/>
      <c r="G206" s="340"/>
      <c r="H206" s="340"/>
      <c r="I206" s="340"/>
      <c r="J206" s="365"/>
      <c r="K206" s="366"/>
    </row>
    <row r="207" spans="1:11" ht="12.75" customHeight="1" x14ac:dyDescent="0.25">
      <c r="A207" s="340"/>
      <c r="B207" s="340"/>
      <c r="C207" s="340"/>
      <c r="D207" s="364"/>
      <c r="E207" s="340"/>
      <c r="F207" s="340"/>
      <c r="G207" s="340"/>
      <c r="H207" s="340"/>
      <c r="I207" s="340"/>
      <c r="J207" s="365"/>
      <c r="K207" s="366"/>
    </row>
    <row r="208" spans="1:11" ht="12.75" customHeight="1" x14ac:dyDescent="0.25">
      <c r="A208" s="340"/>
      <c r="B208" s="340"/>
      <c r="C208" s="340"/>
      <c r="D208" s="364"/>
      <c r="E208" s="340"/>
      <c r="F208" s="340"/>
      <c r="G208" s="340"/>
      <c r="H208" s="340"/>
      <c r="I208" s="340"/>
      <c r="J208" s="365"/>
      <c r="K208" s="366"/>
    </row>
    <row r="209" spans="1:11" ht="12.75" customHeight="1" x14ac:dyDescent="0.25">
      <c r="A209" s="340"/>
      <c r="B209" s="340"/>
      <c r="C209" s="340"/>
      <c r="D209" s="364"/>
      <c r="E209" s="340"/>
      <c r="F209" s="340"/>
      <c r="G209" s="340"/>
      <c r="H209" s="340"/>
      <c r="I209" s="340"/>
      <c r="J209" s="365"/>
      <c r="K209" s="366"/>
    </row>
    <row r="210" spans="1:11" ht="12.75" customHeight="1" x14ac:dyDescent="0.25">
      <c r="A210" s="340"/>
      <c r="B210" s="340"/>
      <c r="C210" s="340"/>
      <c r="D210" s="364"/>
      <c r="E210" s="340"/>
      <c r="F210" s="340"/>
      <c r="G210" s="340"/>
      <c r="H210" s="340"/>
      <c r="I210" s="340"/>
      <c r="J210" s="365"/>
      <c r="K210" s="366"/>
    </row>
    <row r="211" spans="1:11" ht="12.75" customHeight="1" x14ac:dyDescent="0.25">
      <c r="A211" s="340"/>
      <c r="B211" s="340"/>
      <c r="C211" s="340"/>
      <c r="D211" s="364"/>
      <c r="E211" s="340"/>
      <c r="F211" s="340"/>
      <c r="G211" s="340"/>
      <c r="H211" s="340"/>
      <c r="I211" s="340"/>
      <c r="J211" s="365"/>
      <c r="K211" s="366"/>
    </row>
    <row r="212" spans="1:11" ht="12.75" customHeight="1" x14ac:dyDescent="0.25">
      <c r="A212" s="340"/>
      <c r="B212" s="340"/>
      <c r="C212" s="340"/>
      <c r="D212" s="364"/>
      <c r="E212" s="340"/>
      <c r="F212" s="340"/>
      <c r="G212" s="340"/>
      <c r="H212" s="340"/>
      <c r="I212" s="340"/>
      <c r="J212" s="365"/>
      <c r="K212" s="366"/>
    </row>
    <row r="213" spans="1:11" ht="12.75" customHeight="1" x14ac:dyDescent="0.25">
      <c r="A213" s="340"/>
      <c r="B213" s="340"/>
      <c r="C213" s="340"/>
      <c r="D213" s="364"/>
      <c r="E213" s="340"/>
      <c r="F213" s="340"/>
      <c r="G213" s="340"/>
      <c r="H213" s="340"/>
      <c r="I213" s="340"/>
      <c r="J213" s="365"/>
      <c r="K213" s="366"/>
    </row>
    <row r="214" spans="1:11" ht="12.75" customHeight="1" x14ac:dyDescent="0.25">
      <c r="A214" s="340"/>
      <c r="B214" s="340"/>
      <c r="C214" s="340"/>
      <c r="D214" s="364"/>
      <c r="E214" s="340"/>
      <c r="F214" s="340"/>
      <c r="G214" s="340"/>
      <c r="H214" s="340"/>
      <c r="I214" s="340"/>
      <c r="J214" s="365"/>
      <c r="K214" s="366"/>
    </row>
    <row r="215" spans="1:11" ht="12.75" customHeight="1" x14ac:dyDescent="0.25">
      <c r="A215" s="340"/>
      <c r="B215" s="340"/>
      <c r="C215" s="340"/>
      <c r="D215" s="364"/>
      <c r="E215" s="340"/>
      <c r="F215" s="340"/>
      <c r="G215" s="340"/>
      <c r="H215" s="340"/>
      <c r="I215" s="340"/>
      <c r="J215" s="365"/>
      <c r="K215" s="366"/>
    </row>
    <row r="216" spans="1:11" ht="12.75" customHeight="1" x14ac:dyDescent="0.25">
      <c r="A216" s="340"/>
      <c r="B216" s="340"/>
      <c r="C216" s="340"/>
      <c r="D216" s="364"/>
      <c r="E216" s="340"/>
      <c r="F216" s="340"/>
      <c r="G216" s="340"/>
      <c r="H216" s="340"/>
      <c r="I216" s="340"/>
      <c r="J216" s="365"/>
      <c r="K216" s="366"/>
    </row>
    <row r="217" spans="1:11" ht="12.75" customHeight="1" x14ac:dyDescent="0.25">
      <c r="A217" s="340"/>
      <c r="B217" s="340"/>
      <c r="C217" s="340"/>
      <c r="D217" s="364"/>
      <c r="E217" s="340"/>
      <c r="F217" s="340"/>
      <c r="G217" s="340"/>
      <c r="H217" s="340"/>
      <c r="I217" s="340"/>
      <c r="J217" s="365"/>
      <c r="K217" s="366"/>
    </row>
    <row r="218" spans="1:11" ht="12.75" customHeight="1" x14ac:dyDescent="0.25">
      <c r="A218" s="340"/>
      <c r="B218" s="340"/>
      <c r="C218" s="340"/>
      <c r="D218" s="364"/>
      <c r="E218" s="340"/>
      <c r="F218" s="340"/>
      <c r="G218" s="340"/>
      <c r="H218" s="340"/>
      <c r="I218" s="340"/>
      <c r="J218" s="365"/>
      <c r="K218" s="366"/>
    </row>
    <row r="219" spans="1:11" ht="12.75" customHeight="1" x14ac:dyDescent="0.25">
      <c r="A219" s="340"/>
      <c r="B219" s="340"/>
      <c r="C219" s="340"/>
      <c r="D219" s="364"/>
      <c r="E219" s="340"/>
      <c r="F219" s="340"/>
      <c r="G219" s="340"/>
      <c r="H219" s="340"/>
      <c r="I219" s="340"/>
      <c r="J219" s="365"/>
      <c r="K219" s="366"/>
    </row>
    <row r="220" spans="1:11" ht="12.75" customHeight="1" x14ac:dyDescent="0.25">
      <c r="A220" s="340"/>
      <c r="B220" s="340"/>
      <c r="C220" s="340"/>
      <c r="D220" s="364"/>
      <c r="E220" s="340"/>
      <c r="F220" s="340"/>
      <c r="G220" s="340"/>
      <c r="H220" s="340"/>
      <c r="I220" s="340"/>
      <c r="J220" s="365"/>
      <c r="K220" s="366"/>
    </row>
    <row r="221" spans="1:11" ht="12.75" customHeight="1" x14ac:dyDescent="0.25">
      <c r="A221" s="340"/>
      <c r="B221" s="340"/>
      <c r="C221" s="340"/>
      <c r="D221" s="364"/>
      <c r="E221" s="340"/>
      <c r="F221" s="340"/>
      <c r="G221" s="340"/>
      <c r="H221" s="340"/>
      <c r="I221" s="340"/>
      <c r="J221" s="365"/>
      <c r="K221" s="366"/>
    </row>
    <row r="222" spans="1:11" ht="12.75" customHeight="1" x14ac:dyDescent="0.25">
      <c r="A222" s="340"/>
      <c r="B222" s="340"/>
      <c r="C222" s="340"/>
      <c r="D222" s="364"/>
      <c r="E222" s="340"/>
      <c r="F222" s="340"/>
      <c r="G222" s="340"/>
      <c r="H222" s="340"/>
      <c r="I222" s="340"/>
      <c r="J222" s="365"/>
      <c r="K222" s="366"/>
    </row>
    <row r="223" spans="1:11" ht="12.75" customHeight="1" x14ac:dyDescent="0.25">
      <c r="A223" s="340"/>
      <c r="B223" s="340"/>
      <c r="C223" s="340"/>
      <c r="D223" s="364"/>
      <c r="E223" s="340"/>
      <c r="F223" s="340"/>
      <c r="G223" s="340"/>
      <c r="H223" s="340"/>
      <c r="I223" s="340"/>
      <c r="J223" s="365"/>
      <c r="K223" s="366"/>
    </row>
    <row r="224" spans="1:11" ht="12.75" customHeight="1" x14ac:dyDescent="0.25">
      <c r="A224" s="340"/>
      <c r="B224" s="340"/>
      <c r="C224" s="340"/>
      <c r="D224" s="364"/>
      <c r="E224" s="340"/>
      <c r="F224" s="340"/>
      <c r="G224" s="340"/>
      <c r="H224" s="340"/>
      <c r="I224" s="340"/>
      <c r="J224" s="365"/>
      <c r="K224" s="366"/>
    </row>
    <row r="225" spans="1:11" ht="12.75" customHeight="1" x14ac:dyDescent="0.25">
      <c r="A225" s="340"/>
      <c r="B225" s="340"/>
      <c r="C225" s="340"/>
      <c r="D225" s="364"/>
      <c r="E225" s="340"/>
      <c r="F225" s="340"/>
      <c r="G225" s="340"/>
      <c r="H225" s="340"/>
      <c r="I225" s="340"/>
      <c r="J225" s="365"/>
      <c r="K225" s="366"/>
    </row>
    <row r="226" spans="1:11" ht="12.75" customHeight="1" x14ac:dyDescent="0.25">
      <c r="A226" s="340"/>
      <c r="B226" s="340"/>
      <c r="C226" s="340"/>
      <c r="D226" s="364"/>
      <c r="E226" s="340"/>
      <c r="F226" s="340"/>
      <c r="G226" s="340"/>
      <c r="H226" s="340"/>
      <c r="I226" s="340"/>
      <c r="J226" s="365"/>
      <c r="K226" s="366"/>
    </row>
    <row r="227" spans="1:11" ht="12.75" customHeight="1" x14ac:dyDescent="0.25">
      <c r="A227" s="340"/>
      <c r="B227" s="340"/>
      <c r="C227" s="340"/>
      <c r="D227" s="364"/>
      <c r="E227" s="340"/>
      <c r="F227" s="340"/>
      <c r="G227" s="340"/>
      <c r="H227" s="340"/>
      <c r="I227" s="340"/>
      <c r="J227" s="365"/>
      <c r="K227" s="366"/>
    </row>
    <row r="228" spans="1:11" ht="12.75" customHeight="1" x14ac:dyDescent="0.25">
      <c r="A228" s="340"/>
      <c r="B228" s="340"/>
      <c r="C228" s="340"/>
      <c r="D228" s="364"/>
      <c r="E228" s="340"/>
      <c r="F228" s="340"/>
      <c r="G228" s="340"/>
      <c r="H228" s="340"/>
      <c r="I228" s="340"/>
      <c r="J228" s="365"/>
      <c r="K228" s="366"/>
    </row>
    <row r="229" spans="1:11" ht="12.75" customHeight="1" x14ac:dyDescent="0.25">
      <c r="A229" s="340"/>
      <c r="B229" s="340"/>
      <c r="C229" s="340"/>
      <c r="D229" s="364"/>
      <c r="E229" s="340"/>
      <c r="F229" s="340"/>
      <c r="G229" s="340"/>
      <c r="H229" s="340"/>
      <c r="I229" s="340"/>
      <c r="J229" s="365"/>
      <c r="K229" s="366"/>
    </row>
    <row r="230" spans="1:11" ht="12.75" customHeight="1" x14ac:dyDescent="0.25">
      <c r="A230" s="340"/>
      <c r="B230" s="340"/>
      <c r="C230" s="340"/>
      <c r="D230" s="364"/>
      <c r="E230" s="340"/>
      <c r="F230" s="340"/>
      <c r="G230" s="340"/>
      <c r="H230" s="340"/>
      <c r="I230" s="340"/>
      <c r="J230" s="365"/>
      <c r="K230" s="366"/>
    </row>
    <row r="231" spans="1:11" ht="12.75" customHeight="1" x14ac:dyDescent="0.25">
      <c r="A231" s="340"/>
      <c r="B231" s="340"/>
      <c r="C231" s="340"/>
      <c r="D231" s="364"/>
      <c r="E231" s="340"/>
      <c r="F231" s="340"/>
      <c r="G231" s="340"/>
      <c r="H231" s="340"/>
      <c r="I231" s="340"/>
      <c r="J231" s="365"/>
      <c r="K231" s="366"/>
    </row>
    <row r="232" spans="1:11" ht="12.75" customHeight="1" x14ac:dyDescent="0.25">
      <c r="A232" s="340"/>
      <c r="B232" s="340"/>
      <c r="C232" s="340"/>
      <c r="D232" s="364"/>
      <c r="E232" s="340"/>
      <c r="F232" s="340"/>
      <c r="G232" s="340"/>
      <c r="H232" s="340"/>
      <c r="I232" s="340"/>
      <c r="J232" s="365"/>
      <c r="K232" s="366"/>
    </row>
    <row r="233" spans="1:11" ht="12.75" customHeight="1" x14ac:dyDescent="0.25">
      <c r="A233" s="340"/>
      <c r="B233" s="340"/>
      <c r="C233" s="340"/>
      <c r="D233" s="364"/>
      <c r="E233" s="340"/>
      <c r="F233" s="340"/>
      <c r="G233" s="340"/>
      <c r="H233" s="340"/>
      <c r="I233" s="340"/>
      <c r="J233" s="365"/>
      <c r="K233" s="366"/>
    </row>
    <row r="234" spans="1:11" ht="13.5" x14ac:dyDescent="0.25">
      <c r="A234" s="340"/>
      <c r="B234" s="340"/>
      <c r="C234" s="340"/>
      <c r="D234" s="364"/>
      <c r="E234" s="340"/>
      <c r="F234" s="340"/>
      <c r="G234" s="340"/>
      <c r="H234" s="340"/>
      <c r="I234" s="340"/>
      <c r="J234" s="365"/>
      <c r="K234" s="366"/>
    </row>
    <row r="235" spans="1:11" ht="13.5" x14ac:dyDescent="0.25">
      <c r="A235" s="340"/>
      <c r="B235" s="340"/>
      <c r="C235" s="340"/>
      <c r="D235" s="364"/>
      <c r="E235" s="340"/>
      <c r="F235" s="340"/>
      <c r="G235" s="340"/>
      <c r="H235" s="340"/>
      <c r="I235" s="340"/>
      <c r="J235" s="365"/>
      <c r="K235" s="366"/>
    </row>
    <row r="236" spans="1:11" ht="13.5" x14ac:dyDescent="0.25">
      <c r="A236" s="340"/>
      <c r="B236" s="340"/>
      <c r="C236" s="340"/>
      <c r="D236" s="364"/>
      <c r="E236" s="340"/>
      <c r="F236" s="340"/>
      <c r="G236" s="340"/>
      <c r="H236" s="340"/>
      <c r="I236" s="340"/>
      <c r="J236" s="365"/>
      <c r="K236" s="366"/>
    </row>
    <row r="237" spans="1:11" ht="13.5" x14ac:dyDescent="0.25">
      <c r="A237" s="340"/>
      <c r="B237" s="340"/>
      <c r="C237" s="340"/>
      <c r="D237" s="364"/>
      <c r="E237" s="340"/>
      <c r="F237" s="340"/>
      <c r="G237" s="340"/>
      <c r="H237" s="340"/>
      <c r="I237" s="340"/>
      <c r="J237" s="365"/>
      <c r="K237" s="366"/>
    </row>
    <row r="238" spans="1:11" ht="13.5" x14ac:dyDescent="0.25">
      <c r="A238" s="340"/>
      <c r="B238" s="340"/>
      <c r="C238" s="340"/>
      <c r="D238" s="364"/>
      <c r="E238" s="340"/>
      <c r="F238" s="340"/>
      <c r="G238" s="340"/>
      <c r="H238" s="340"/>
      <c r="I238" s="340"/>
      <c r="J238" s="365"/>
      <c r="K238" s="366"/>
    </row>
    <row r="239" spans="1:11" ht="13.5" x14ac:dyDescent="0.25">
      <c r="A239" s="340"/>
      <c r="B239" s="340"/>
      <c r="C239" s="340"/>
      <c r="D239" s="364"/>
      <c r="E239" s="340"/>
      <c r="F239" s="340"/>
      <c r="G239" s="340"/>
      <c r="H239" s="340"/>
      <c r="I239" s="340"/>
      <c r="J239" s="365"/>
      <c r="K239" s="366"/>
    </row>
    <row r="240" spans="1:11" ht="13.5" x14ac:dyDescent="0.25">
      <c r="A240" s="340"/>
      <c r="B240" s="340"/>
      <c r="C240" s="340"/>
      <c r="D240" s="364"/>
      <c r="E240" s="340"/>
      <c r="F240" s="340"/>
      <c r="G240" s="340"/>
      <c r="H240" s="340"/>
      <c r="I240" s="340"/>
      <c r="J240" s="365"/>
      <c r="K240" s="366"/>
    </row>
    <row r="241" spans="1:11" ht="13.5" x14ac:dyDescent="0.25">
      <c r="A241" s="340"/>
      <c r="B241" s="340"/>
      <c r="C241" s="340"/>
      <c r="D241" s="364"/>
      <c r="E241" s="340"/>
      <c r="F241" s="340"/>
      <c r="G241" s="340"/>
      <c r="H241" s="340"/>
      <c r="I241" s="340"/>
      <c r="J241" s="365"/>
      <c r="K241" s="366"/>
    </row>
    <row r="242" spans="1:11" ht="13.5" x14ac:dyDescent="0.25">
      <c r="A242" s="340"/>
      <c r="B242" s="340"/>
      <c r="C242" s="340"/>
      <c r="D242" s="364"/>
      <c r="E242" s="340"/>
      <c r="F242" s="340"/>
      <c r="G242" s="340"/>
      <c r="H242" s="340"/>
      <c r="I242" s="340"/>
      <c r="J242" s="365"/>
      <c r="K242" s="366"/>
    </row>
    <row r="243" spans="1:11" ht="13.5" x14ac:dyDescent="0.25">
      <c r="A243" s="340"/>
      <c r="B243" s="340"/>
      <c r="C243" s="340"/>
      <c r="D243" s="364"/>
      <c r="E243" s="340"/>
      <c r="F243" s="340"/>
      <c r="G243" s="340"/>
      <c r="H243" s="340"/>
      <c r="I243" s="340"/>
      <c r="J243" s="365"/>
      <c r="K243" s="366"/>
    </row>
    <row r="244" spans="1:11" ht="13.5" x14ac:dyDescent="0.25">
      <c r="A244" s="340"/>
      <c r="B244" s="340"/>
      <c r="C244" s="340"/>
      <c r="D244" s="364"/>
      <c r="E244" s="340"/>
      <c r="F244" s="340"/>
      <c r="G244" s="340"/>
      <c r="H244" s="340"/>
      <c r="I244" s="340"/>
      <c r="J244" s="365"/>
      <c r="K244" s="366"/>
    </row>
    <row r="245" spans="1:11" ht="12.75" customHeight="1" x14ac:dyDescent="0.25">
      <c r="A245" s="340"/>
      <c r="B245" s="340"/>
      <c r="C245" s="340"/>
      <c r="D245" s="364"/>
      <c r="E245" s="340"/>
      <c r="F245" s="340"/>
      <c r="G245" s="340"/>
      <c r="H245" s="340"/>
      <c r="I245" s="340"/>
      <c r="J245" s="365"/>
      <c r="K245" s="366"/>
    </row>
    <row r="246" spans="1:11" ht="12.75" customHeight="1" x14ac:dyDescent="0.25">
      <c r="A246" s="340"/>
      <c r="B246" s="340"/>
      <c r="C246" s="340"/>
      <c r="D246" s="364"/>
      <c r="E246" s="340"/>
      <c r="F246" s="340"/>
      <c r="G246" s="340"/>
      <c r="H246" s="340"/>
      <c r="I246" s="340"/>
      <c r="J246" s="365"/>
      <c r="K246" s="366"/>
    </row>
    <row r="247" spans="1:11" ht="12.75" customHeight="1" x14ac:dyDescent="0.25">
      <c r="A247" s="340"/>
      <c r="B247" s="340"/>
      <c r="C247" s="340"/>
      <c r="D247" s="364"/>
      <c r="E247" s="340"/>
      <c r="F247" s="340"/>
      <c r="G247" s="340"/>
      <c r="H247" s="340"/>
      <c r="I247" s="340"/>
      <c r="J247" s="365"/>
      <c r="K247" s="366"/>
    </row>
    <row r="248" spans="1:11" ht="12.75" customHeight="1" x14ac:dyDescent="0.25">
      <c r="A248" s="340"/>
      <c r="B248" s="340"/>
      <c r="C248" s="340"/>
      <c r="D248" s="364"/>
      <c r="E248" s="340"/>
      <c r="F248" s="340"/>
      <c r="G248" s="340"/>
      <c r="H248" s="340"/>
      <c r="I248" s="340"/>
      <c r="J248" s="365"/>
      <c r="K248" s="366"/>
    </row>
    <row r="249" spans="1:11" ht="12.75" customHeight="1" x14ac:dyDescent="0.25">
      <c r="A249" s="340"/>
      <c r="B249" s="340"/>
      <c r="C249" s="340"/>
      <c r="D249" s="364"/>
      <c r="E249" s="340"/>
      <c r="F249" s="340"/>
      <c r="G249" s="340"/>
      <c r="H249" s="340"/>
      <c r="I249" s="340"/>
      <c r="J249" s="365"/>
      <c r="K249" s="366"/>
    </row>
    <row r="250" spans="1:11" ht="12.75" customHeight="1" x14ac:dyDescent="0.25">
      <c r="A250" s="340"/>
      <c r="B250" s="340"/>
      <c r="C250" s="340"/>
      <c r="D250" s="364"/>
      <c r="E250" s="340"/>
      <c r="F250" s="340"/>
      <c r="G250" s="340"/>
      <c r="H250" s="340"/>
      <c r="I250" s="340"/>
      <c r="J250" s="365"/>
      <c r="K250" s="366"/>
    </row>
    <row r="251" spans="1:11" ht="12.75" customHeight="1" x14ac:dyDescent="0.25">
      <c r="A251" s="365"/>
      <c r="B251" s="340"/>
      <c r="C251" s="340"/>
      <c r="D251" s="364"/>
      <c r="E251" s="340"/>
      <c r="F251" s="340"/>
      <c r="G251" s="340"/>
      <c r="H251" s="340"/>
      <c r="I251" s="340"/>
      <c r="J251" s="365"/>
      <c r="K251" s="366"/>
    </row>
    <row r="252" spans="1:11" ht="12.75" customHeight="1" x14ac:dyDescent="0.25">
      <c r="A252" s="365"/>
      <c r="B252" s="340"/>
      <c r="C252" s="340"/>
      <c r="D252" s="364"/>
      <c r="E252" s="340"/>
      <c r="F252" s="340"/>
      <c r="G252" s="340"/>
      <c r="H252" s="340"/>
      <c r="I252" s="340"/>
      <c r="J252" s="365"/>
      <c r="K252" s="366"/>
    </row>
    <row r="253" spans="1:11" ht="12.75" customHeight="1" x14ac:dyDescent="0.25">
      <c r="A253" s="365"/>
      <c r="B253" s="340"/>
      <c r="C253" s="340"/>
      <c r="D253" s="364"/>
      <c r="E253" s="340"/>
      <c r="F253" s="340"/>
      <c r="G253" s="340"/>
      <c r="H253" s="340"/>
      <c r="I253" s="340"/>
      <c r="J253" s="365"/>
      <c r="K253" s="366"/>
    </row>
    <row r="254" spans="1:11" ht="12.75" customHeight="1" x14ac:dyDescent="0.25">
      <c r="A254" s="365"/>
      <c r="B254" s="340"/>
      <c r="C254" s="340"/>
      <c r="D254" s="364"/>
      <c r="E254" s="340"/>
      <c r="F254" s="340"/>
      <c r="G254" s="340"/>
      <c r="H254" s="340"/>
      <c r="I254" s="340"/>
      <c r="J254" s="365"/>
      <c r="K254" s="366"/>
    </row>
    <row r="255" spans="1:11" ht="12.75" customHeight="1" x14ac:dyDescent="0.25">
      <c r="A255" s="365"/>
      <c r="B255" s="340"/>
      <c r="C255" s="340"/>
      <c r="D255" s="364"/>
      <c r="E255" s="340"/>
      <c r="F255" s="340"/>
      <c r="G255" s="340"/>
      <c r="H255" s="340"/>
      <c r="I255" s="340"/>
      <c r="J255" s="365"/>
      <c r="K255" s="366"/>
    </row>
    <row r="256" spans="1:11" ht="12.75" customHeight="1" x14ac:dyDescent="0.25">
      <c r="A256" s="365"/>
      <c r="B256" s="340"/>
      <c r="C256" s="340"/>
      <c r="D256" s="364"/>
      <c r="E256" s="340"/>
      <c r="F256" s="340"/>
      <c r="G256" s="340"/>
      <c r="H256" s="340"/>
      <c r="I256" s="340"/>
      <c r="J256" s="365"/>
      <c r="K256" s="366"/>
    </row>
    <row r="257" spans="1:11" ht="12.75" customHeight="1" x14ac:dyDescent="0.25">
      <c r="A257" s="365"/>
      <c r="B257" s="340"/>
      <c r="C257" s="340"/>
      <c r="D257" s="364"/>
      <c r="E257" s="340"/>
      <c r="F257" s="340"/>
      <c r="G257" s="340"/>
      <c r="H257" s="340"/>
      <c r="I257" s="340"/>
      <c r="J257" s="365"/>
      <c r="K257" s="366"/>
    </row>
    <row r="258" spans="1:11" ht="12.75" customHeight="1" x14ac:dyDescent="0.25">
      <c r="A258" s="365"/>
      <c r="B258" s="340"/>
      <c r="C258" s="340"/>
      <c r="D258" s="364"/>
      <c r="E258" s="340"/>
      <c r="F258" s="340"/>
      <c r="G258" s="340"/>
      <c r="H258" s="340"/>
      <c r="I258" s="340"/>
      <c r="J258" s="365"/>
      <c r="K258" s="366"/>
    </row>
    <row r="259" spans="1:11" ht="12.75" customHeight="1" x14ac:dyDescent="0.25">
      <c r="A259" s="365"/>
      <c r="B259" s="340"/>
      <c r="C259" s="340"/>
      <c r="D259" s="364"/>
      <c r="E259" s="340"/>
      <c r="F259" s="340"/>
      <c r="G259" s="340"/>
      <c r="H259" s="340"/>
      <c r="I259" s="340"/>
      <c r="J259" s="365"/>
      <c r="K259" s="366"/>
    </row>
    <row r="260" spans="1:11" ht="12.75" customHeight="1" x14ac:dyDescent="0.25">
      <c r="A260" s="365"/>
      <c r="B260" s="340"/>
      <c r="C260" s="340"/>
      <c r="D260" s="364"/>
      <c r="E260" s="340"/>
      <c r="F260" s="340"/>
      <c r="G260" s="340"/>
      <c r="H260" s="340"/>
      <c r="I260" s="340"/>
      <c r="J260" s="365"/>
      <c r="K260" s="366"/>
    </row>
    <row r="261" spans="1:11" ht="12.75" customHeight="1" x14ac:dyDescent="0.25">
      <c r="A261" s="365"/>
      <c r="B261" s="340"/>
      <c r="C261" s="340"/>
      <c r="D261" s="364"/>
      <c r="E261" s="340"/>
      <c r="F261" s="340"/>
      <c r="G261" s="340"/>
      <c r="H261" s="340"/>
      <c r="I261" s="340"/>
      <c r="J261" s="365"/>
      <c r="K261" s="366"/>
    </row>
    <row r="262" spans="1:11" ht="12.75" customHeight="1" x14ac:dyDescent="0.25">
      <c r="A262" s="365"/>
      <c r="B262" s="340"/>
      <c r="C262" s="340"/>
      <c r="D262" s="364"/>
      <c r="E262" s="340"/>
      <c r="F262" s="340"/>
      <c r="G262" s="340"/>
      <c r="H262" s="340"/>
      <c r="I262" s="340"/>
      <c r="J262" s="365"/>
      <c r="K262" s="366"/>
    </row>
    <row r="263" spans="1:11" ht="12.75" customHeight="1" x14ac:dyDescent="0.25">
      <c r="A263" s="365"/>
      <c r="B263" s="340"/>
      <c r="C263" s="340"/>
      <c r="D263" s="364"/>
      <c r="E263" s="340"/>
      <c r="F263" s="340"/>
      <c r="G263" s="340"/>
      <c r="H263" s="340"/>
      <c r="I263" s="340"/>
      <c r="J263" s="365"/>
      <c r="K263" s="366"/>
    </row>
    <row r="264" spans="1:11" ht="12.75" customHeight="1" x14ac:dyDescent="0.25">
      <c r="A264" s="365"/>
      <c r="B264" s="340"/>
      <c r="C264" s="340"/>
      <c r="D264" s="364"/>
      <c r="E264" s="340"/>
      <c r="F264" s="340"/>
      <c r="G264" s="340"/>
      <c r="H264" s="340"/>
      <c r="I264" s="340"/>
      <c r="J264" s="365"/>
      <c r="K264" s="366"/>
    </row>
    <row r="265" spans="1:11" ht="12.75" customHeight="1" x14ac:dyDescent="0.25">
      <c r="A265" s="368"/>
      <c r="B265" s="339"/>
      <c r="C265" s="339"/>
      <c r="D265" s="367"/>
      <c r="E265" s="339"/>
      <c r="F265" s="339"/>
      <c r="G265" s="339"/>
      <c r="H265" s="339"/>
      <c r="I265" s="339"/>
      <c r="J265" s="368"/>
      <c r="K265" s="369"/>
    </row>
    <row r="266" spans="1:11" ht="12.75" customHeight="1" x14ac:dyDescent="0.25">
      <c r="A266" s="368"/>
      <c r="B266" s="339"/>
      <c r="C266" s="339"/>
      <c r="D266" s="367"/>
      <c r="E266" s="339"/>
      <c r="F266" s="339"/>
      <c r="G266" s="339"/>
      <c r="H266" s="339"/>
      <c r="I266" s="339"/>
      <c r="J266" s="368"/>
      <c r="K266" s="369"/>
    </row>
    <row r="267" spans="1:11" ht="12.75" customHeight="1" x14ac:dyDescent="0.25">
      <c r="A267" s="91"/>
      <c r="B267" s="68"/>
      <c r="C267" s="68"/>
      <c r="D267" s="90"/>
      <c r="E267" s="89"/>
      <c r="F267" s="89"/>
      <c r="G267" s="89"/>
      <c r="H267" s="89"/>
      <c r="I267" s="89"/>
      <c r="J267" s="91"/>
      <c r="K267" s="92"/>
    </row>
    <row r="268" spans="1:11" ht="12.75" customHeight="1" x14ac:dyDescent="0.25">
      <c r="A268" s="91"/>
      <c r="B268" s="68"/>
      <c r="C268" s="68"/>
      <c r="D268" s="90"/>
      <c r="E268" s="89"/>
      <c r="F268" s="89"/>
      <c r="G268" s="89"/>
      <c r="H268" s="89"/>
      <c r="I268" s="89"/>
      <c r="J268" s="91"/>
      <c r="K268" s="92"/>
    </row>
    <row r="269" spans="1:11" x14ac:dyDescent="0.25">
      <c r="A269" s="91"/>
      <c r="B269" s="68"/>
      <c r="C269" s="68"/>
      <c r="D269" s="90"/>
      <c r="E269" s="89"/>
      <c r="F269" s="89"/>
      <c r="G269" s="89"/>
      <c r="H269" s="89"/>
      <c r="I269" s="89"/>
      <c r="J269" s="91"/>
      <c r="K269" s="92"/>
    </row>
    <row r="270" spans="1:11" x14ac:dyDescent="0.25">
      <c r="A270" s="91"/>
      <c r="B270" s="68"/>
      <c r="C270" s="68"/>
      <c r="D270" s="90"/>
      <c r="E270" s="89"/>
      <c r="F270" s="89"/>
      <c r="G270" s="89"/>
      <c r="H270" s="89"/>
      <c r="I270" s="89"/>
      <c r="J270" s="91"/>
      <c r="K270" s="92"/>
    </row>
    <row r="271" spans="1:11" x14ac:dyDescent="0.25">
      <c r="A271" s="91"/>
      <c r="B271" s="68"/>
      <c r="C271" s="68"/>
      <c r="D271" s="90"/>
      <c r="E271" s="89"/>
      <c r="F271" s="89"/>
      <c r="G271" s="89"/>
      <c r="H271" s="89"/>
      <c r="I271" s="89"/>
      <c r="J271" s="91"/>
      <c r="K271" s="92"/>
    </row>
    <row r="272" spans="1:11" x14ac:dyDescent="0.25">
      <c r="A272" s="91"/>
      <c r="B272" s="68"/>
      <c r="C272" s="68"/>
      <c r="D272" s="90"/>
      <c r="E272" s="89"/>
      <c r="F272" s="89"/>
      <c r="G272" s="89"/>
      <c r="H272" s="89"/>
      <c r="I272" s="89"/>
      <c r="J272" s="91"/>
      <c r="K272" s="92"/>
    </row>
    <row r="273" spans="1:11" x14ac:dyDescent="0.25">
      <c r="A273" s="91"/>
      <c r="B273" s="68"/>
      <c r="C273" s="68"/>
      <c r="D273" s="90"/>
      <c r="E273" s="89"/>
      <c r="F273" s="89"/>
      <c r="G273" s="89"/>
      <c r="H273" s="89"/>
      <c r="I273" s="89"/>
      <c r="J273" s="91"/>
      <c r="K273" s="92"/>
    </row>
    <row r="274" spans="1:11" x14ac:dyDescent="0.25">
      <c r="A274" s="91"/>
      <c r="B274" s="68"/>
      <c r="C274" s="68"/>
      <c r="D274" s="90"/>
      <c r="E274" s="89"/>
      <c r="F274" s="89"/>
      <c r="G274" s="89"/>
      <c r="H274" s="89"/>
      <c r="I274" s="89"/>
      <c r="J274" s="91"/>
      <c r="K274" s="92"/>
    </row>
  </sheetData>
  <mergeCells count="22">
    <mergeCell ref="A69:J69"/>
    <mergeCell ref="A78:J78"/>
    <mergeCell ref="E10:E11"/>
    <mergeCell ref="F10:F11"/>
    <mergeCell ref="A66:K66"/>
    <mergeCell ref="A65:J65"/>
    <mergeCell ref="A68:K68"/>
    <mergeCell ref="A12:F12"/>
    <mergeCell ref="A8:K8"/>
    <mergeCell ref="A9:A11"/>
    <mergeCell ref="B9:C11"/>
    <mergeCell ref="D9:E9"/>
    <mergeCell ref="G9:G11"/>
    <mergeCell ref="H9:H11"/>
    <mergeCell ref="I9:I11"/>
    <mergeCell ref="J9:K10"/>
    <mergeCell ref="D10:D11"/>
    <mergeCell ref="A1:C1"/>
    <mergeCell ref="A2:K2"/>
    <mergeCell ref="A3:F3"/>
    <mergeCell ref="G3:L3"/>
    <mergeCell ref="M3:P3"/>
  </mergeCells>
  <printOptions horizontalCentered="1"/>
  <pageMargins left="0.39370078740157483" right="0" top="0.39370078740157483" bottom="0" header="0" footer="0"/>
  <pageSetup scale="65"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Texto" ma:contentTypeID="0x010100C946AD33B74396428F6A9EEA881A5904" ma:contentTypeVersion="3" ma:contentTypeDescription="Plantilla con formato para texto" ma:contentTypeScope="" ma:versionID="fa2ff23a83fe132675f897780095cf8e">
  <xsd:schema xmlns:xsd="http://www.w3.org/2001/XMLSchema" xmlns:xs="http://www.w3.org/2001/XMLSchema" xmlns:p="http://schemas.microsoft.com/office/2006/metadata/properties" xmlns:ns1="http://schemas.microsoft.com/sharepoint/v3" targetNamespace="http://schemas.microsoft.com/office/2006/metadata/properties" ma:root="true" ma:fieldsID="b32cfd30b83adf7a282b15aced64ac7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C40FB3-5929-4DC9-AF6F-EABA8AD854BB}">
  <ds:schemaRefs>
    <ds:schemaRef ds:uri="http://schemas.microsoft.com/office/infopath/2007/PartnerControls"/>
    <ds:schemaRef ds:uri="http://schemas.microsoft.com/office/2006/metadata/properties"/>
    <ds:schemaRef ds:uri="http://schemas.microsoft.com/sharepoint/v3"/>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s>
</ds:datastoreItem>
</file>

<file path=customXml/itemProps2.xml><?xml version="1.0" encoding="utf-8"?>
<ds:datastoreItem xmlns:ds="http://schemas.openxmlformats.org/officeDocument/2006/customXml" ds:itemID="{EEC7F665-51F3-4CA3-85B6-585596A52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1C950A-09D5-4794-A599-7303D118E4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Avance Fis-Fin</vt:lpstr>
      <vt:lpstr>Flujo Neto Inv Dir</vt:lpstr>
      <vt:lpstr>Flujo Neto Inv Con Oper</vt:lpstr>
      <vt:lpstr>Comp Inv dir Oper</vt:lpstr>
      <vt:lpstr>Comp Inv Dir Cond Cost-Total</vt:lpstr>
      <vt:lpstr>VP Neto Inv Fin Dir</vt:lpstr>
      <vt:lpstr>VP Neto Inv Fin Cond</vt:lpstr>
      <vt:lpstr>'Avance Fis-Fin'!Acum_2014_Condicionada</vt:lpstr>
      <vt:lpstr>'Avance Fis-Fin'!Área_de_impresión</vt:lpstr>
      <vt:lpstr>'Comp Inv Dir Cond Cost-Total'!Área_de_impresión</vt:lpstr>
      <vt:lpstr>'Comp Inv dir Oper'!Área_de_impresión</vt:lpstr>
      <vt:lpstr>'Flujo Neto Inv Con Oper'!Área_de_impresión</vt:lpstr>
      <vt:lpstr>'Flujo Neto Inv Dir'!Área_de_impresión</vt:lpstr>
      <vt:lpstr>'VP Neto Inv Fin Cond'!Área_de_impresión</vt:lpstr>
      <vt:lpstr>'VP Neto Inv Fin Dir'!Área_de_impresión</vt:lpstr>
      <vt:lpstr>'Avance Fis-Fin'!Hasta_2015_Condicionada</vt:lpstr>
      <vt:lpstr>'Avance Fis-Fin'!Realizada_Condicionada_2015</vt:lpstr>
      <vt:lpstr>'Avance Fis-Fin'!Títulos_a_imprimir</vt:lpstr>
      <vt:lpstr>'Comp Inv Dir Cond Cost-Total'!Títulos_a_imprimir</vt:lpstr>
      <vt:lpstr>'Comp Inv dir Oper'!Títulos_a_imprimir</vt:lpstr>
      <vt:lpstr>'Flujo Neto Inv Con Oper'!Títulos_a_imprimir</vt:lpstr>
      <vt:lpstr>'Flujo Neto Inv Dir'!Títulos_a_imprimir</vt:lpstr>
      <vt:lpstr>'VP Neto Inv Fin Cond'!Títulos_a_imprimir</vt:lpstr>
      <vt:lpstr>'VP Neto Inv Fin Dir'!Títulos_a_imprimir</vt:lpstr>
    </vt:vector>
  </TitlesOfParts>
  <Company>CFE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88819</dc:creator>
  <cp:lastModifiedBy>Usuario de Windows</cp:lastModifiedBy>
  <cp:lastPrinted>2019-01-26T05:32:10Z</cp:lastPrinted>
  <dcterms:created xsi:type="dcterms:W3CDTF">2018-02-21T18:58:00Z</dcterms:created>
  <dcterms:modified xsi:type="dcterms:W3CDTF">2019-01-28T16:50:24Z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0x010100C946AD33B74396428F6A9EEA881A5904</vt:lpwstr>
  </property>
</Properties>
</file>