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G:\Actual\Mis documentos\Laboral\2018\Trimestrales\1. Primer Trimestre\Anexos\Subidos Share Point\"/>
    </mc:Choice>
  </mc:AlternateContent>
  <bookViews>
    <workbookView xWindow="0" yWindow="0" windowWidth="20490" windowHeight="7755" activeTab="9"/>
  </bookViews>
  <sheets>
    <sheet name="Anexo 10" sheetId="13" r:id="rId1"/>
    <sheet name="Anexo 11" sheetId="24" r:id="rId2"/>
    <sheet name="Anexo 12" sheetId="21" r:id="rId3"/>
    <sheet name="Anexo 13" sheetId="14" r:id="rId4"/>
    <sheet name="Anexo 14" sheetId="22" r:id="rId5"/>
    <sheet name="Anexo 15" sheetId="23" r:id="rId6"/>
    <sheet name="Anexo 16 " sheetId="15" r:id="rId7"/>
    <sheet name="Anexo 17" sheetId="10" r:id="rId8"/>
    <sheet name="Anexo 18" sheetId="25" r:id="rId9"/>
    <sheet name="Anexo 19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8">[4]!ABR&amp;[4]!MAY&amp;[4]!JUN&amp;[4]!JUL&amp;[4]!AGO&amp;[4]!SEP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8">[4]!AGO&amp;[4]!SEP&amp;[4]!OCT&amp;[4]!NOV&amp;[4]!DIC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8">[4]!FEB&amp;[4]!MAR&amp;[4]!ABR&amp;[4]!MAY&amp;[4]!JUN&amp;[4]!JUL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8">[4]!JUL&amp;[4]!AGO&amp;[4]!SEP&amp;[4]!OCT&amp;[4]!NOV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8">[4]!JUN&amp;[4]!JUL&amp;[4]!AGO&amp;[4]!SEP&amp;[4]!OCT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8">[4]!MAR&amp;[4]!ABR&amp;[4]!MAY&amp;[4]!JUN&amp;[4]!JUL&amp;[4]!AGO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8">[4]!MAY&amp;[4]!JUN&amp;[4]!JUL&amp;[4]!AGO&amp;[4]!SEP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8">[4]!NOV&amp;[4]!DIC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8">[4]!OCT&amp;[4]!NOV&amp;[4]!DIC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8">[4]!SEP&amp;[4]!OCT&amp;[4]!NOV&amp;[4]!DIC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2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8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8">[4]!FEB&amp;[4]!MAR&amp;[4]!ABR&amp;[4]!MAY&amp;[4]!JUN&amp;[4]!JUL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8">[4]!JUL&amp;[4]!AGO&amp;[4]!SEP&amp;[4]!OCT&amp;[4]!NOV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8">[4]!JUN&amp;[4]!JUL&amp;[4]!AGO&amp;[4]!SEP&amp;[4]!OCT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8">[4]!OCT&amp;[4]!NOV&amp;[4]!DIC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8">[4]!SEP&amp;[4]!OCT&amp;[4]!NOV&amp;[4]!DIC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8">[4]!ABR&amp;[4]!MAY&amp;[4]!JUN&amp;[4]!JUL&amp;[4]!AGO&amp;[4]!SEP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8">[4]!AGO&amp;[4]!SEP&amp;[4]!OCT&amp;[4]!NOV&amp;[4]!DIC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2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8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8">[4]!FEB&amp;[4]!MAR&amp;[4]!ABR&amp;[4]!MAY&amp;[4]!JUN&amp;[4]!JUL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8">[4]!JUL&amp;[4]!AGO&amp;[4]!SEP&amp;[4]!OCT&amp;[4]!NOV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8">[4]!JUN&amp;[4]!JUL&amp;[4]!AGO&amp;[4]!SEP&amp;[4]!OCT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8">[4]!MAR&amp;[4]!ABR&amp;[4]!MAY&amp;[4]!JUN&amp;[4]!JUL&amp;[4]!AGO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8">[4]!MAY&amp;[4]!JUN&amp;[4]!JUL&amp;[4]!AGO&amp;[4]!SEP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8">[4]!NOV&amp;[4]!DIC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8">[4]!OCT&amp;[4]!NOV&amp;[4]!DIC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2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8">[4]!SEP&amp;[4]!OCT&amp;[4]!NOV&amp;[4]!DIC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2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8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8">[4]!ABR&amp;[4]!MAY&amp;[4]!JUN&amp;[4]!JUL&amp;[4]!AGO&amp;[4]!SEP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8">[4]!AGO&amp;[4]!SEP&amp;[4]!OCT&amp;[4]!NOV&amp;[4]!DIC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8">[4]!FEB&amp;[4]!MAR&amp;[4]!ABR&amp;[4]!MAY&amp;[4]!JUN&amp;[4]!JUL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8">[4]!JUL&amp;[4]!AGO&amp;[4]!SEP&amp;[4]!OCT&amp;[4]!NOV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8">[4]!JUN&amp;[4]!JUL&amp;[4]!AGO&amp;[4]!SEP&amp;[4]!OCT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8">[4]!MAR&amp;[4]!ABR&amp;[4]!MAY&amp;[4]!JUN&amp;[4]!JUL&amp;[4]!AGO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8">[4]!MAY&amp;[4]!JUN&amp;[4]!JUL&amp;[4]!AGO&amp;[4]!SEP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8">[4]!NOV&amp;[4]!DIC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8">[4]!OCT&amp;[4]!NOV&amp;[4]!DIC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8">[4]!SEP&amp;[4]!OCT&amp;[4]!NOV&amp;[4]!DIC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8">[4]!ABR&amp;[4]!MAY&amp;[4]!JUN&amp;[4]!JUL&amp;[4]!AGO&amp;[4]!SEP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8">[4]!AGO&amp;[4]!SEP&amp;[4]!OCT&amp;[4]!NOV&amp;[4]!DIC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8">[4]!FEB&amp;[4]!MAR&amp;[4]!ABR&amp;[4]!MAY&amp;[4]!JUN&amp;[4]!JUL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8">[4]!JUL&amp;[4]!AGO&amp;[4]!SEP&amp;[4]!OCT&amp;[4]!NOV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8">[4]!JUN&amp;[4]!JUL&amp;[4]!AGO&amp;[4]!SEP&amp;[4]!OCT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8">[4]!MAR&amp;[4]!ABR&amp;[4]!MAY&amp;[4]!JUN&amp;[4]!JUL&amp;[4]!AGO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8">[4]!MAY&amp;[4]!JUN&amp;[4]!JUL&amp;[4]!AGO&amp;[4]!SEP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8">[4]!NOV&amp;[4]!DIC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8">[4]!OCT&amp;[4]!NOV&amp;[4]!DIC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8">[4]!SEP&amp;[4]!OCT&amp;[4]!NOV&amp;[4]!DIC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8">[4]!ABR&amp;[4]!MAY&amp;[4]!JUN&amp;[4]!JUL&amp;[4]!AGO&amp;[4]!SEP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8">[4]!AGO&amp;[4]!SEP&amp;[4]!OCT&amp;[4]!NOV&amp;[4]!DIC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2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8">#REF!</definedName>
    <definedName name="____ASA96" localSheetId="9">#REF!</definedName>
    <definedName name="____ASA96">#REF!</definedName>
    <definedName name="____cad179" localSheetId="1">'[5]Mod Eco Controlados 99'!#REF!</definedName>
    <definedName name="____cad179" localSheetId="2">'[5]Mod Eco Controlados 99'!#REF!</definedName>
    <definedName name="____cad179" localSheetId="4">'[5]Mod Eco Controlados 99'!#REF!</definedName>
    <definedName name="____cad179" localSheetId="5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2" hidden="1">{"Bruto",#N/A,FALSE,"CONV3T.XLS";"Neto",#N/A,FALSE,"CONV3T.XLS";"UnoB",#N/A,FALSE,"CONV3T.XLS";"Bruto",#N/A,FALSE,"CONV4T.XLS";"Neto",#N/A,FALSE,"CONV4T.XLS";"UnoB",#N/A,FALSE,"CONV4T.XLS"}</definedName>
    <definedName name="____CAN2" localSheetId="4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2" hidden="1">{"Bruto",#N/A,FALSE,"CONV3T.XLS";"Neto",#N/A,FALSE,"CONV3T.XLS";"UnoB",#N/A,FALSE,"CONV3T.XLS";"Bruto",#N/A,FALSE,"CONV4T.XLS";"Neto",#N/A,FALSE,"CONV4T.XLS";"UnoB",#N/A,FALSE,"CONV4T.XLS"}</definedName>
    <definedName name="____CAN4" localSheetId="4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2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2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2" hidden="1">{"Bruto",#N/A,FALSE,"CONV3T.XLS";"Neto",#N/A,FALSE,"CONV3T.XLS";"UnoB",#N/A,FALSE,"CONV3T.XLS";"Bruto",#N/A,FALSE,"CONV4T.XLS";"Neto",#N/A,FALSE,"CONV4T.XLS";"UnoB",#N/A,FALSE,"CONV4T.XLS"}</definedName>
    <definedName name="____COR4" localSheetId="4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2" hidden="1">{"Bruto",#N/A,FALSE,"CONV3T.XLS";"Neto",#N/A,FALSE,"CONV3T.XLS";"UnoB",#N/A,FALSE,"CONV3T.XLS";"Bruto",#N/A,FALSE,"CONV4T.XLS";"Neto",#N/A,FALSE,"CONV4T.XLS";"UnoB",#N/A,FALSE,"CONV4T.XLS"}</definedName>
    <definedName name="____COS4" localSheetId="4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2" hidden="1">{"Bruto",#N/A,FALSE,"CONV3T.XLS";"Neto",#N/A,FALSE,"CONV3T.XLS";"UnoB",#N/A,FALSE,"CONV3T.XLS";"Bruto",#N/A,FALSE,"CONV4T.XLS";"Neto",#N/A,FALSE,"CONV4T.XLS";"UnoB",#N/A,FALSE,"CONV4T.XLS"}</definedName>
    <definedName name="____ee1" localSheetId="4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2" hidden="1">{"Bruto",#N/A,FALSE,"CONV3T.XLS";"Neto",#N/A,FALSE,"CONV3T.XLS";"UnoB",#N/A,FALSE,"CONV3T.XLS";"Bruto",#N/A,FALSE,"CONV4T.XLS";"Neto",#N/A,FALSE,"CONV4T.XLS";"UnoB",#N/A,FALSE,"CONV4T.XLS"}</definedName>
    <definedName name="____esc2" localSheetId="4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2" hidden="1">{"Bruto",#N/A,FALSE,"CONV3T.XLS";"Neto",#N/A,FALSE,"CONV3T.XLS";"UnoB",#N/A,FALSE,"CONV3T.XLS";"Bruto",#N/A,FALSE,"CONV4T.XLS";"Neto",#N/A,FALSE,"CONV4T.XLS";"UnoB",#N/A,FALSE,"CONV4T.XLS"}</definedName>
    <definedName name="____ESC4" localSheetId="4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8">[4]!FEB&amp;[4]!MAR&amp;[4]!ABR&amp;[4]!MAY&amp;[4]!JUN&amp;[4]!JUL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8">[4]!JUL&amp;[4]!AGO&amp;[4]!SEP&amp;[4]!OCT&amp;[4]!NOV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8">[4]!JUN&amp;[4]!JUL&amp;[4]!AGO&amp;[4]!SEP&amp;[4]!OCT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8">[4]!MAR&amp;[4]!ABR&amp;[4]!MAY&amp;[4]!JUN&amp;[4]!JUL&amp;[4]!AGO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8">[4]!MAY&amp;[4]!JUN&amp;[4]!JUL&amp;[4]!AGO&amp;[4]!SEP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2" hidden="1">{"Bruto",#N/A,FALSE,"CONV3T.XLS";"Neto",#N/A,FALSE,"CONV3T.XLS";"UnoB",#N/A,FALSE,"CONV3T.XLS";"Bruto",#N/A,FALSE,"CONV4T.XLS";"Neto",#N/A,FALSE,"CONV4T.XLS";"UnoB",#N/A,FALSE,"CONV4T.XLS"}</definedName>
    <definedName name="____mor2" localSheetId="4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2" hidden="1">{"Bruto",#N/A,FALSE,"CONV3T.XLS";"Neto",#N/A,FALSE,"CONV3T.XLS";"UnoB",#N/A,FALSE,"CONV3T.XLS";"Bruto",#N/A,FALSE,"CONV4T.XLS";"Neto",#N/A,FALSE,"CONV4T.XLS";"UnoB",#N/A,FALSE,"CONV4T.XLS"}</definedName>
    <definedName name="____MOR4" localSheetId="4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8">[4]!NOV&amp;[4]!DIC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8">[4]!OCT&amp;[4]!NOV&amp;[4]!DIC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2" hidden="1">{"Bruto",#N/A,FALSE,"CONV3T.XLS";"Neto",#N/A,FALSE,"CONV3T.XLS";"UnoB",#N/A,FALSE,"CONV3T.XLS";"Bruto",#N/A,FALSE,"CONV4T.XLS";"Neto",#N/A,FALSE,"CONV4T.XLS";"UnoB",#N/A,FALSE,"CONV4T.XLS"}</definedName>
    <definedName name="____pa2" localSheetId="4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2" hidden="1">{"Bruto",#N/A,FALSE,"CONV3T.XLS";"Neto",#N/A,FALSE,"CONV3T.XLS";"UnoB",#N/A,FALSE,"CONV3T.XLS";"Bruto",#N/A,FALSE,"CONV4T.XLS";"Neto",#N/A,FALSE,"CONV4T.XLS";"UnoB",#N/A,FALSE,"CONV4T.XLS"}</definedName>
    <definedName name="____PAJ4" localSheetId="4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2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2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8">[4]!SEP&amp;[4]!OCT&amp;[4]!NOV&amp;[4]!DIC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2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8">#REF!</definedName>
    <definedName name="____syt03" localSheetId="9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2" hidden="1">{"Bruto",#N/A,FALSE,"CONV3T.XLS";"Neto",#N/A,FALSE,"CONV3T.XLS";"UnoB",#N/A,FALSE,"CONV3T.XLS";"Bruto",#N/A,FALSE,"CONV4T.XLS";"Neto",#N/A,FALSE,"CONV4T.XLS";"UnoB",#N/A,FALSE,"CONV4T.XLS"}</definedName>
    <definedName name="____tul2" localSheetId="4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2" hidden="1">{"Bruto",#N/A,FALSE,"CONV3T.XLS";"Neto",#N/A,FALSE,"CONV3T.XLS";"UnoB",#N/A,FALSE,"CONV3T.XLS";"Bruto",#N/A,FALSE,"CONV4T.XLS";"Neto",#N/A,FALSE,"CONV4T.XLS";"UnoB",#N/A,FALSE,"CONV4T.XLS"}</definedName>
    <definedName name="____TUL4" localSheetId="4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2" hidden="1">{"Bruto",#N/A,FALSE,"CONV3T.XLS";"Neto",#N/A,FALSE,"CONV3T.XLS";"UnoB",#N/A,FALSE,"CONV3T.XLS";"Bruto",#N/A,FALSE,"CONV4T.XLS";"Neto",#N/A,FALSE,"CONV4T.XLS";"UnoB",#N/A,FALSE,"CONV4T.XLS"}</definedName>
    <definedName name="____WRN4444" localSheetId="4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2">#REF!</definedName>
    <definedName name="___ASA96" localSheetId="4">#REF!</definedName>
    <definedName name="___ASA96" localSheetId="5">#REF!</definedName>
    <definedName name="___ASA96" localSheetId="6">#REF!</definedName>
    <definedName name="___ASA96" localSheetId="8">#REF!</definedName>
    <definedName name="___ASA96" localSheetId="9">#REF!</definedName>
    <definedName name="___ASA96">#REF!</definedName>
    <definedName name="___cad179" localSheetId="1">'[5]Mod Eco Controlados 99'!#REF!</definedName>
    <definedName name="___cad179" localSheetId="2">'[5]Mod Eco Controlados 99'!#REF!</definedName>
    <definedName name="___cad179" localSheetId="4">'[5]Mod Eco Controlados 99'!#REF!</definedName>
    <definedName name="___cad179" localSheetId="5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2" hidden="1">{"Bruto",#N/A,FALSE,"CONV3T.XLS";"Neto",#N/A,FALSE,"CONV3T.XLS";"UnoB",#N/A,FALSE,"CONV3T.XLS";"Bruto",#N/A,FALSE,"CONV4T.XLS";"Neto",#N/A,FALSE,"CONV4T.XLS";"UnoB",#N/A,FALSE,"CONV4T.XLS"}</definedName>
    <definedName name="___CAN2" localSheetId="4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2" hidden="1">{"Bruto",#N/A,FALSE,"CONV3T.XLS";"Neto",#N/A,FALSE,"CONV3T.XLS";"UnoB",#N/A,FALSE,"CONV3T.XLS";"Bruto",#N/A,FALSE,"CONV4T.XLS";"Neto",#N/A,FALSE,"CONV4T.XLS";"UnoB",#N/A,FALSE,"CONV4T.XLS"}</definedName>
    <definedName name="___CAN4" localSheetId="4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 localSheetId="4">#REF!</definedName>
    <definedName name="___CFD02" localSheetId="5">#REF!</definedName>
    <definedName name="___CFD02" localSheetId="6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2">#REF!</definedName>
    <definedName name="___CFE96" localSheetId="4">#REF!</definedName>
    <definedName name="___CFE96" localSheetId="5">#REF!</definedName>
    <definedName name="___CFE96" localSheetId="6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2">#REF!</definedName>
    <definedName name="___CON96" localSheetId="4">#REF!</definedName>
    <definedName name="___CON96" localSheetId="5">#REF!</definedName>
    <definedName name="___CON96" localSheetId="6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2" hidden="1">{"Bruto",#N/A,FALSE,"CONV3T.XLS";"Neto",#N/A,FALSE,"CONV3T.XLS";"UnoB",#N/A,FALSE,"CONV3T.XLS";"Bruto",#N/A,FALSE,"CONV4T.XLS";"Neto",#N/A,FALSE,"CONV4T.XLS";"UnoB",#N/A,FALSE,"CONV4T.XLS"}</definedName>
    <definedName name="___COR4" localSheetId="4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2" hidden="1">{"Bruto",#N/A,FALSE,"CONV3T.XLS";"Neto",#N/A,FALSE,"CONV3T.XLS";"UnoB",#N/A,FALSE,"CONV3T.XLS";"Bruto",#N/A,FALSE,"CONV4T.XLS";"Neto",#N/A,FALSE,"CONV4T.XLS";"UnoB",#N/A,FALSE,"CONV4T.XLS"}</definedName>
    <definedName name="___COS4" localSheetId="4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2" hidden="1">{"Bruto",#N/A,FALSE,"CONV3T.XLS";"Neto",#N/A,FALSE,"CONV3T.XLS";"UnoB",#N/A,FALSE,"CONV3T.XLS";"Bruto",#N/A,FALSE,"CONV4T.XLS";"Neto",#N/A,FALSE,"CONV4T.XLS";"UnoB",#N/A,FALSE,"CONV4T.XLS"}</definedName>
    <definedName name="___ee1" localSheetId="4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2" hidden="1">{"Bruto",#N/A,FALSE,"CONV3T.XLS";"Neto",#N/A,FALSE,"CONV3T.XLS";"UnoB",#N/A,FALSE,"CONV3T.XLS";"Bruto",#N/A,FALSE,"CONV4T.XLS";"Neto",#N/A,FALSE,"CONV4T.XLS";"UnoB",#N/A,FALSE,"CONV4T.XLS"}</definedName>
    <definedName name="___esc2" localSheetId="4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2" hidden="1">{"Bruto",#N/A,FALSE,"CONV3T.XLS";"Neto",#N/A,FALSE,"CONV3T.XLS";"UnoB",#N/A,FALSE,"CONV3T.XLS";"Bruto",#N/A,FALSE,"CONV4T.XLS";"Neto",#N/A,FALSE,"CONV4T.XLS";"UnoB",#N/A,FALSE,"CONV4T.XLS"}</definedName>
    <definedName name="___ESC4" localSheetId="4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2" hidden="1">{"Bruto",#N/A,FALSE,"CONV3T.XLS";"Neto",#N/A,FALSE,"CONV3T.XLS";"UnoB",#N/A,FALSE,"CONV3T.XLS";"Bruto",#N/A,FALSE,"CONV4T.XLS";"Neto",#N/A,FALSE,"CONV4T.XLS";"UnoB",#N/A,FALSE,"CONV4T.XLS"}</definedName>
    <definedName name="___mor2" localSheetId="4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2" hidden="1">{"Bruto",#N/A,FALSE,"CONV3T.XLS";"Neto",#N/A,FALSE,"CONV3T.XLS";"UnoB",#N/A,FALSE,"CONV3T.XLS";"Bruto",#N/A,FALSE,"CONV4T.XLS";"Neto",#N/A,FALSE,"CONV4T.XLS";"UnoB",#N/A,FALSE,"CONV4T.XLS"}</definedName>
    <definedName name="___MOR4" localSheetId="4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2" hidden="1">{"Bruto",#N/A,FALSE,"CONV3T.XLS";"Neto",#N/A,FALSE,"CONV3T.XLS";"UnoB",#N/A,FALSE,"CONV3T.XLS";"Bruto",#N/A,FALSE,"CONV4T.XLS";"Neto",#N/A,FALSE,"CONV4T.XLS";"UnoB",#N/A,FALSE,"CONV4T.XLS"}</definedName>
    <definedName name="___pa2" localSheetId="4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2" hidden="1">{"Bruto",#N/A,FALSE,"CONV3T.XLS";"Neto",#N/A,FALSE,"CONV3T.XLS";"UnoB",#N/A,FALSE,"CONV3T.XLS";"Bruto",#N/A,FALSE,"CONV4T.XLS";"Neto",#N/A,FALSE,"CONV4T.XLS";"UnoB",#N/A,FALSE,"CONV4T.XLS"}</definedName>
    <definedName name="___PAJ4" localSheetId="4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 localSheetId="4">#REF!</definedName>
    <definedName name="___PEM96" localSheetId="5">#REF!</definedName>
    <definedName name="___PEM96" localSheetId="6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2">#REF!</definedName>
    <definedName name="___PIB08" localSheetId="4">#REF!</definedName>
    <definedName name="___PIB08" localSheetId="5">#REF!</definedName>
    <definedName name="___PIB08" localSheetId="6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2">#REF!</definedName>
    <definedName name="___PIP96" localSheetId="4">#REF!</definedName>
    <definedName name="___PIP96" localSheetId="5">#REF!</definedName>
    <definedName name="___PIP96" localSheetId="6">#REF!</definedName>
    <definedName name="___PIP96" localSheetId="8">#REF!</definedName>
    <definedName name="___PIP96" localSheetId="9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2">#REF!</definedName>
    <definedName name="___syt03" localSheetId="4">#REF!</definedName>
    <definedName name="___syt03" localSheetId="5">#REF!</definedName>
    <definedName name="___syt03" localSheetId="6">#REF!</definedName>
    <definedName name="___syt03" localSheetId="8">#REF!</definedName>
    <definedName name="___syt03" localSheetId="9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2" hidden="1">{"Bruto",#N/A,FALSE,"CONV3T.XLS";"Neto",#N/A,FALSE,"CONV3T.XLS";"UnoB",#N/A,FALSE,"CONV3T.XLS";"Bruto",#N/A,FALSE,"CONV4T.XLS";"Neto",#N/A,FALSE,"CONV4T.XLS";"UnoB",#N/A,FALSE,"CONV4T.XLS"}</definedName>
    <definedName name="___tul2" localSheetId="4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2" hidden="1">{"Bruto",#N/A,FALSE,"CONV3T.XLS";"Neto",#N/A,FALSE,"CONV3T.XLS";"UnoB",#N/A,FALSE,"CONV3T.XLS";"Bruto",#N/A,FALSE,"CONV4T.XLS";"Neto",#N/A,FALSE,"CONV4T.XLS";"UnoB",#N/A,FALSE,"CONV4T.XLS"}</definedName>
    <definedName name="___TUL4" localSheetId="4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2" hidden="1">{"Bruto",#N/A,FALSE,"CONV3T.XLS";"Neto",#N/A,FALSE,"CONV3T.XLS";"UnoB",#N/A,FALSE,"CONV3T.XLS";"Bruto",#N/A,FALSE,"CONV4T.XLS";"Neto",#N/A,FALSE,"CONV4T.XLS";"UnoB",#N/A,FALSE,"CONV4T.XLS"}</definedName>
    <definedName name="___WRN4444" localSheetId="4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8">[4]!AGO&amp;[4]!SEP&amp;[4]!OCT&amp;[4]!NOV&amp;[4]!DIC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2">#REF!</definedName>
    <definedName name="__ASA96" localSheetId="4">#REF!</definedName>
    <definedName name="__ASA96" localSheetId="5">#REF!</definedName>
    <definedName name="__ASA96" localSheetId="6">#REF!</definedName>
    <definedName name="__ASA96" localSheetId="8">#REF!</definedName>
    <definedName name="__ASA96" localSheetId="9">#REF!</definedName>
    <definedName name="__ASA96">#REF!</definedName>
    <definedName name="__cad179" localSheetId="1">'[5]Mod Eco Controlados 99'!#REF!</definedName>
    <definedName name="__cad179" localSheetId="2">'[5]Mod Eco Controlados 99'!#REF!</definedName>
    <definedName name="__cad179" localSheetId="4">'[5]Mod Eco Controlados 99'!#REF!</definedName>
    <definedName name="__cad179" localSheetId="5">'[5]Mod Eco Controlados 99'!#REF!</definedName>
    <definedName name="__cad179" localSheetId="6">'[5]Mod Eco Controlados 99'!#REF!</definedName>
    <definedName name="__cad179" localSheetId="8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2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8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2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8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 localSheetId="4">#REF!</definedName>
    <definedName name="__CFD02" localSheetId="5">#REF!</definedName>
    <definedName name="__CFD02" localSheetId="6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2">#REF!</definedName>
    <definedName name="__CFE96" localSheetId="4">#REF!</definedName>
    <definedName name="__CFE96" localSheetId="5">#REF!</definedName>
    <definedName name="__CFE96" localSheetId="6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2">#REF!</definedName>
    <definedName name="__CON96" localSheetId="4">#REF!</definedName>
    <definedName name="__CON96" localSheetId="5">#REF!</definedName>
    <definedName name="__CON96" localSheetId="6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2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8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2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8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2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8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2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8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2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8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2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8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2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8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8">[4]!NOV&amp;[4]!DIC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8">[4]!OCT&amp;[4]!NOV&amp;[4]!DIC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2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8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2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8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 localSheetId="4">#REF!</definedName>
    <definedName name="__PEM96" localSheetId="5">#REF!</definedName>
    <definedName name="__PEM96" localSheetId="6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2">#REF!</definedName>
    <definedName name="__PIB08" localSheetId="4">#REF!</definedName>
    <definedName name="__PIB08" localSheetId="5">#REF!</definedName>
    <definedName name="__PIB08" localSheetId="6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2">#REF!</definedName>
    <definedName name="__PIP96" localSheetId="4">#REF!</definedName>
    <definedName name="__PIP96" localSheetId="5">#REF!</definedName>
    <definedName name="__PIP96" localSheetId="6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8">[4]!SEP&amp;[4]!OCT&amp;[4]!NOV&amp;[4]!DIC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2">#REF!</definedName>
    <definedName name="__syt03" localSheetId="4">#REF!</definedName>
    <definedName name="__syt03" localSheetId="5">#REF!</definedName>
    <definedName name="__syt03" localSheetId="6">#REF!</definedName>
    <definedName name="__syt03" localSheetId="8">#REF!</definedName>
    <definedName name="__syt03" localSheetId="9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2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8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2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8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2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8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2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8">[12]BANPRO99!#REF!</definedName>
    <definedName name="_3O0504" localSheetId="9">[12]BANPRO99!#REF!</definedName>
    <definedName name="_3O0504">[12]BANPRO99!#REF!</definedName>
    <definedName name="_5000DEF">#N/A</definedName>
    <definedName name="_51542" localSheetId="2" hidden="1">{"Bruto",#N/A,FALSE,"CONV3T.XLS";"Neto",#N/A,FALSE,"CONV3T.XLS";"UnoB",#N/A,FALSE,"CONV3T.XLS";"Bruto",#N/A,FALSE,"CONV4T.XLS";"Neto",#N/A,FALSE,"CONV4T.XLS";"UnoB",#N/A,FALSE,"CONV4T.XLS"}</definedName>
    <definedName name="_51542" localSheetId="8" hidden="1">{"Bruto",#N/A,FALSE,"CONV3T.XLS";"Neto",#N/A,FALSE,"CONV3T.XLS";"UnoB",#N/A,FALSE,"CONV3T.XLS";"Bruto",#N/A,FALSE,"CONV4T.XLS";"Neto",#N/A,FALSE,"CONV4T.XLS";"UnoB",#N/A,FALSE,"CONV4T.XLS"}</definedName>
    <definedName name="_51542" localSheetId="9" hidden="1">{"Bruto",#N/A,FALSE,"CONV3T.XLS";"Neto",#N/A,FALSE,"CONV3T.XLS";"UnoB",#N/A,FALSE,"CONV3T.XLS";"Bruto",#N/A,FALSE,"CONV4T.XLS";"Neto",#N/A,FALSE,"CONV4T.XLS";"UnoB",#N/A,FALSE,"CONV4T.XLS"}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8">[4]!ABR&amp;[4]!MAY&amp;[4]!JUN&amp;[4]!JUL&amp;[4]!AGO&amp;[4]!SEP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8">[4]!AGO&amp;[4]!SEP&amp;[4]!OCT&amp;[4]!NOV&amp;[4]!DIC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2">#REF!</definedName>
    <definedName name="_ASA96" localSheetId="3">#REF!</definedName>
    <definedName name="_ASA96" localSheetId="4">#REF!</definedName>
    <definedName name="_ASA96" localSheetId="6">#REF!</definedName>
    <definedName name="_ASA96" localSheetId="8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2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8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2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8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2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8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2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8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2">#REF!</definedName>
    <definedName name="_CFD02" localSheetId="3">#REF!</definedName>
    <definedName name="_CFD02" localSheetId="4">#REF!</definedName>
    <definedName name="_CFD02" localSheetId="6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2">#REF!</definedName>
    <definedName name="_CFE96" localSheetId="3">#REF!</definedName>
    <definedName name="_CFE96" localSheetId="4">#REF!</definedName>
    <definedName name="_CFE96" localSheetId="6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2">#REF!</definedName>
    <definedName name="_CON96" localSheetId="3">#REF!</definedName>
    <definedName name="_CON96" localSheetId="4">#REF!</definedName>
    <definedName name="_CON96" localSheetId="6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2" hidden="1">{"Bruto",#N/A,FALSE,"CONV3T.XLS";"Neto",#N/A,FALSE,"CONV3T.XLS";"UnoB",#N/A,FALSE,"CONV3T.XLS";"Bruto",#N/A,FALSE,"CONV4T.XLS";"Neto",#N/A,FALSE,"CONV4T.XLS";"UnoB",#N/A,FALSE,"CONV4T.XLS"}</definedName>
    <definedName name="_COR4" localSheetId="4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2" hidden="1">{"Bruto",#N/A,FALSE,"CONV3T.XLS";"Neto",#N/A,FALSE,"CONV3T.XLS";"UnoB",#N/A,FALSE,"CONV3T.XLS";"Bruto",#N/A,FALSE,"CONV4T.XLS";"Neto",#N/A,FALSE,"CONV4T.XLS";"UnoB",#N/A,FALSE,"CONV4T.XLS"}</definedName>
    <definedName name="_COS4" localSheetId="4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2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8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2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8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2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8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8">[4]!FEB&amp;[4]!MAR&amp;[4]!ABR&amp;[4]!MAY&amp;[4]!JUN&amp;[4]!JUL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0" hidden="1">'Anexo 10'!$A$8:$I$81</definedName>
    <definedName name="_xlnm._FilterDatabase" localSheetId="1" hidden="1">'Anexo 11'!$A$8:$L$199</definedName>
    <definedName name="_xlnm._FilterDatabase" localSheetId="2" hidden="1">'Anexo 12'!$A$8:$J$125</definedName>
    <definedName name="_xlnm._FilterDatabase" localSheetId="3" hidden="1">'Anexo 13'!$A$8:$J$156</definedName>
    <definedName name="_xlnm._FilterDatabase" localSheetId="4" hidden="1">'Anexo 14'!$A$8:$I$66</definedName>
    <definedName name="_xlnm._FilterDatabase" localSheetId="5" hidden="1">'Anexo 15'!$A$8:$J$25</definedName>
    <definedName name="_xlnm._FilterDatabase" localSheetId="6" hidden="1">'Anexo 16 '!$A$8:$I$80</definedName>
    <definedName name="_xlnm._FilterDatabase" localSheetId="7" hidden="1">'Anexo 17'!$A$8:$I$90</definedName>
    <definedName name="_xlnm._FilterDatabase" localSheetId="8" hidden="1">'Anexo 18'!$A$8:$K$118</definedName>
    <definedName name="_xlnm._FilterDatabase" localSheetId="9" hidden="1">'Anexo 19'!$A$8:$S$90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8">[4]!JUL&amp;[4]!AGO&amp;[4]!SEP&amp;[4]!OCT&amp;[4]!NOV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8">[4]!JUN&amp;[4]!JUL&amp;[4]!AGO&amp;[4]!SEP&amp;[4]!OCT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localSheetId="2" hidden="1">{"Bruto",#N/A,FALSE,"CONV3T.XLS";"Neto",#N/A,FALSE,"CONV3T.XLS";"UnoB",#N/A,FALSE,"CONV3T.XLS";"Bruto",#N/A,FALSE,"CONV4T.XLS";"Neto",#N/A,FALSE,"CONV4T.XLS";"UnoB",#N/A,FALSE,"CONV4T.XLS"}</definedName>
    <definedName name="_kjljbcsd" localSheetId="8" hidden="1">{"Bruto",#N/A,FALSE,"CONV3T.XLS";"Neto",#N/A,FALSE,"CONV3T.XLS";"UnoB",#N/A,FALSE,"CONV3T.XLS";"Bruto",#N/A,FALSE,"CONV4T.XLS";"Neto",#N/A,FALSE,"CONV4T.XLS";"UnoB",#N/A,FALSE,"CONV4T.XLS"}</definedName>
    <definedName name="_kjljbcsd" localSheetId="9" hidden="1">{"Bruto",#N/A,FALSE,"CONV3T.XLS";"Neto",#N/A,FALSE,"CONV3T.XLS";"UnoB",#N/A,FALSE,"CONV3T.XLS";"Bruto",#N/A,FALSE,"CONV4T.XLS";"Neto",#N/A,FALSE,"CONV4T.XLS";"UnoB",#N/A,FALSE,"CONV4T.XLS"}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8">[4]!MAR&amp;[4]!ABR&amp;[4]!MAY&amp;[4]!JUN&amp;[4]!JUL&amp;[4]!AGO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8">[4]!MAY&amp;[4]!JUN&amp;[4]!JUL&amp;[4]!AGO&amp;[4]!SEP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2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8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2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8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8">[4]!NOV&amp;[4]!DIC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8">[4]!OCT&amp;[4]!NOV&amp;[4]!DIC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2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8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2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8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2">#REF!</definedName>
    <definedName name="_PEM96" localSheetId="3">#REF!</definedName>
    <definedName name="_PEM96" localSheetId="4">#REF!</definedName>
    <definedName name="_PEM96" localSheetId="6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2">#REF!</definedName>
    <definedName name="_PIB08" localSheetId="3">#REF!</definedName>
    <definedName name="_PIB08" localSheetId="4">#REF!</definedName>
    <definedName name="_PIB08" localSheetId="6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2">#REF!</definedName>
    <definedName name="_PIP96" localSheetId="3">#REF!</definedName>
    <definedName name="_PIP96" localSheetId="4">#REF!</definedName>
    <definedName name="_PIP96" localSheetId="6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8">[4]!SEP&amp;[4]!OCT&amp;[4]!NOV&amp;[4]!DIC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2">#REF!</definedName>
    <definedName name="_syt03" localSheetId="3">#REF!</definedName>
    <definedName name="_syt03" localSheetId="4">#REF!</definedName>
    <definedName name="_syt03" localSheetId="6">#REF!</definedName>
    <definedName name="_syt03" localSheetId="8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2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8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2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8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2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8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2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8">[4]!SEP&amp;[4]!OCT&amp;[4]!NOV&amp;[4]!DIC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2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8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2">#REF!</definedName>
    <definedName name="ain" localSheetId="3">#REF!</definedName>
    <definedName name="ain" localSheetId="4">#REF!</definedName>
    <definedName name="ain" localSheetId="6">#REF!</definedName>
    <definedName name="ain" localSheetId="8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2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8">+TEXT(IF(AND(OR(DAY([4]!FECHA)&gt;=1,DAY([4]!FECHA)&lt;=10),MONTH([4]!FECHA)=1),YEAR([4]!FECHA)-1,YEAR([4]!FECHA)),"0")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10'!$A$1:$I$86</definedName>
    <definedName name="_xlnm.Print_Area" localSheetId="1">'Anexo 11'!$A$1:$L$204</definedName>
    <definedName name="_xlnm.Print_Area" localSheetId="2">'Anexo 12'!$A$1:$I$127</definedName>
    <definedName name="_xlnm.Print_Area" localSheetId="3">'Anexo 13'!$B$1:$J$162</definedName>
    <definedName name="_xlnm.Print_Area" localSheetId="4">'Anexo 14'!$A$1:$I$66</definedName>
    <definedName name="_xlnm.Print_Area" localSheetId="5">'Anexo 15'!$A$1:$I$26</definedName>
    <definedName name="_xlnm.Print_Area" localSheetId="6">'Anexo 16 '!$A$1:$I$85</definedName>
    <definedName name="_xlnm.Print_Area" localSheetId="7">'Anexo 17'!$A$1:$I$94</definedName>
    <definedName name="_xlnm.Print_Area" localSheetId="8">'Anexo 18'!$A$1:$J$128</definedName>
    <definedName name="_xlnm.Print_Area" localSheetId="9">'Anexo 19'!$A$1:$J$95</definedName>
    <definedName name="_xlnm.Print_Area">#REF!</definedName>
    <definedName name="Area_de_paso" localSheetId="0">#REF!</definedName>
    <definedName name="Area_de_paso" localSheetId="1">#REF!</definedName>
    <definedName name="Area_de_paso" localSheetId="2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2">#REF!</definedName>
    <definedName name="base03" localSheetId="3">#REF!</definedName>
    <definedName name="base03" localSheetId="4">#REF!</definedName>
    <definedName name="base03" localSheetId="6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2">#REF!</definedName>
    <definedName name="base03au" localSheetId="3">#REF!</definedName>
    <definedName name="base03au" localSheetId="4">#REF!</definedName>
    <definedName name="base03au" localSheetId="6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2">#REF!</definedName>
    <definedName name="base04au" localSheetId="3">#REF!</definedName>
    <definedName name="base04au" localSheetId="4">#REF!</definedName>
    <definedName name="base04au" localSheetId="6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2">#REF!</definedName>
    <definedName name="base05" localSheetId="3">#REF!</definedName>
    <definedName name="base05" localSheetId="4">#REF!</definedName>
    <definedName name="base05" localSheetId="6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2">#REF!</definedName>
    <definedName name="base05au" localSheetId="3">#REF!</definedName>
    <definedName name="base05au" localSheetId="4">#REF!</definedName>
    <definedName name="base05au" localSheetId="6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2">#REF!</definedName>
    <definedName name="base2002" localSheetId="3">#REF!</definedName>
    <definedName name="base2002" localSheetId="4">#REF!</definedName>
    <definedName name="base2002" localSheetId="6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2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2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2">#REF!</definedName>
    <definedName name="base2004" localSheetId="3">#REF!</definedName>
    <definedName name="base2004" localSheetId="4">#REF!</definedName>
    <definedName name="base2004" localSheetId="6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2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2">#REF!</definedName>
    <definedName name="baseau" localSheetId="3">#REF!</definedName>
    <definedName name="baseau" localSheetId="4">#REF!</definedName>
    <definedName name="baseau" localSheetId="6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2">#REF!</definedName>
    <definedName name="baseb" localSheetId="3">#REF!</definedName>
    <definedName name="baseb" localSheetId="4">#REF!</definedName>
    <definedName name="baseb" localSheetId="6">#REF!</definedName>
    <definedName name="baseb" localSheetId="8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2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8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2">#REF!</definedName>
    <definedName name="bUSCAR" localSheetId="3">#REF!</definedName>
    <definedName name="bUSCAR" localSheetId="4">#REF!</definedName>
    <definedName name="bUSCAR" localSheetId="6">#REF!</definedName>
    <definedName name="bUSCAR" localSheetId="8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2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8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2">#REF!</definedName>
    <definedName name="cal" localSheetId="3">#REF!</definedName>
    <definedName name="cal" localSheetId="4">#REF!</definedName>
    <definedName name="cal" localSheetId="6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2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2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8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2">#REF!</definedName>
    <definedName name="CAPU96" localSheetId="3">#REF!</definedName>
    <definedName name="CAPU96" localSheetId="4">#REF!</definedName>
    <definedName name="CAPU96" localSheetId="6">#REF!</definedName>
    <definedName name="CAPU96" localSheetId="8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2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8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2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8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2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8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2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2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2">#REF!</definedName>
    <definedName name="claseco" localSheetId="3">#REF!</definedName>
    <definedName name="claseco" localSheetId="4">#REF!</definedName>
    <definedName name="claseco" localSheetId="6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2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2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2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2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2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2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2">#REF!</definedName>
    <definedName name="cmlvc198" localSheetId="3">#REF!</definedName>
    <definedName name="cmlvc198" localSheetId="4">#REF!</definedName>
    <definedName name="cmlvc198" localSheetId="6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2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2">#REF!</definedName>
    <definedName name="cmlvp198" localSheetId="3">#REF!</definedName>
    <definedName name="cmlvp198" localSheetId="4">#REF!</definedName>
    <definedName name="cmlvp198" localSheetId="6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2">#REF!</definedName>
    <definedName name="cmlvp199" localSheetId="3">#REF!</definedName>
    <definedName name="cmlvp199" localSheetId="4">#REF!</definedName>
    <definedName name="cmlvp199" localSheetId="6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2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2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2">#REF!</definedName>
    <definedName name="CONA96" localSheetId="3">#REF!</definedName>
    <definedName name="CONA96" localSheetId="4">#REF!</definedName>
    <definedName name="CONA96" localSheetId="6">#REF!</definedName>
    <definedName name="CONA96" localSheetId="8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2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8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2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8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2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8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2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2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8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2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2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2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2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2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2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2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8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2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8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2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8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2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2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2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2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8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2">#REF!</definedName>
    <definedName name="cuad" localSheetId="3">#REF!</definedName>
    <definedName name="cuad" localSheetId="4">#REF!</definedName>
    <definedName name="cuad" localSheetId="6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2">#REF!</definedName>
    <definedName name="CUAD179" localSheetId="3">#REF!</definedName>
    <definedName name="CUAD179" localSheetId="4">#REF!</definedName>
    <definedName name="CUAD179" localSheetId="6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2">#REF!</definedName>
    <definedName name="CUAD179A" localSheetId="3">#REF!</definedName>
    <definedName name="CUAD179A" localSheetId="4">#REF!</definedName>
    <definedName name="CUAD179A" localSheetId="6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2">#REF!</definedName>
    <definedName name="CUAD180" localSheetId="3">#REF!</definedName>
    <definedName name="CUAD180" localSheetId="4">#REF!</definedName>
    <definedName name="CUAD180" localSheetId="6">#REF!</definedName>
    <definedName name="CUAD180" localSheetId="8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2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8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2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2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2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8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2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8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2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2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8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2">#REF!</definedName>
    <definedName name="Datos" localSheetId="3">#REF!</definedName>
    <definedName name="Datos" localSheetId="4">#REF!</definedName>
    <definedName name="Datos" localSheetId="6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2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2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2">#REF!</definedName>
    <definedName name="datosb" localSheetId="3">#REF!</definedName>
    <definedName name="datosb" localSheetId="4">#REF!</definedName>
    <definedName name="datosb" localSheetId="6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2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2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2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2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2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2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8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8">[4]!AGO&amp;[4]!SEP&amp;[4]!OCT&amp;[4]!NOV&amp;[4]!DIC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2">#REF!</definedName>
    <definedName name="dddd" localSheetId="3">#REF!</definedName>
    <definedName name="dddd" localSheetId="4">#REF!</definedName>
    <definedName name="dddd" localSheetId="6">#REF!</definedName>
    <definedName name="dddd" localSheetId="8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8">[4]!AGO&amp;[4]!SEP&amp;[4]!OCT&amp;[4]!NOV&amp;[4]!DIC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2">#REF!</definedName>
    <definedName name="DEFICIT4" localSheetId="3">#REF!</definedName>
    <definedName name="DEFICIT4" localSheetId="4">#REF!</definedName>
    <definedName name="DEFICIT4" localSheetId="6">#REF!</definedName>
    <definedName name="DEFICIT4" localSheetId="8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8">[4]!AGO&amp;[4]!SEP&amp;[4]!OCT&amp;[4]!NOV&amp;[4]!DIC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2">#REF!</definedName>
    <definedName name="directo" localSheetId="3">#REF!</definedName>
    <definedName name="directo" localSheetId="4">#REF!</definedName>
    <definedName name="directo" localSheetId="6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2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2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2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2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8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2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8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2">#REF!</definedName>
    <definedName name="ECOADV" localSheetId="3">#REF!</definedName>
    <definedName name="ECOADV" localSheetId="4">#REF!</definedName>
    <definedName name="ECOADV" localSheetId="6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2">#REF!</definedName>
    <definedName name="ECOADV1" localSheetId="3">#REF!</definedName>
    <definedName name="ECOADV1" localSheetId="4">#REF!</definedName>
    <definedName name="ECOADV1" localSheetId="6">#REF!</definedName>
    <definedName name="ECOADV1" localSheetId="8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2">#REF!</definedName>
    <definedName name="ecpi" localSheetId="3">#REF!</definedName>
    <definedName name="ecpi" localSheetId="4">#REF!</definedName>
    <definedName name="ecpi" localSheetId="6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2">#REF!</definedName>
    <definedName name="ecpi03" localSheetId="3">#REF!</definedName>
    <definedName name="ecpi03" localSheetId="4">#REF!</definedName>
    <definedName name="ecpi03" localSheetId="6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2">#REF!</definedName>
    <definedName name="ecpic03" localSheetId="3">#REF!</definedName>
    <definedName name="ecpic03" localSheetId="4">#REF!</definedName>
    <definedName name="ecpic03" localSheetId="6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2">#REF!</definedName>
    <definedName name="ecpippef" localSheetId="3">#REF!</definedName>
    <definedName name="ecpippef" localSheetId="4">#REF!</definedName>
    <definedName name="ecpippef" localSheetId="6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2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8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2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8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2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8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2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8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2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8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2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8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2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2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2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8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2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8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2">#REF!</definedName>
    <definedName name="familias" localSheetId="3">#REF!</definedName>
    <definedName name="familias" localSheetId="4">#REF!</definedName>
    <definedName name="familias" localSheetId="6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8">[4]!OCT&amp;[4]!NOV&amp;[4]!DIC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2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2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2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2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2">#REF!</definedName>
    <definedName name="FERRO96" localSheetId="3">#REF!</definedName>
    <definedName name="FERRO96" localSheetId="4">#REF!</definedName>
    <definedName name="FERRO96" localSheetId="6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2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8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2">#REF!</definedName>
    <definedName name="FORM" localSheetId="3">#REF!</definedName>
    <definedName name="FORM" localSheetId="4">#REF!</definedName>
    <definedName name="FORM" localSheetId="6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2">#REF!</definedName>
    <definedName name="función" localSheetId="3">#REF!</definedName>
    <definedName name="función" localSheetId="4">#REF!</definedName>
    <definedName name="función" localSheetId="6">#REF!</definedName>
    <definedName name="función" localSheetId="8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2">#REF!</definedName>
    <definedName name="geova" localSheetId="4">#REF!</definedName>
    <definedName name="geova" localSheetId="5">#REF!</definedName>
    <definedName name="geova" localSheetId="6">#REF!</definedName>
    <definedName name="geova" localSheetId="8">#REF!</definedName>
    <definedName name="geova" localSheetId="9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8">[4]!SEP&amp;[4]!OCT&amp;[4]!NOV&amp;[4]!DIC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8">+IF([4]!MES=1,[4]!ddd,IF([4]!MES=2,[4]!_________SEP1,IF([4]!MES=3,[4]!_________OCT1,IF([4]!MES=4,[4]!_________OCT1,IF([4]!MES=5,[4]!_________NOV1,IF([4]!MES=6,[4]!DIC))))))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8">[4]!FEB&amp;[4]!MAR&amp;[4]!ABR&amp;[4]!MAY&amp;[4]!JUN&amp;[4]!JUL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2">#REF!</definedName>
    <definedName name="GPRG02" localSheetId="3">#REF!</definedName>
    <definedName name="GPRG02" localSheetId="4">#REF!</definedName>
    <definedName name="GPRG02" localSheetId="6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2">#REF!</definedName>
    <definedName name="GPRG03" localSheetId="3">#REF!</definedName>
    <definedName name="GPRG03" localSheetId="4">#REF!</definedName>
    <definedName name="GPRG03" localSheetId="6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2">#REF!</definedName>
    <definedName name="GPRG04" localSheetId="3">#REF!</definedName>
    <definedName name="GPRG04" localSheetId="4">#REF!</definedName>
    <definedName name="GPRG04" localSheetId="6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2">#REF!</definedName>
    <definedName name="GPRG05" localSheetId="3">#REF!</definedName>
    <definedName name="GPRG05" localSheetId="4">#REF!</definedName>
    <definedName name="GPRG05" localSheetId="6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2">#REF!</definedName>
    <definedName name="GPRG06" localSheetId="3">#REF!</definedName>
    <definedName name="GPRG06" localSheetId="4">#REF!</definedName>
    <definedName name="GPRG06" localSheetId="6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2">#REF!</definedName>
    <definedName name="GPRG07" localSheetId="3">#REF!</definedName>
    <definedName name="GPRG07" localSheetId="4">#REF!</definedName>
    <definedName name="GPRG07" localSheetId="6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2">#REF!</definedName>
    <definedName name="GPRG08" localSheetId="3">#REF!</definedName>
    <definedName name="GPRG08" localSheetId="4">#REF!</definedName>
    <definedName name="GPRG08" localSheetId="6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2">#REF!</definedName>
    <definedName name="GPRG09" localSheetId="3">#REF!</definedName>
    <definedName name="GPRG09" localSheetId="4">#REF!</definedName>
    <definedName name="GPRG09" localSheetId="6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2">#REF!</definedName>
    <definedName name="GPRG10" localSheetId="3">#REF!</definedName>
    <definedName name="GPRG10" localSheetId="4">#REF!</definedName>
    <definedName name="GPRG10" localSheetId="6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2">#REF!</definedName>
    <definedName name="GPRG11" localSheetId="3">#REF!</definedName>
    <definedName name="GPRG11" localSheetId="4">#REF!</definedName>
    <definedName name="GPRG11" localSheetId="6">#REF!</definedName>
    <definedName name="GPRG11" localSheetId="8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2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8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8">[4]!ABR&amp;[4]!MAY&amp;[4]!JUN&amp;[4]!JUL&amp;[4]!AGO&amp;[4]!SEP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2">#REF!</definedName>
    <definedName name="hoja1" localSheetId="3">#REF!</definedName>
    <definedName name="hoja1" localSheetId="4">#REF!</definedName>
    <definedName name="hoja1" localSheetId="6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2">#REF!</definedName>
    <definedName name="hoja2" localSheetId="3">#REF!</definedName>
    <definedName name="hoja2" localSheetId="4">#REF!</definedName>
    <definedName name="hoja2" localSheetId="6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2">#REF!</definedName>
    <definedName name="hoja3" localSheetId="3">#REF!</definedName>
    <definedName name="hoja3" localSheetId="4">#REF!</definedName>
    <definedName name="hoja3" localSheetId="6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2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2">#REF!</definedName>
    <definedName name="HT_1" localSheetId="3">#REF!</definedName>
    <definedName name="HT_1" localSheetId="4">#REF!</definedName>
    <definedName name="HT_1" localSheetId="6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6">#REF!</definedName>
    <definedName name="I" localSheetId="8">#REF!</definedName>
    <definedName name="I" localSheetId="9">#REF!</definedName>
    <definedName name="I">#REF!</definedName>
    <definedName name="ID_GFS" localSheetId="2">#REF!</definedName>
    <definedName name="ID_GFS" localSheetId="8">#REF!</definedName>
    <definedName name="ID_GFS">#REF!</definedName>
    <definedName name="ID_PP" localSheetId="2">#REF!</definedName>
    <definedName name="ID_PP" localSheetId="8">#REF!</definedName>
    <definedName name="ID_PP">#REF!</definedName>
    <definedName name="ID_UR" localSheetId="2">#REF!</definedName>
    <definedName name="ID_UR" localSheetId="8">#REF!</definedName>
    <definedName name="ID_UR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2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2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2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2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2">#REF!</definedName>
    <definedName name="IMSS96" localSheetId="3">#REF!</definedName>
    <definedName name="IMSS96" localSheetId="4">#REF!</definedName>
    <definedName name="IMSS96" localSheetId="6">#REF!</definedName>
    <definedName name="IMSS96" localSheetId="8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2">#REF!</definedName>
    <definedName name="ISSSTE96" localSheetId="3">#REF!</definedName>
    <definedName name="ISSSTE96" localSheetId="4">#REF!</definedName>
    <definedName name="ISSSTE96" localSheetId="6">#REF!</definedName>
    <definedName name="ISSSTE96" localSheetId="8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2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8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2">#REF!</definedName>
    <definedName name="jjj" localSheetId="3">#REF!</definedName>
    <definedName name="jjj" localSheetId="4">#REF!</definedName>
    <definedName name="jjj" localSheetId="6">#REF!</definedName>
    <definedName name="jjj" localSheetId="8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8">[4]!FEB&amp;[4]!MAR&amp;[4]!ABR&amp;[4]!MAY&amp;[4]!JUN&amp;[4]!JUL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2">#REF!</definedName>
    <definedName name="kkk" localSheetId="3">#REF!</definedName>
    <definedName name="kkk" localSheetId="4">#REF!</definedName>
    <definedName name="kkk" localSheetId="6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8">+TEXT(IF(AND(OR(DAY([4]!FECHA)&gt;=1,DAY([4]!FECHA)&lt;=10),MONTH([4]!FECHA)=1),YEAR([4]!FECHA)-1,YEAR([4]!FECHA)),"0")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8">[4]!OCT&amp;[4]!NOV&amp;[4]!DIC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2">#REF!</definedName>
    <definedName name="LOTE96" localSheetId="3">#REF!</definedName>
    <definedName name="LOTE96" localSheetId="4">#REF!</definedName>
    <definedName name="LOTE96" localSheetId="6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2">#REF!</definedName>
    <definedName name="LYFC96" localSheetId="3">#REF!</definedName>
    <definedName name="LYFC96" localSheetId="4">#REF!</definedName>
    <definedName name="LYFC96" localSheetId="6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8">[4]!MAR&amp;[4]!ABR&amp;[4]!MAY&amp;[4]!JUN&amp;[4]!JUL&amp;[4]!AGO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2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8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 localSheetId="0">[14]Hoja1!$A$3</definedName>
    <definedName name="MES" localSheetId="1">[14]Hoja1!$A$3</definedName>
    <definedName name="MES" localSheetId="2">[14]Hoja1!$A$3</definedName>
    <definedName name="MES" localSheetId="3">[14]Hoja1!$A$3</definedName>
    <definedName name="MES" localSheetId="4">[14]Hoja1!$A$3</definedName>
    <definedName name="MES" localSheetId="5">[14]Hoja1!$A$3</definedName>
    <definedName name="MES" localSheetId="6">[14]Hoja1!$A$3</definedName>
    <definedName name="MES" localSheetId="8">[14]Hoja1!$A$3</definedName>
    <definedName name="MES" localSheetId="9">[14]Hoja1!$A$3</definedName>
    <definedName name="MES">#REF!</definedName>
    <definedName name="Mesppto" localSheetId="0">#REF!</definedName>
    <definedName name="Mesppto" localSheetId="1">#REF!</definedName>
    <definedName name="Mesppto" localSheetId="2">#REF!</definedName>
    <definedName name="Mesppto" localSheetId="3">#REF!</definedName>
    <definedName name="Mesppto" localSheetId="4">#REF!</definedName>
    <definedName name="Mesppto" localSheetId="6">#REF!</definedName>
    <definedName name="Mesppto" localSheetId="8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2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8">[12]BANPRO99!#REF!</definedName>
    <definedName name="METAS" localSheetId="9">[12]BANPRO99!#REF!</definedName>
    <definedName name="METAS">[12]BANPRO99!#REF!</definedName>
    <definedName name="modif_anual" localSheetId="2">#REF!</definedName>
    <definedName name="modif_anual" localSheetId="8">#REF!</definedName>
    <definedName name="modif_anual">#REF!</definedName>
    <definedName name="Modif00" localSheetId="0">#REF!</definedName>
    <definedName name="Modif00" localSheetId="1">#REF!</definedName>
    <definedName name="Modif00" localSheetId="2">#REF!</definedName>
    <definedName name="Modif00" localSheetId="3">#REF!</definedName>
    <definedName name="Modif00" localSheetId="4">#REF!</definedName>
    <definedName name="Modif00" localSheetId="6">#REF!</definedName>
    <definedName name="Modif00" localSheetId="8">#REF!</definedName>
    <definedName name="Modif00" localSheetId="9">#REF!</definedName>
    <definedName name="Modif00">#REF!</definedName>
    <definedName name="modifalmes" localSheetId="2">#REF!</definedName>
    <definedName name="modifalmes" localSheetId="8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2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8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8">[4]!ABR&amp;[4]!MAY&amp;[4]!JUN&amp;[4]!JUL&amp;[4]!AGO&amp;[4]!SEP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8">[4]!SEP&amp;[4]!OCT&amp;[4]!NOV&amp;[4]!DIC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2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8">+TEXT(IF(AND(OR(DAY([4]!FECHA)&gt;=1,DAY([4]!FECHA)&lt;=10),MONTH([4]!FECHA)=1),YEAR([4]!FECHA)-1,YEAR([4]!FECHA)),"0")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8">[4]!AGO&amp;[4]!SEP&amp;[4]!OCT&amp;[4]!NOV&amp;[4]!DIC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Original" localSheetId="2">#REF!</definedName>
    <definedName name="Original" localSheetId="8">#REF!</definedName>
    <definedName name="Original">#REF!</definedName>
    <definedName name="p" localSheetId="0">[36]SPC!#REF!</definedName>
    <definedName name="p" localSheetId="1">[36]SPC!#REF!</definedName>
    <definedName name="p" localSheetId="2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8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2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8">[12]BANPRO99!#REF!</definedName>
    <definedName name="PAD" localSheetId="9">[12]BANPRO99!#REF!</definedName>
    <definedName name="PAD">[12]BANPRO99!#REF!</definedName>
    <definedName name="pagadoalmes" localSheetId="2">#REF!</definedName>
    <definedName name="pagadoalmes" localSheetId="8">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2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8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2">#REF!</definedName>
    <definedName name="PARTE" localSheetId="3">#REF!</definedName>
    <definedName name="PARTE" localSheetId="4">#REF!</definedName>
    <definedName name="PARTE" localSheetId="6">#REF!</definedName>
    <definedName name="PARTE" localSheetId="8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2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8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2">#REF!</definedName>
    <definedName name="pec" localSheetId="3">#REF!</definedName>
    <definedName name="pec" localSheetId="4">#REF!</definedName>
    <definedName name="pec" localSheetId="6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2">#REF!</definedName>
    <definedName name="pef" localSheetId="3">#REF!</definedName>
    <definedName name="pef" localSheetId="4">#REF!</definedName>
    <definedName name="pef" localSheetId="6">#REF!</definedName>
    <definedName name="pef" localSheetId="8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 localSheetId="2">#REF!</definedName>
    <definedName name="pendientepagomes" localSheetId="8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2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8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2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8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2">#REF!</definedName>
    <definedName name="PIBR" localSheetId="3">#REF!</definedName>
    <definedName name="PIBR" localSheetId="4">#REF!</definedName>
    <definedName name="PIBR" localSheetId="6">#REF!</definedName>
    <definedName name="PIBR" localSheetId="8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2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8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8">[4]!OCT&amp;[4]!NOV&amp;[4]!DIC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8">[4]!JUL&amp;[4]!AGO&amp;[4]!SEP&amp;[4]!OCT&amp;[4]!NOV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2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8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2">#REF!</definedName>
    <definedName name="pppp" localSheetId="3">#REF!</definedName>
    <definedName name="pppp" localSheetId="4">#REF!</definedName>
    <definedName name="pppp" localSheetId="6">#REF!</definedName>
    <definedName name="pppp" localSheetId="8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2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8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2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2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8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2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2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8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8">+IF([4]!MES=7,[4]!_________AGO1,IF([4]!MES=8,[4]!_________SEP1,IF([4]!MES=9,[4]!_________OCT1,IF([4]!MES=10,[4]!_________NOV1,IF([4]!MES=11,[4]!DIC)))))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8">+IF([4]!MES=1,[4]!_________AGO1,IF([4]!MES=2,[4]!_________SEP1,IF([4]!MES=3,[4]!_________OCT1,IF([4]!MES=4,[4]!_________OCT1,IF([4]!MES=5,[4]!_________NOV1,IF([4]!MES=6,[4]!DIC))))))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2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8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2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8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2">#REF!</definedName>
    <definedName name="pta" localSheetId="3">#REF!</definedName>
    <definedName name="pta" localSheetId="4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2">#REF!</definedName>
    <definedName name="ptb" localSheetId="3">#REF!</definedName>
    <definedName name="ptb" localSheetId="4">#REF!</definedName>
    <definedName name="ptb" localSheetId="6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2">#REF!</definedName>
    <definedName name="ptc" localSheetId="3">#REF!</definedName>
    <definedName name="ptc" localSheetId="4">#REF!</definedName>
    <definedName name="ptc" localSheetId="6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2">#REF!</definedName>
    <definedName name="ptd" localSheetId="3">#REF!</definedName>
    <definedName name="ptd" localSheetId="4">#REF!</definedName>
    <definedName name="ptd" localSheetId="6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2">#REF!</definedName>
    <definedName name="pte" localSheetId="3">#REF!</definedName>
    <definedName name="pte" localSheetId="4">#REF!</definedName>
    <definedName name="pte" localSheetId="6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2">#REF!</definedName>
    <definedName name="QQQ" localSheetId="3">#REF!</definedName>
    <definedName name="QQQ" localSheetId="4">#REF!</definedName>
    <definedName name="QQQ" localSheetId="6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8">[4]!FEB&amp;[4]!MAR&amp;[4]!ABR&amp;[4]!MAY&amp;[4]!JUN&amp;[4]!JUL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2">#REF!</definedName>
    <definedName name="ramo" localSheetId="3">#REF!</definedName>
    <definedName name="ramo" localSheetId="4">#REF!</definedName>
    <definedName name="ramo" localSheetId="6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2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2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2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2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2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8">#REF!</definedName>
    <definedName name="ramosuno2002" localSheetId="9">#REF!</definedName>
    <definedName name="ramosuno2002">#REF!</definedName>
    <definedName name="ramoUR" localSheetId="2">#REF!</definedName>
    <definedName name="ramoUR" localSheetId="8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2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8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2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2">#REF!</definedName>
    <definedName name="res" localSheetId="3">#REF!</definedName>
    <definedName name="res" localSheetId="4">#REF!</definedName>
    <definedName name="res" localSheetId="6">#REF!</definedName>
    <definedName name="res" localSheetId="8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2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8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2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8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2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8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8">[4]!SEP&amp;[4]!OCT&amp;[4]!NOV&amp;[4]!DIC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2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8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2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8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2">#REF!</definedName>
    <definedName name="sb" localSheetId="3">#REF!</definedName>
    <definedName name="sb" localSheetId="4">#REF!</definedName>
    <definedName name="sb" localSheetId="6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2">#REF!</definedName>
    <definedName name="sc" localSheetId="3">#REF!</definedName>
    <definedName name="sc" localSheetId="4">#REF!</definedName>
    <definedName name="sc" localSheetId="6">#REF!</definedName>
    <definedName name="sc" localSheetId="8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2">#REF!</definedName>
    <definedName name="sd" localSheetId="3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2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8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2">#REF!</definedName>
    <definedName name="se" localSheetId="3">#REF!</definedName>
    <definedName name="se" localSheetId="4">#REF!</definedName>
    <definedName name="se" localSheetId="6">#REF!</definedName>
    <definedName name="se" localSheetId="8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2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8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2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8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2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2">#REF!</definedName>
    <definedName name="sinpec" localSheetId="3">#REF!</definedName>
    <definedName name="sinpec" localSheetId="4">#REF!</definedName>
    <definedName name="sinpec" localSheetId="6">#REF!</definedName>
    <definedName name="sinpec" localSheetId="8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2">#REF!</definedName>
    <definedName name="SPEM96" localSheetId="3">#REF!</definedName>
    <definedName name="SPEM96" localSheetId="4">#REF!</definedName>
    <definedName name="SPEM96" localSheetId="6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2">#REF!</definedName>
    <definedName name="sta" localSheetId="3">#REF!</definedName>
    <definedName name="sta" localSheetId="4">#REF!</definedName>
    <definedName name="sta" localSheetId="6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2">#REF!</definedName>
    <definedName name="stb" localSheetId="3">#REF!</definedName>
    <definedName name="stb" localSheetId="4">#REF!</definedName>
    <definedName name="stb" localSheetId="6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2">#REF!</definedName>
    <definedName name="stc" localSheetId="3">#REF!</definedName>
    <definedName name="stc" localSheetId="4">#REF!</definedName>
    <definedName name="stc" localSheetId="6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2">#REF!</definedName>
    <definedName name="std" localSheetId="3">#REF!</definedName>
    <definedName name="std" localSheetId="4">#REF!</definedName>
    <definedName name="std" localSheetId="6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2">#REF!</definedName>
    <definedName name="ste" localSheetId="3">#REF!</definedName>
    <definedName name="ste" localSheetId="4">#REF!</definedName>
    <definedName name="ste" localSheetId="6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2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2">#REF!</definedName>
    <definedName name="syt" localSheetId="3">#REF!</definedName>
    <definedName name="syt" localSheetId="4">#REF!</definedName>
    <definedName name="syt" localSheetId="6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2">#REF!</definedName>
    <definedName name="sytc03" localSheetId="3">#REF!</definedName>
    <definedName name="sytc03" localSheetId="4">#REF!</definedName>
    <definedName name="sytc03" localSheetId="6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2">#REF!</definedName>
    <definedName name="sytppef" localSheetId="3">#REF!</definedName>
    <definedName name="sytppef" localSheetId="4">#REF!</definedName>
    <definedName name="sytppef" localSheetId="6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2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8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2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8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2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8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2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8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2">#REF!</definedName>
    <definedName name="TIT" localSheetId="3">#REF!</definedName>
    <definedName name="TIT" localSheetId="4">#REF!</definedName>
    <definedName name="TIT" localSheetId="6">#REF!</definedName>
    <definedName name="TIT" localSheetId="8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10'!$1:$7</definedName>
    <definedName name="_xlnm.Print_Titles" localSheetId="1">'Anexo 11'!$1:$7</definedName>
    <definedName name="_xlnm.Print_Titles" localSheetId="2">'Anexo 12'!$1:$7</definedName>
    <definedName name="_xlnm.Print_Titles" localSheetId="3">'Anexo 13'!$1:$7</definedName>
    <definedName name="_xlnm.Print_Titles" localSheetId="4">'Anexo 14'!$1:$7</definedName>
    <definedName name="_xlnm.Print_Titles" localSheetId="5">'Anexo 15'!$1:$7</definedName>
    <definedName name="_xlnm.Print_Titles" localSheetId="6">'Anexo 16 '!$1:$7</definedName>
    <definedName name="_xlnm.Print_Titles" localSheetId="7">'Anexo 17'!$1:$7</definedName>
    <definedName name="_xlnm.Print_Titles" localSheetId="8">'Anexo 18'!$1:$7</definedName>
    <definedName name="_xlnm.Print_Titles" localSheetId="9">'Anexo 19'!$1:$7</definedName>
    <definedName name="TODO96" localSheetId="0">#REF!</definedName>
    <definedName name="TODO96" localSheetId="1">#REF!</definedName>
    <definedName name="TODO96" localSheetId="2">#REF!</definedName>
    <definedName name="TODO96" localSheetId="3">#REF!</definedName>
    <definedName name="TODO96" localSheetId="4">#REF!</definedName>
    <definedName name="TODO96" localSheetId="6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2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2">#REF!</definedName>
    <definedName name="TOTAL01" localSheetId="3">#REF!</definedName>
    <definedName name="TOTAL01" localSheetId="4">#REF!</definedName>
    <definedName name="TOTAL01" localSheetId="6">#REF!</definedName>
    <definedName name="TOTAL01" localSheetId="8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2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8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8">[4]!AGO&amp;[4]!SEP&amp;[4]!OCT&amp;[4]!NOV&amp;[4]!DIC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2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8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2">#REF!</definedName>
    <definedName name="vcorta" localSheetId="3">#REF!</definedName>
    <definedName name="vcorta" localSheetId="4">#REF!</definedName>
    <definedName name="vcorta" localSheetId="6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2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2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8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2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8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2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8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2">#REF!</definedName>
    <definedName name="xxx" localSheetId="3">#REF!</definedName>
    <definedName name="xxx" localSheetId="4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2">#REF!</definedName>
    <definedName name="yyy" localSheetId="3">#REF!</definedName>
    <definedName name="yyy" localSheetId="4">#REF!</definedName>
    <definedName name="yyy" localSheetId="6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2">#REF!</definedName>
    <definedName name="zz" localSheetId="3">#REF!</definedName>
    <definedName name="zz" localSheetId="4">#REF!</definedName>
    <definedName name="zz" localSheetId="6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" i="12" l="1"/>
  <c r="J21" i="12"/>
  <c r="F18" i="22"/>
  <c r="D9" i="25"/>
  <c r="E9" i="25"/>
  <c r="F9" i="25"/>
  <c r="G9" i="25"/>
  <c r="I10" i="25"/>
  <c r="J10" i="25"/>
  <c r="I11" i="25"/>
  <c r="J11" i="25"/>
  <c r="I12" i="25"/>
  <c r="J12" i="25"/>
  <c r="I13" i="25"/>
  <c r="J13" i="25"/>
  <c r="D14" i="25"/>
  <c r="E14" i="25"/>
  <c r="F14" i="25"/>
  <c r="G14" i="25"/>
  <c r="I15" i="25"/>
  <c r="J15" i="25"/>
  <c r="D16" i="25"/>
  <c r="E16" i="25"/>
  <c r="F16" i="25"/>
  <c r="G16" i="25"/>
  <c r="I16" i="25" s="1"/>
  <c r="I17" i="25"/>
  <c r="J17" i="25"/>
  <c r="D18" i="25"/>
  <c r="E18" i="25"/>
  <c r="F18" i="25"/>
  <c r="G18" i="25"/>
  <c r="I19" i="25"/>
  <c r="J19" i="25"/>
  <c r="I20" i="25"/>
  <c r="J20" i="25"/>
  <c r="I21" i="25"/>
  <c r="J21" i="25"/>
  <c r="I22" i="25"/>
  <c r="J22" i="25"/>
  <c r="I23" i="25"/>
  <c r="J23" i="25"/>
  <c r="I24" i="25"/>
  <c r="J24" i="25"/>
  <c r="I25" i="25"/>
  <c r="J25" i="25"/>
  <c r="I26" i="25"/>
  <c r="J26" i="25"/>
  <c r="I27" i="25"/>
  <c r="J27" i="25"/>
  <c r="I28" i="25"/>
  <c r="J28" i="25"/>
  <c r="I29" i="25"/>
  <c r="J29" i="25"/>
  <c r="I30" i="25"/>
  <c r="J30" i="25"/>
  <c r="I31" i="25"/>
  <c r="J31" i="25"/>
  <c r="I32" i="25"/>
  <c r="J32" i="25"/>
  <c r="I33" i="25"/>
  <c r="J33" i="25"/>
  <c r="I34" i="25"/>
  <c r="J34" i="25"/>
  <c r="I35" i="25"/>
  <c r="J35" i="25"/>
  <c r="I36" i="25"/>
  <c r="J36" i="25"/>
  <c r="I37" i="25"/>
  <c r="J37" i="25"/>
  <c r="I38" i="25"/>
  <c r="J38" i="25"/>
  <c r="I39" i="25"/>
  <c r="J39" i="25"/>
  <c r="I40" i="25"/>
  <c r="J40" i="25"/>
  <c r="I41" i="25"/>
  <c r="J41" i="25"/>
  <c r="I42" i="25"/>
  <c r="J42" i="25"/>
  <c r="I43" i="25"/>
  <c r="J43" i="25"/>
  <c r="D44" i="25"/>
  <c r="E44" i="25"/>
  <c r="F44" i="25"/>
  <c r="G44" i="25"/>
  <c r="I44" i="25" s="1"/>
  <c r="I45" i="25"/>
  <c r="J45" i="25"/>
  <c r="I46" i="25"/>
  <c r="J46" i="25"/>
  <c r="I47" i="25"/>
  <c r="J47" i="25"/>
  <c r="I48" i="25"/>
  <c r="J48" i="25"/>
  <c r="I49" i="25"/>
  <c r="J49" i="25"/>
  <c r="I50" i="25"/>
  <c r="J50" i="25"/>
  <c r="I51" i="25"/>
  <c r="J51" i="25"/>
  <c r="I52" i="25"/>
  <c r="J52" i="25"/>
  <c r="I53" i="25"/>
  <c r="J53" i="25"/>
  <c r="I54" i="25"/>
  <c r="J54" i="25"/>
  <c r="I55" i="25"/>
  <c r="J55" i="25"/>
  <c r="I56" i="25"/>
  <c r="J56" i="25"/>
  <c r="I57" i="25"/>
  <c r="J57" i="25"/>
  <c r="I58" i="25"/>
  <c r="J58" i="25"/>
  <c r="I59" i="25"/>
  <c r="J59" i="25"/>
  <c r="I60" i="25"/>
  <c r="J60" i="25"/>
  <c r="D61" i="25"/>
  <c r="E61" i="25"/>
  <c r="F61" i="25"/>
  <c r="G61" i="25"/>
  <c r="J61" i="25"/>
  <c r="I62" i="25"/>
  <c r="J62" i="25"/>
  <c r="D63" i="25"/>
  <c r="E63" i="25"/>
  <c r="I63" i="25" s="1"/>
  <c r="F63" i="25"/>
  <c r="G63" i="25"/>
  <c r="J63" i="25" s="1"/>
  <c r="I64" i="25"/>
  <c r="J64" i="25"/>
  <c r="I65" i="25"/>
  <c r="J65" i="25"/>
  <c r="I66" i="25"/>
  <c r="J66" i="25"/>
  <c r="I67" i="25"/>
  <c r="J67" i="25"/>
  <c r="D68" i="25"/>
  <c r="E68" i="25"/>
  <c r="F68" i="25"/>
  <c r="G68" i="25"/>
  <c r="I69" i="25"/>
  <c r="J69" i="25"/>
  <c r="D70" i="25"/>
  <c r="E70" i="25"/>
  <c r="F70" i="25"/>
  <c r="G70" i="25"/>
  <c r="I71" i="25"/>
  <c r="J71" i="25"/>
  <c r="I72" i="25"/>
  <c r="J72" i="25"/>
  <c r="I73" i="25"/>
  <c r="J73" i="25"/>
  <c r="I74" i="25"/>
  <c r="J74" i="25"/>
  <c r="I75" i="25"/>
  <c r="J75" i="25"/>
  <c r="I76" i="25"/>
  <c r="J76" i="25"/>
  <c r="I77" i="25"/>
  <c r="J77" i="25"/>
  <c r="I78" i="25"/>
  <c r="J78" i="25"/>
  <c r="D79" i="25"/>
  <c r="E79" i="25"/>
  <c r="F79" i="25"/>
  <c r="G79" i="25"/>
  <c r="I80" i="25"/>
  <c r="J80" i="25"/>
  <c r="D81" i="25"/>
  <c r="E81" i="25"/>
  <c r="F81" i="25"/>
  <c r="G81" i="25"/>
  <c r="H81" i="25"/>
  <c r="I82" i="25"/>
  <c r="J82" i="25"/>
  <c r="I83" i="25"/>
  <c r="J83" i="25"/>
  <c r="I84" i="25"/>
  <c r="J84" i="25"/>
  <c r="I85" i="25"/>
  <c r="J85" i="25"/>
  <c r="I86" i="25"/>
  <c r="J86" i="25"/>
  <c r="I87" i="25"/>
  <c r="J87" i="25"/>
  <c r="D88" i="25"/>
  <c r="E88" i="25"/>
  <c r="F88" i="25"/>
  <c r="G88" i="25"/>
  <c r="I88" i="25" s="1"/>
  <c r="H88" i="25"/>
  <c r="J88" i="25"/>
  <c r="I89" i="25"/>
  <c r="J89" i="25"/>
  <c r="I90" i="25"/>
  <c r="J90" i="25"/>
  <c r="I91" i="25"/>
  <c r="J91" i="25"/>
  <c r="I92" i="25"/>
  <c r="J92" i="25"/>
  <c r="I93" i="25"/>
  <c r="J93" i="25"/>
  <c r="I94" i="25"/>
  <c r="J94" i="25"/>
  <c r="I95" i="25"/>
  <c r="J95" i="25"/>
  <c r="I96" i="25"/>
  <c r="J96" i="25"/>
  <c r="I97" i="25"/>
  <c r="J97" i="25"/>
  <c r="I98" i="25"/>
  <c r="J98" i="25"/>
  <c r="D99" i="25"/>
  <c r="E99" i="25"/>
  <c r="F99" i="25"/>
  <c r="G99" i="25"/>
  <c r="I100" i="25"/>
  <c r="J100" i="25"/>
  <c r="D101" i="25"/>
  <c r="E101" i="25"/>
  <c r="F101" i="25"/>
  <c r="G101" i="25"/>
  <c r="I101" i="25" s="1"/>
  <c r="I102" i="25"/>
  <c r="J102" i="25"/>
  <c r="D103" i="25"/>
  <c r="E103" i="25"/>
  <c r="F103" i="25"/>
  <c r="G103" i="25"/>
  <c r="H103" i="25"/>
  <c r="I104" i="25"/>
  <c r="J104" i="25"/>
  <c r="D105" i="25"/>
  <c r="E105" i="25"/>
  <c r="F105" i="25"/>
  <c r="J105" i="25" s="1"/>
  <c r="G105" i="25"/>
  <c r="I106" i="25"/>
  <c r="J106" i="25"/>
  <c r="I107" i="25"/>
  <c r="J107" i="25"/>
  <c r="I108" i="25"/>
  <c r="J108" i="25"/>
  <c r="D110" i="25"/>
  <c r="E110" i="25"/>
  <c r="F110" i="25"/>
  <c r="J110" i="25" s="1"/>
  <c r="G110" i="25"/>
  <c r="I111" i="25"/>
  <c r="J111" i="25"/>
  <c r="I112" i="25"/>
  <c r="J112" i="25"/>
  <c r="I113" i="25"/>
  <c r="J113" i="25"/>
  <c r="I114" i="25"/>
  <c r="J114" i="25"/>
  <c r="D115" i="25"/>
  <c r="E115" i="25"/>
  <c r="F115" i="25"/>
  <c r="G115" i="25"/>
  <c r="I115" i="25"/>
  <c r="I116" i="25"/>
  <c r="J116" i="25"/>
  <c r="I117" i="25"/>
  <c r="J117" i="25"/>
  <c r="I118" i="25"/>
  <c r="J118" i="25"/>
  <c r="E18" i="22"/>
  <c r="D18" i="22"/>
  <c r="C18" i="22"/>
  <c r="J79" i="25" l="1"/>
  <c r="I81" i="25"/>
  <c r="I79" i="25"/>
  <c r="I68" i="25"/>
  <c r="I110" i="25"/>
  <c r="I14" i="25"/>
  <c r="J9" i="25"/>
  <c r="J115" i="25"/>
  <c r="I105" i="25"/>
  <c r="J81" i="25"/>
  <c r="F8" i="25"/>
  <c r="I99" i="25"/>
  <c r="I9" i="25"/>
  <c r="I103" i="25"/>
  <c r="I70" i="25"/>
  <c r="I61" i="25"/>
  <c r="I18" i="25"/>
  <c r="D8" i="25"/>
  <c r="G8" i="25"/>
  <c r="J103" i="25"/>
  <c r="J101" i="25"/>
  <c r="J99" i="25"/>
  <c r="J70" i="25"/>
  <c r="J68" i="25"/>
  <c r="J44" i="25"/>
  <c r="J18" i="25"/>
  <c r="J16" i="25"/>
  <c r="J14" i="25"/>
  <c r="E8" i="25"/>
  <c r="I8" i="25" l="1"/>
  <c r="J8" i="25"/>
  <c r="I90" i="21" l="1"/>
  <c r="I47" i="21"/>
  <c r="I25" i="21"/>
  <c r="I24" i="21"/>
  <c r="G11" i="24" l="1"/>
  <c r="G10" i="24" s="1"/>
  <c r="G9" i="24" s="1"/>
  <c r="H11" i="24"/>
  <c r="H10" i="24" s="1"/>
  <c r="H9" i="24" s="1"/>
  <c r="I11" i="24"/>
  <c r="I10" i="24" s="1"/>
  <c r="I9" i="24" s="1"/>
  <c r="J11" i="24"/>
  <c r="K12" i="24"/>
  <c r="L12" i="24"/>
  <c r="K13" i="24"/>
  <c r="L13" i="24"/>
  <c r="K14" i="24"/>
  <c r="L14" i="24"/>
  <c r="K15" i="24"/>
  <c r="L15" i="24"/>
  <c r="K16" i="24"/>
  <c r="L16" i="24"/>
  <c r="G20" i="24"/>
  <c r="G19" i="24" s="1"/>
  <c r="G18" i="24" s="1"/>
  <c r="H20" i="24"/>
  <c r="H19" i="24" s="1"/>
  <c r="H18" i="24" s="1"/>
  <c r="I20" i="24"/>
  <c r="I19" i="24" s="1"/>
  <c r="I18" i="24" s="1"/>
  <c r="J20" i="24"/>
  <c r="K21" i="24"/>
  <c r="L21" i="24"/>
  <c r="K22" i="24"/>
  <c r="L22" i="24"/>
  <c r="G25" i="24"/>
  <c r="H25" i="24"/>
  <c r="I25" i="24"/>
  <c r="J25" i="24"/>
  <c r="K26" i="24"/>
  <c r="L26" i="24"/>
  <c r="K27" i="24"/>
  <c r="L27" i="24"/>
  <c r="K28" i="24"/>
  <c r="L28" i="24"/>
  <c r="G29" i="24"/>
  <c r="H29" i="24"/>
  <c r="I29" i="24"/>
  <c r="J29" i="24"/>
  <c r="L29" i="24" s="1"/>
  <c r="K30" i="24"/>
  <c r="L30" i="24"/>
  <c r="K31" i="24"/>
  <c r="L31" i="24"/>
  <c r="K32" i="24"/>
  <c r="L32" i="24"/>
  <c r="K33" i="24"/>
  <c r="L33" i="24"/>
  <c r="K34" i="24"/>
  <c r="L34" i="24"/>
  <c r="G35" i="24"/>
  <c r="H35" i="24"/>
  <c r="I35" i="24"/>
  <c r="J35" i="24"/>
  <c r="K36" i="24"/>
  <c r="L36" i="24"/>
  <c r="K37" i="24"/>
  <c r="L37" i="24"/>
  <c r="K38" i="24"/>
  <c r="L38" i="24"/>
  <c r="G39" i="24"/>
  <c r="H39" i="24"/>
  <c r="I39" i="24"/>
  <c r="J39" i="24"/>
  <c r="L39" i="24"/>
  <c r="K40" i="24"/>
  <c r="L40" i="24"/>
  <c r="K41" i="24"/>
  <c r="L41" i="24"/>
  <c r="K42" i="24"/>
  <c r="L42" i="24"/>
  <c r="K43" i="24"/>
  <c r="L43" i="24"/>
  <c r="K44" i="24"/>
  <c r="L44" i="24"/>
  <c r="K45" i="24"/>
  <c r="L45" i="24"/>
  <c r="G46" i="24"/>
  <c r="H46" i="24"/>
  <c r="I46" i="24"/>
  <c r="J46" i="24"/>
  <c r="K47" i="24"/>
  <c r="L47" i="24"/>
  <c r="K48" i="24"/>
  <c r="L48" i="24"/>
  <c r="K49" i="24"/>
  <c r="L49" i="24"/>
  <c r="K50" i="24"/>
  <c r="L50" i="24"/>
  <c r="K51" i="24"/>
  <c r="L51" i="24"/>
  <c r="G52" i="24"/>
  <c r="H52" i="24"/>
  <c r="I52" i="24"/>
  <c r="J52" i="24"/>
  <c r="K53" i="24"/>
  <c r="L53" i="24"/>
  <c r="K54" i="24"/>
  <c r="L54" i="24"/>
  <c r="K55" i="24"/>
  <c r="L55" i="24"/>
  <c r="K56" i="24"/>
  <c r="L56" i="24"/>
  <c r="K57" i="24"/>
  <c r="L57" i="24"/>
  <c r="K58" i="24"/>
  <c r="L58" i="24"/>
  <c r="K59" i="24"/>
  <c r="L59" i="24"/>
  <c r="K60" i="24"/>
  <c r="L60" i="24"/>
  <c r="K61" i="24"/>
  <c r="L61" i="24"/>
  <c r="G62" i="24"/>
  <c r="H62" i="24"/>
  <c r="I62" i="24"/>
  <c r="J62" i="24"/>
  <c r="K63" i="24"/>
  <c r="L63" i="24"/>
  <c r="K64" i="24"/>
  <c r="L64" i="24"/>
  <c r="G65" i="24"/>
  <c r="H65" i="24"/>
  <c r="I65" i="24"/>
  <c r="J65" i="24"/>
  <c r="L65" i="24" s="1"/>
  <c r="K66" i="24"/>
  <c r="L66" i="24"/>
  <c r="K67" i="24"/>
  <c r="L67" i="24"/>
  <c r="G68" i="24"/>
  <c r="H68" i="24"/>
  <c r="I68" i="24"/>
  <c r="J68" i="24"/>
  <c r="K69" i="24"/>
  <c r="L69" i="24"/>
  <c r="G70" i="24"/>
  <c r="H70" i="24"/>
  <c r="I70" i="24"/>
  <c r="J70" i="24"/>
  <c r="K71" i="24"/>
  <c r="L71" i="24"/>
  <c r="K72" i="24"/>
  <c r="L72" i="24"/>
  <c r="G73" i="24"/>
  <c r="H73" i="24"/>
  <c r="I73" i="24"/>
  <c r="J73" i="24"/>
  <c r="L73" i="24" s="1"/>
  <c r="K74" i="24"/>
  <c r="L74" i="24"/>
  <c r="G78" i="24"/>
  <c r="H78" i="24"/>
  <c r="I78" i="24"/>
  <c r="J78" i="24"/>
  <c r="K79" i="24"/>
  <c r="L79" i="24"/>
  <c r="K80" i="24"/>
  <c r="L80" i="24"/>
  <c r="G81" i="24"/>
  <c r="H81" i="24"/>
  <c r="I81" i="24"/>
  <c r="J81" i="24"/>
  <c r="K81" i="24" s="1"/>
  <c r="K82" i="24"/>
  <c r="L82" i="24"/>
  <c r="G83" i="24"/>
  <c r="H83" i="24"/>
  <c r="I83" i="24"/>
  <c r="J83" i="24"/>
  <c r="L83" i="24" s="1"/>
  <c r="K84" i="24"/>
  <c r="L84" i="24"/>
  <c r="K85" i="24"/>
  <c r="L85" i="24"/>
  <c r="G86" i="24"/>
  <c r="H86" i="24"/>
  <c r="I86" i="24"/>
  <c r="J86" i="24"/>
  <c r="L86" i="24" s="1"/>
  <c r="K87" i="24"/>
  <c r="L87" i="24"/>
  <c r="K89" i="24"/>
  <c r="L89" i="24"/>
  <c r="G90" i="24"/>
  <c r="G88" i="24" s="1"/>
  <c r="H90" i="24"/>
  <c r="I90" i="24"/>
  <c r="I88" i="24" s="1"/>
  <c r="J90" i="24"/>
  <c r="J88" i="24" s="1"/>
  <c r="L88" i="24" s="1"/>
  <c r="K91" i="24"/>
  <c r="L91" i="24"/>
  <c r="K92" i="24"/>
  <c r="L92" i="24"/>
  <c r="K93" i="24"/>
  <c r="L93" i="24"/>
  <c r="K94" i="24"/>
  <c r="L94" i="24"/>
  <c r="G97" i="24"/>
  <c r="G96" i="24" s="1"/>
  <c r="G95" i="24" s="1"/>
  <c r="H97" i="24"/>
  <c r="I97" i="24"/>
  <c r="J97" i="24"/>
  <c r="K98" i="24"/>
  <c r="L98" i="24"/>
  <c r="K99" i="24"/>
  <c r="L99" i="24"/>
  <c r="K100" i="24"/>
  <c r="L100" i="24"/>
  <c r="K101" i="24"/>
  <c r="L101" i="24"/>
  <c r="K102" i="24"/>
  <c r="L102" i="24"/>
  <c r="G103" i="24"/>
  <c r="H103" i="24"/>
  <c r="I103" i="24"/>
  <c r="I96" i="24" s="1"/>
  <c r="I95" i="24" s="1"/>
  <c r="J103" i="24"/>
  <c r="K104" i="24"/>
  <c r="L104" i="24"/>
  <c r="K105" i="24"/>
  <c r="L105" i="24"/>
  <c r="K106" i="24"/>
  <c r="L106" i="24"/>
  <c r="K107" i="24"/>
  <c r="L107" i="24"/>
  <c r="G110" i="24"/>
  <c r="H110" i="24"/>
  <c r="I110" i="24"/>
  <c r="I109" i="24" s="1"/>
  <c r="I108" i="24" s="1"/>
  <c r="J110" i="24"/>
  <c r="K111" i="24"/>
  <c r="L111" i="24"/>
  <c r="G112" i="24"/>
  <c r="G109" i="24" s="1"/>
  <c r="G108" i="24" s="1"/>
  <c r="H112" i="24"/>
  <c r="I112" i="24"/>
  <c r="J112" i="24"/>
  <c r="L112" i="24" s="1"/>
  <c r="K113" i="24"/>
  <c r="L113" i="24"/>
  <c r="G116" i="24"/>
  <c r="H116" i="24"/>
  <c r="I116" i="24"/>
  <c r="J116" i="24"/>
  <c r="L116" i="24" s="1"/>
  <c r="K117" i="24"/>
  <c r="L117" i="24"/>
  <c r="G119" i="24"/>
  <c r="G118" i="24" s="1"/>
  <c r="H119" i="24"/>
  <c r="H118" i="24" s="1"/>
  <c r="I119" i="24"/>
  <c r="I118" i="24" s="1"/>
  <c r="J119" i="24"/>
  <c r="K120" i="24"/>
  <c r="L120" i="24"/>
  <c r="K121" i="24"/>
  <c r="L121" i="24"/>
  <c r="K123" i="24"/>
  <c r="L123" i="24"/>
  <c r="G124" i="24"/>
  <c r="G122" i="24" s="1"/>
  <c r="H124" i="24"/>
  <c r="I124" i="24"/>
  <c r="I122" i="24" s="1"/>
  <c r="J124" i="24"/>
  <c r="J122" i="24" s="1"/>
  <c r="K125" i="24"/>
  <c r="L125" i="24"/>
  <c r="K126" i="24"/>
  <c r="L126" i="24"/>
  <c r="K127" i="24"/>
  <c r="L127" i="24"/>
  <c r="K128" i="24"/>
  <c r="L128" i="24"/>
  <c r="G129" i="24"/>
  <c r="H129" i="24"/>
  <c r="I129" i="24"/>
  <c r="J129" i="24"/>
  <c r="K130" i="24"/>
  <c r="L130" i="24"/>
  <c r="G133" i="24"/>
  <c r="H133" i="24"/>
  <c r="K133" i="24" s="1"/>
  <c r="I133" i="24"/>
  <c r="J133" i="24"/>
  <c r="K134" i="24"/>
  <c r="L134" i="24"/>
  <c r="G135" i="24"/>
  <c r="H135" i="24"/>
  <c r="I135" i="24"/>
  <c r="J135" i="24"/>
  <c r="K136" i="24"/>
  <c r="L136" i="24"/>
  <c r="G137" i="24"/>
  <c r="H137" i="24"/>
  <c r="K137" i="24" s="1"/>
  <c r="I137" i="24"/>
  <c r="J137" i="24"/>
  <c r="K138" i="24"/>
  <c r="L138" i="24"/>
  <c r="K139" i="24"/>
  <c r="L139" i="24"/>
  <c r="K140" i="24"/>
  <c r="L140" i="24"/>
  <c r="K141" i="24"/>
  <c r="L141" i="24"/>
  <c r="G143" i="24"/>
  <c r="G142" i="24" s="1"/>
  <c r="H143" i="24"/>
  <c r="K143" i="24" s="1"/>
  <c r="I143" i="24"/>
  <c r="I142" i="24" s="1"/>
  <c r="J143" i="24"/>
  <c r="K144" i="24"/>
  <c r="L144" i="24"/>
  <c r="G146" i="24"/>
  <c r="G145" i="24" s="1"/>
  <c r="H146" i="24"/>
  <c r="I146" i="24"/>
  <c r="I145" i="24" s="1"/>
  <c r="J146" i="24"/>
  <c r="J145" i="24" s="1"/>
  <c r="K147" i="24"/>
  <c r="L147" i="24"/>
  <c r="G151" i="24"/>
  <c r="G150" i="24" s="1"/>
  <c r="H151" i="24"/>
  <c r="H150" i="24" s="1"/>
  <c r="I151" i="24"/>
  <c r="I150" i="24" s="1"/>
  <c r="J151" i="24"/>
  <c r="K152" i="24"/>
  <c r="L152" i="24"/>
  <c r="K153" i="24"/>
  <c r="L153" i="24"/>
  <c r="G154" i="24"/>
  <c r="H154" i="24"/>
  <c r="I154" i="24"/>
  <c r="J154" i="24"/>
  <c r="K155" i="24"/>
  <c r="L155" i="24"/>
  <c r="K156" i="24"/>
  <c r="L156" i="24"/>
  <c r="K157" i="24"/>
  <c r="L157" i="24"/>
  <c r="K158" i="24"/>
  <c r="L158" i="24"/>
  <c r="G159" i="24"/>
  <c r="H159" i="24"/>
  <c r="I159" i="24"/>
  <c r="J159" i="24"/>
  <c r="K160" i="24"/>
  <c r="L160" i="24"/>
  <c r="K165" i="24"/>
  <c r="L165" i="24"/>
  <c r="G166" i="24"/>
  <c r="G164" i="24" s="1"/>
  <c r="G163" i="24" s="1"/>
  <c r="G162" i="24" s="1"/>
  <c r="G161" i="24" s="1"/>
  <c r="H166" i="24"/>
  <c r="K166" i="24" s="1"/>
  <c r="I166" i="24"/>
  <c r="I164" i="24" s="1"/>
  <c r="I163" i="24" s="1"/>
  <c r="J166" i="24"/>
  <c r="J164" i="24" s="1"/>
  <c r="K167" i="24"/>
  <c r="L167" i="24"/>
  <c r="K168" i="24"/>
  <c r="L168" i="24"/>
  <c r="K169" i="24"/>
  <c r="L169" i="24"/>
  <c r="G170" i="24"/>
  <c r="H170" i="24"/>
  <c r="I170" i="24"/>
  <c r="J170" i="24"/>
  <c r="K171" i="24"/>
  <c r="L171" i="24"/>
  <c r="K172" i="24"/>
  <c r="L172" i="24"/>
  <c r="G176" i="24"/>
  <c r="G175" i="24" s="1"/>
  <c r="G174" i="24" s="1"/>
  <c r="G173" i="24" s="1"/>
  <c r="H176" i="24"/>
  <c r="H175" i="24" s="1"/>
  <c r="H174" i="24" s="1"/>
  <c r="H173" i="24" s="1"/>
  <c r="I176" i="24"/>
  <c r="J176" i="24"/>
  <c r="J175" i="24" s="1"/>
  <c r="K177" i="24"/>
  <c r="L177" i="24"/>
  <c r="K178" i="24"/>
  <c r="L178" i="24"/>
  <c r="K179" i="24"/>
  <c r="L179" i="24"/>
  <c r="G182" i="24"/>
  <c r="H182" i="24"/>
  <c r="K182" i="24" s="1"/>
  <c r="I182" i="24"/>
  <c r="J182" i="24"/>
  <c r="L182" i="24"/>
  <c r="K183" i="24"/>
  <c r="L183" i="24"/>
  <c r="K184" i="24"/>
  <c r="L184" i="24"/>
  <c r="K185" i="24"/>
  <c r="L185" i="24"/>
  <c r="K186" i="24"/>
  <c r="L186" i="24"/>
  <c r="K187" i="24"/>
  <c r="L187" i="24"/>
  <c r="K188" i="24"/>
  <c r="L188" i="24"/>
  <c r="K189" i="24"/>
  <c r="L189" i="24"/>
  <c r="K190" i="24"/>
  <c r="L190" i="24"/>
  <c r="K191" i="24"/>
  <c r="L191" i="24"/>
  <c r="K192" i="24"/>
  <c r="L192" i="24"/>
  <c r="K193" i="24"/>
  <c r="L193" i="24"/>
  <c r="G194" i="24"/>
  <c r="H194" i="24"/>
  <c r="K194" i="24" s="1"/>
  <c r="I194" i="24"/>
  <c r="J194" i="24"/>
  <c r="K195" i="24"/>
  <c r="L195" i="24"/>
  <c r="K196" i="24"/>
  <c r="L196" i="24"/>
  <c r="K197" i="24"/>
  <c r="L197" i="24"/>
  <c r="G198" i="24"/>
  <c r="H198" i="24"/>
  <c r="I198" i="24"/>
  <c r="J198" i="24"/>
  <c r="L198" i="24" s="1"/>
  <c r="K199" i="24"/>
  <c r="L199" i="24"/>
  <c r="G181" i="24" l="1"/>
  <c r="G180" i="24" s="1"/>
  <c r="L176" i="24"/>
  <c r="L154" i="24"/>
  <c r="K119" i="24"/>
  <c r="K68" i="24"/>
  <c r="I181" i="24"/>
  <c r="I180" i="24" s="1"/>
  <c r="I132" i="24"/>
  <c r="I131" i="24" s="1"/>
  <c r="K83" i="24"/>
  <c r="G77" i="24"/>
  <c r="G76" i="24" s="1"/>
  <c r="G75" i="24" s="1"/>
  <c r="L35" i="24"/>
  <c r="J181" i="24"/>
  <c r="J180" i="24" s="1"/>
  <c r="L159" i="24"/>
  <c r="L135" i="24"/>
  <c r="K90" i="24"/>
  <c r="L81" i="24"/>
  <c r="J77" i="24"/>
  <c r="J76" i="24" s="1"/>
  <c r="L25" i="24"/>
  <c r="H142" i="24"/>
  <c r="L90" i="24"/>
  <c r="L194" i="24"/>
  <c r="L170" i="24"/>
  <c r="I149" i="24"/>
  <c r="I148" i="24" s="1"/>
  <c r="L137" i="24"/>
  <c r="H132" i="24"/>
  <c r="H131" i="24" s="1"/>
  <c r="L110" i="24"/>
  <c r="H96" i="24"/>
  <c r="H95" i="24" s="1"/>
  <c r="K73" i="24"/>
  <c r="L68" i="24"/>
  <c r="I24" i="24"/>
  <c r="I23" i="24" s="1"/>
  <c r="I17" i="24" s="1"/>
  <c r="K39" i="24"/>
  <c r="L11" i="24"/>
  <c r="H164" i="24"/>
  <c r="H163" i="24" s="1"/>
  <c r="H162" i="24" s="1"/>
  <c r="H161" i="24" s="1"/>
  <c r="J109" i="24"/>
  <c r="L109" i="24" s="1"/>
  <c r="J10" i="24"/>
  <c r="J9" i="24" s="1"/>
  <c r="K151" i="24"/>
  <c r="K97" i="24"/>
  <c r="K198" i="24"/>
  <c r="K170" i="24"/>
  <c r="G132" i="24"/>
  <c r="G131" i="24" s="1"/>
  <c r="G115" i="24"/>
  <c r="K124" i="24"/>
  <c r="I77" i="24"/>
  <c r="I76" i="24" s="1"/>
  <c r="I75" i="24" s="1"/>
  <c r="L70" i="24"/>
  <c r="K29" i="24"/>
  <c r="I162" i="24"/>
  <c r="I161" i="24" s="1"/>
  <c r="K159" i="24"/>
  <c r="G149" i="24"/>
  <c r="G148" i="24" s="1"/>
  <c r="K154" i="24"/>
  <c r="L129" i="24"/>
  <c r="L124" i="24"/>
  <c r="H122" i="24"/>
  <c r="K122" i="24" s="1"/>
  <c r="K112" i="24"/>
  <c r="L103" i="24"/>
  <c r="K86" i="24"/>
  <c r="K70" i="24"/>
  <c r="K65" i="24"/>
  <c r="K35" i="24"/>
  <c r="K52" i="24"/>
  <c r="L52" i="24"/>
  <c r="I175" i="24"/>
  <c r="I174" i="24" s="1"/>
  <c r="I173" i="24" s="1"/>
  <c r="H149" i="24"/>
  <c r="H148" i="24" s="1"/>
  <c r="H145" i="24"/>
  <c r="K145" i="24" s="1"/>
  <c r="K146" i="24"/>
  <c r="J142" i="24"/>
  <c r="L143" i="24"/>
  <c r="H77" i="24"/>
  <c r="K77" i="24" s="1"/>
  <c r="K78" i="24"/>
  <c r="L164" i="24"/>
  <c r="H181" i="24"/>
  <c r="J174" i="24"/>
  <c r="L145" i="24"/>
  <c r="J24" i="24"/>
  <c r="K176" i="24"/>
  <c r="J163" i="24"/>
  <c r="L146" i="24"/>
  <c r="I115" i="24"/>
  <c r="J108" i="24"/>
  <c r="H88" i="24"/>
  <c r="K88" i="24" s="1"/>
  <c r="L78" i="24"/>
  <c r="K62" i="24"/>
  <c r="L62" i="24"/>
  <c r="K46" i="24"/>
  <c r="L46" i="24"/>
  <c r="H24" i="24"/>
  <c r="H23" i="24" s="1"/>
  <c r="H17" i="24" s="1"/>
  <c r="K20" i="24"/>
  <c r="J19" i="24"/>
  <c r="L20" i="24"/>
  <c r="K175" i="24"/>
  <c r="L166" i="24"/>
  <c r="J150" i="24"/>
  <c r="L151" i="24"/>
  <c r="K135" i="24"/>
  <c r="J132" i="24"/>
  <c r="L133" i="24"/>
  <c r="K129" i="24"/>
  <c r="L122" i="24"/>
  <c r="J118" i="24"/>
  <c r="L119" i="24"/>
  <c r="K116" i="24"/>
  <c r="H109" i="24"/>
  <c r="K110" i="24"/>
  <c r="K103" i="24"/>
  <c r="J96" i="24"/>
  <c r="L97" i="24"/>
  <c r="K25" i="24"/>
  <c r="G24" i="24"/>
  <c r="G23" i="24" s="1"/>
  <c r="G17" i="24" s="1"/>
  <c r="K11" i="24"/>
  <c r="K164" i="24" l="1"/>
  <c r="H115" i="24"/>
  <c r="L181" i="24"/>
  <c r="G114" i="24"/>
  <c r="I114" i="24"/>
  <c r="K10" i="24"/>
  <c r="L175" i="24"/>
  <c r="G8" i="24"/>
  <c r="I8" i="24"/>
  <c r="L10" i="24"/>
  <c r="L77" i="24"/>
  <c r="H76" i="24"/>
  <c r="H75" i="24" s="1"/>
  <c r="K24" i="24"/>
  <c r="J23" i="24"/>
  <c r="L24" i="24"/>
  <c r="H108" i="24"/>
  <c r="K108" i="24" s="1"/>
  <c r="K109" i="24"/>
  <c r="K118" i="24"/>
  <c r="L118" i="24"/>
  <c r="K132" i="24"/>
  <c r="J131" i="24"/>
  <c r="L132" i="24"/>
  <c r="K150" i="24"/>
  <c r="J149" i="24"/>
  <c r="L150" i="24"/>
  <c r="L180" i="24"/>
  <c r="L174" i="24"/>
  <c r="J173" i="24"/>
  <c r="K174" i="24"/>
  <c r="K96" i="24"/>
  <c r="J95" i="24"/>
  <c r="L96" i="24"/>
  <c r="L108" i="24"/>
  <c r="J162" i="24"/>
  <c r="L163" i="24"/>
  <c r="K163" i="24"/>
  <c r="K9" i="24"/>
  <c r="L9" i="24"/>
  <c r="J75" i="24"/>
  <c r="L76" i="24"/>
  <c r="H180" i="24"/>
  <c r="K180" i="24" s="1"/>
  <c r="K181" i="24"/>
  <c r="H114" i="24"/>
  <c r="K19" i="24"/>
  <c r="J18" i="24"/>
  <c r="L19" i="24"/>
  <c r="J115" i="24"/>
  <c r="K142" i="24"/>
  <c r="L142" i="24"/>
  <c r="K76" i="24" l="1"/>
  <c r="H8" i="24"/>
  <c r="K23" i="24"/>
  <c r="L23" i="24"/>
  <c r="K18" i="24"/>
  <c r="J17" i="24"/>
  <c r="L18" i="24"/>
  <c r="L173" i="24"/>
  <c r="K173" i="24"/>
  <c r="L131" i="24"/>
  <c r="K131" i="24"/>
  <c r="J114" i="24"/>
  <c r="L115" i="24"/>
  <c r="K115" i="24"/>
  <c r="L75" i="24"/>
  <c r="K75" i="24"/>
  <c r="K162" i="24"/>
  <c r="L162" i="24"/>
  <c r="J161" i="24"/>
  <c r="L95" i="24"/>
  <c r="K95" i="24"/>
  <c r="J148" i="24"/>
  <c r="L149" i="24"/>
  <c r="K149" i="24"/>
  <c r="K148" i="24" l="1"/>
  <c r="L148" i="24"/>
  <c r="K17" i="24"/>
  <c r="L17" i="24"/>
  <c r="J8" i="24"/>
  <c r="K114" i="24"/>
  <c r="L114" i="24"/>
  <c r="L161" i="24"/>
  <c r="K161" i="24"/>
  <c r="K8" i="24" l="1"/>
  <c r="L8" i="24"/>
  <c r="C9" i="23" l="1"/>
  <c r="D9" i="23"/>
  <c r="E9" i="23"/>
  <c r="F9" i="23"/>
  <c r="G9" i="23"/>
  <c r="G8" i="23" s="1"/>
  <c r="H10" i="23"/>
  <c r="I10" i="23"/>
  <c r="C11" i="23"/>
  <c r="D11" i="23"/>
  <c r="E11" i="23"/>
  <c r="F11" i="23"/>
  <c r="H11" i="23" s="1"/>
  <c r="H12" i="23"/>
  <c r="I12" i="23"/>
  <c r="C13" i="23"/>
  <c r="D13" i="23"/>
  <c r="E13" i="23"/>
  <c r="F13" i="23"/>
  <c r="H14" i="23"/>
  <c r="I14" i="23"/>
  <c r="C15" i="23"/>
  <c r="D15" i="23"/>
  <c r="E15" i="23"/>
  <c r="F15" i="23"/>
  <c r="H15" i="23" s="1"/>
  <c r="H16" i="23"/>
  <c r="I16" i="23"/>
  <c r="C17" i="23"/>
  <c r="D17" i="23"/>
  <c r="E17" i="23"/>
  <c r="F17" i="23"/>
  <c r="H18" i="23"/>
  <c r="I18" i="23"/>
  <c r="H19" i="23"/>
  <c r="I19" i="23"/>
  <c r="H20" i="23"/>
  <c r="I20" i="23"/>
  <c r="C21" i="23"/>
  <c r="D21" i="23"/>
  <c r="E21" i="23"/>
  <c r="F21" i="23"/>
  <c r="H21" i="23" s="1"/>
  <c r="H22" i="23"/>
  <c r="I22" i="23"/>
  <c r="H23" i="23"/>
  <c r="I23" i="23"/>
  <c r="C24" i="23"/>
  <c r="D24" i="23"/>
  <c r="E24" i="23"/>
  <c r="F24" i="23"/>
  <c r="H25" i="23"/>
  <c r="I25" i="23"/>
  <c r="I9" i="23" l="1"/>
  <c r="H17" i="23"/>
  <c r="H13" i="23"/>
  <c r="C8" i="23"/>
  <c r="H24" i="23"/>
  <c r="E8" i="23"/>
  <c r="D8" i="23"/>
  <c r="F8" i="23"/>
  <c r="I15" i="23"/>
  <c r="H9" i="23"/>
  <c r="I24" i="23"/>
  <c r="I21" i="23"/>
  <c r="I17" i="23"/>
  <c r="I13" i="23"/>
  <c r="I11" i="23"/>
  <c r="H8" i="23" l="1"/>
  <c r="I8" i="23"/>
  <c r="C9" i="22" l="1"/>
  <c r="D9" i="22"/>
  <c r="E9" i="22"/>
  <c r="F9" i="22"/>
  <c r="H10" i="22"/>
  <c r="I10" i="22"/>
  <c r="C11" i="22"/>
  <c r="D11" i="22"/>
  <c r="E11" i="22"/>
  <c r="F11" i="22"/>
  <c r="H12" i="22"/>
  <c r="I12" i="22"/>
  <c r="C13" i="22"/>
  <c r="D13" i="22"/>
  <c r="E13" i="22"/>
  <c r="F13" i="22"/>
  <c r="H14" i="22"/>
  <c r="I14" i="22"/>
  <c r="H15" i="22"/>
  <c r="I15" i="22"/>
  <c r="H16" i="22"/>
  <c r="I16" i="22"/>
  <c r="H17" i="22"/>
  <c r="I17" i="22"/>
  <c r="H19" i="22"/>
  <c r="I19" i="22"/>
  <c r="H20" i="22"/>
  <c r="I20" i="22"/>
  <c r="H21" i="22"/>
  <c r="I21" i="22"/>
  <c r="H22" i="22"/>
  <c r="I22" i="22"/>
  <c r="H23" i="22"/>
  <c r="I23" i="22"/>
  <c r="H24" i="22"/>
  <c r="I24" i="22"/>
  <c r="H25" i="22"/>
  <c r="I25" i="22"/>
  <c r="H26" i="22"/>
  <c r="I26" i="22"/>
  <c r="H27" i="22"/>
  <c r="I27" i="22"/>
  <c r="H28" i="22"/>
  <c r="I28" i="22"/>
  <c r="H29" i="22"/>
  <c r="I29" i="22"/>
  <c r="H30" i="22"/>
  <c r="I30" i="22"/>
  <c r="C31" i="22"/>
  <c r="D31" i="22"/>
  <c r="E31" i="22"/>
  <c r="F31" i="22"/>
  <c r="H32" i="22"/>
  <c r="I32" i="22"/>
  <c r="C33" i="22"/>
  <c r="D33" i="22"/>
  <c r="E33" i="22"/>
  <c r="F33" i="22"/>
  <c r="H34" i="22"/>
  <c r="I34" i="22"/>
  <c r="C35" i="22"/>
  <c r="D35" i="22"/>
  <c r="E35" i="22"/>
  <c r="F35" i="22"/>
  <c r="H36" i="22"/>
  <c r="I36" i="22"/>
  <c r="C37" i="22"/>
  <c r="D37" i="22"/>
  <c r="E37" i="22"/>
  <c r="F37" i="22"/>
  <c r="H38" i="22"/>
  <c r="I38" i="22"/>
  <c r="H39" i="22"/>
  <c r="I39" i="22"/>
  <c r="H40" i="22"/>
  <c r="I40" i="22"/>
  <c r="H41" i="22"/>
  <c r="I41" i="22"/>
  <c r="H42" i="22"/>
  <c r="I42" i="22"/>
  <c r="H43" i="22"/>
  <c r="I43" i="22"/>
  <c r="H44" i="22"/>
  <c r="I44" i="22"/>
  <c r="H45" i="22"/>
  <c r="I45" i="22"/>
  <c r="C46" i="22"/>
  <c r="D46" i="22"/>
  <c r="E46" i="22"/>
  <c r="F46" i="22"/>
  <c r="H47" i="22"/>
  <c r="I47" i="22"/>
  <c r="C48" i="22"/>
  <c r="D48" i="22"/>
  <c r="E48" i="22"/>
  <c r="F48" i="22"/>
  <c r="H49" i="22"/>
  <c r="I49" i="22"/>
  <c r="H50" i="22"/>
  <c r="I50" i="22"/>
  <c r="C51" i="22"/>
  <c r="D51" i="22"/>
  <c r="E51" i="22"/>
  <c r="F51" i="22"/>
  <c r="H52" i="22"/>
  <c r="I52" i="22"/>
  <c r="H53" i="22"/>
  <c r="I53" i="22"/>
  <c r="H54" i="22"/>
  <c r="I54" i="22"/>
  <c r="H55" i="22"/>
  <c r="I55" i="22"/>
  <c r="H56" i="22"/>
  <c r="I56" i="22"/>
  <c r="H57" i="22"/>
  <c r="I57" i="22"/>
  <c r="H58" i="22"/>
  <c r="I58" i="22"/>
  <c r="C59" i="22"/>
  <c r="D59" i="22"/>
  <c r="E59" i="22"/>
  <c r="F59" i="22"/>
  <c r="H60" i="22"/>
  <c r="I60" i="22"/>
  <c r="C61" i="22"/>
  <c r="D61" i="22"/>
  <c r="E61" i="22"/>
  <c r="F61" i="22"/>
  <c r="H62" i="22"/>
  <c r="I62" i="22"/>
  <c r="H37" i="22" l="1"/>
  <c r="H61" i="22"/>
  <c r="I48" i="22"/>
  <c r="H59" i="22"/>
  <c r="I51" i="22"/>
  <c r="H48" i="22"/>
  <c r="I33" i="22"/>
  <c r="I31" i="22"/>
  <c r="H31" i="22"/>
  <c r="H18" i="22"/>
  <c r="H51" i="22"/>
  <c r="I13" i="22"/>
  <c r="I11" i="22"/>
  <c r="H46" i="22"/>
  <c r="H35" i="22"/>
  <c r="H9" i="22"/>
  <c r="I61" i="22"/>
  <c r="I59" i="22"/>
  <c r="H33" i="22"/>
  <c r="H13" i="22"/>
  <c r="E8" i="22"/>
  <c r="D8" i="22"/>
  <c r="I37" i="22"/>
  <c r="I35" i="22"/>
  <c r="H11" i="22"/>
  <c r="C8" i="22"/>
  <c r="F8" i="22"/>
  <c r="I46" i="22"/>
  <c r="I18" i="22"/>
  <c r="I9" i="22"/>
  <c r="H8" i="22" l="1"/>
  <c r="I8" i="22"/>
  <c r="C9" i="21" l="1"/>
  <c r="D9" i="21"/>
  <c r="E9" i="21"/>
  <c r="F9" i="21"/>
  <c r="H10" i="21"/>
  <c r="I10" i="21"/>
  <c r="C11" i="21"/>
  <c r="D11" i="21"/>
  <c r="E11" i="21"/>
  <c r="F11" i="21"/>
  <c r="H12" i="21"/>
  <c r="I12" i="21"/>
  <c r="C13" i="21"/>
  <c r="D13" i="21"/>
  <c r="E13" i="21"/>
  <c r="F13" i="21"/>
  <c r="H14" i="21"/>
  <c r="I14" i="21"/>
  <c r="H15" i="21"/>
  <c r="I15" i="21"/>
  <c r="H16" i="21"/>
  <c r="I16" i="21"/>
  <c r="H17" i="21"/>
  <c r="I17" i="21"/>
  <c r="H18" i="21"/>
  <c r="I18" i="21"/>
  <c r="H19" i="21"/>
  <c r="I19" i="21"/>
  <c r="C20" i="21"/>
  <c r="D20" i="21"/>
  <c r="E20" i="21"/>
  <c r="F20" i="21"/>
  <c r="H21" i="21"/>
  <c r="I21" i="21"/>
  <c r="H22" i="21"/>
  <c r="I22" i="21"/>
  <c r="C23" i="21"/>
  <c r="D23" i="21"/>
  <c r="E23" i="21"/>
  <c r="F23" i="21"/>
  <c r="H24" i="21"/>
  <c r="H25" i="21"/>
  <c r="H26" i="21"/>
  <c r="I26" i="21"/>
  <c r="H27" i="21"/>
  <c r="I27" i="21"/>
  <c r="H28" i="21"/>
  <c r="I28" i="21"/>
  <c r="H29" i="21"/>
  <c r="I29" i="21"/>
  <c r="C30" i="21"/>
  <c r="D30" i="21"/>
  <c r="E30" i="21"/>
  <c r="F30" i="21"/>
  <c r="H31" i="21"/>
  <c r="I31" i="21"/>
  <c r="H32" i="21"/>
  <c r="I32" i="21"/>
  <c r="H33" i="21"/>
  <c r="I33" i="21"/>
  <c r="H34" i="21"/>
  <c r="I34" i="21"/>
  <c r="H35" i="21"/>
  <c r="I35" i="21"/>
  <c r="H36" i="21"/>
  <c r="I36" i="21"/>
  <c r="H37" i="21"/>
  <c r="I37" i="21"/>
  <c r="H38" i="21"/>
  <c r="I38" i="21"/>
  <c r="H39" i="21"/>
  <c r="I39" i="21"/>
  <c r="H40" i="21"/>
  <c r="I40" i="21"/>
  <c r="H41" i="21"/>
  <c r="I41" i="21"/>
  <c r="H42" i="21"/>
  <c r="I42" i="21"/>
  <c r="H43" i="21"/>
  <c r="I43" i="21"/>
  <c r="H44" i="21"/>
  <c r="I44" i="21"/>
  <c r="H45" i="21"/>
  <c r="I45" i="21"/>
  <c r="C46" i="21"/>
  <c r="D46" i="21"/>
  <c r="E46" i="21"/>
  <c r="F46" i="21"/>
  <c r="H47" i="21"/>
  <c r="H48" i="21"/>
  <c r="I48" i="21"/>
  <c r="H49" i="21"/>
  <c r="I49" i="21"/>
  <c r="H50" i="21"/>
  <c r="I50" i="21"/>
  <c r="H51" i="21"/>
  <c r="I51" i="21"/>
  <c r="H52" i="21"/>
  <c r="I52" i="21"/>
  <c r="H53" i="21"/>
  <c r="I53" i="21"/>
  <c r="H54" i="21"/>
  <c r="I54" i="21"/>
  <c r="H55" i="21"/>
  <c r="I55" i="21"/>
  <c r="H56" i="21"/>
  <c r="I56" i="21"/>
  <c r="H57" i="21"/>
  <c r="I57" i="21"/>
  <c r="H58" i="21"/>
  <c r="I58" i="21"/>
  <c r="H59" i="21"/>
  <c r="I59" i="21"/>
  <c r="H60" i="21"/>
  <c r="I60" i="21"/>
  <c r="H61" i="21"/>
  <c r="I61" i="21"/>
  <c r="H62" i="21"/>
  <c r="I62" i="21"/>
  <c r="H63" i="21"/>
  <c r="I63" i="21"/>
  <c r="H64" i="21"/>
  <c r="I64" i="21"/>
  <c r="H65" i="21"/>
  <c r="I65" i="21"/>
  <c r="H66" i="21"/>
  <c r="I66" i="21"/>
  <c r="H67" i="21"/>
  <c r="I67" i="21"/>
  <c r="H68" i="21"/>
  <c r="I68" i="21"/>
  <c r="H69" i="21"/>
  <c r="I69" i="21"/>
  <c r="H70" i="21"/>
  <c r="I70" i="21"/>
  <c r="H71" i="21"/>
  <c r="I71" i="21"/>
  <c r="H72" i="21"/>
  <c r="I72" i="21"/>
  <c r="H73" i="21"/>
  <c r="I73" i="21"/>
  <c r="H74" i="21"/>
  <c r="I74" i="21"/>
  <c r="C75" i="21"/>
  <c r="D75" i="21"/>
  <c r="E75" i="21"/>
  <c r="F75" i="21"/>
  <c r="H76" i="21"/>
  <c r="I76" i="21"/>
  <c r="C77" i="21"/>
  <c r="D77" i="21"/>
  <c r="E77" i="21"/>
  <c r="F77" i="21"/>
  <c r="H78" i="21"/>
  <c r="I78" i="21"/>
  <c r="H79" i="21"/>
  <c r="I79" i="21"/>
  <c r="C80" i="21"/>
  <c r="D80" i="21"/>
  <c r="E80" i="21"/>
  <c r="F80" i="21"/>
  <c r="H81" i="21"/>
  <c r="I81" i="21"/>
  <c r="C82" i="21"/>
  <c r="D82" i="21"/>
  <c r="E82" i="21"/>
  <c r="F82" i="21"/>
  <c r="H83" i="21"/>
  <c r="I83" i="21"/>
  <c r="H84" i="21"/>
  <c r="I84" i="21"/>
  <c r="H85" i="21"/>
  <c r="I85" i="21"/>
  <c r="H86" i="21"/>
  <c r="I86" i="21"/>
  <c r="C87" i="21"/>
  <c r="D87" i="21"/>
  <c r="E87" i="21"/>
  <c r="F87" i="21"/>
  <c r="H88" i="21"/>
  <c r="I88" i="21"/>
  <c r="C89" i="21"/>
  <c r="D89" i="21"/>
  <c r="E89" i="21"/>
  <c r="F89" i="21"/>
  <c r="H90" i="21"/>
  <c r="C91" i="21"/>
  <c r="D91" i="21"/>
  <c r="E91" i="21"/>
  <c r="F91" i="21"/>
  <c r="H92" i="21"/>
  <c r="I92" i="21"/>
  <c r="H93" i="21"/>
  <c r="I93" i="21"/>
  <c r="H94" i="21"/>
  <c r="I94" i="21"/>
  <c r="H95" i="21"/>
  <c r="I95" i="21"/>
  <c r="H96" i="21"/>
  <c r="I96" i="21"/>
  <c r="H97" i="21"/>
  <c r="I97" i="21"/>
  <c r="H98" i="21"/>
  <c r="I98" i="21"/>
  <c r="H99" i="21"/>
  <c r="I99" i="21"/>
  <c r="H100" i="21"/>
  <c r="I100" i="21"/>
  <c r="H101" i="21"/>
  <c r="I101" i="21"/>
  <c r="H102" i="21"/>
  <c r="I102" i="21"/>
  <c r="H103" i="21"/>
  <c r="I103" i="21"/>
  <c r="H104" i="21"/>
  <c r="I104" i="21"/>
  <c r="H105" i="21"/>
  <c r="I105" i="21"/>
  <c r="H106" i="21"/>
  <c r="I106" i="21"/>
  <c r="H107" i="21"/>
  <c r="I107" i="21"/>
  <c r="H108" i="21"/>
  <c r="I108" i="21"/>
  <c r="H109" i="21"/>
  <c r="I109" i="21"/>
  <c r="H110" i="21"/>
  <c r="I110" i="21"/>
  <c r="H111" i="21"/>
  <c r="I111" i="21"/>
  <c r="H112" i="21"/>
  <c r="I112" i="21"/>
  <c r="H113" i="21"/>
  <c r="I113" i="21"/>
  <c r="H114" i="21"/>
  <c r="I114" i="21"/>
  <c r="H115" i="21"/>
  <c r="I115" i="21"/>
  <c r="H116" i="21"/>
  <c r="I116" i="21"/>
  <c r="H117" i="21"/>
  <c r="I117" i="21"/>
  <c r="H118" i="21"/>
  <c r="I118" i="21"/>
  <c r="H119" i="21"/>
  <c r="I119" i="21"/>
  <c r="C120" i="21"/>
  <c r="D120" i="21"/>
  <c r="E120" i="21"/>
  <c r="F120" i="21"/>
  <c r="H121" i="21"/>
  <c r="I121" i="21"/>
  <c r="C122" i="21"/>
  <c r="D122" i="21"/>
  <c r="E122" i="21"/>
  <c r="F122" i="21"/>
  <c r="H123" i="21"/>
  <c r="I123" i="21"/>
  <c r="C124" i="21"/>
  <c r="D124" i="21"/>
  <c r="E124" i="21"/>
  <c r="F124" i="21"/>
  <c r="H125" i="21"/>
  <c r="I125" i="21"/>
  <c r="H77" i="21" l="1"/>
  <c r="H82" i="21"/>
  <c r="H9" i="21"/>
  <c r="H122" i="21"/>
  <c r="I124" i="21"/>
  <c r="I89" i="21"/>
  <c r="I80" i="21"/>
  <c r="I11" i="21"/>
  <c r="H80" i="21"/>
  <c r="I20" i="21"/>
  <c r="H46" i="21"/>
  <c r="H11" i="21"/>
  <c r="I23" i="21"/>
  <c r="H91" i="21"/>
  <c r="H23" i="21"/>
  <c r="H20" i="21"/>
  <c r="H120" i="21"/>
  <c r="I75" i="21"/>
  <c r="I13" i="21"/>
  <c r="H124" i="21"/>
  <c r="H89" i="21"/>
  <c r="H30" i="21"/>
  <c r="H13" i="21"/>
  <c r="E8" i="21"/>
  <c r="H87" i="21"/>
  <c r="D8" i="21"/>
  <c r="I122" i="21"/>
  <c r="I120" i="21"/>
  <c r="I77" i="21"/>
  <c r="C8" i="21"/>
  <c r="H75" i="21"/>
  <c r="I46" i="21"/>
  <c r="I30" i="21"/>
  <c r="I9" i="21"/>
  <c r="F8" i="21"/>
  <c r="I91" i="21"/>
  <c r="I87" i="21"/>
  <c r="I82" i="21"/>
  <c r="H8" i="21" l="1"/>
  <c r="I8" i="21"/>
  <c r="C9" i="15" l="1"/>
  <c r="D9" i="15"/>
  <c r="E9" i="15"/>
  <c r="F9" i="15"/>
  <c r="H10" i="15"/>
  <c r="I10" i="15"/>
  <c r="C11" i="15"/>
  <c r="D11" i="15"/>
  <c r="E11" i="15"/>
  <c r="F11" i="15"/>
  <c r="I11" i="15" s="1"/>
  <c r="H12" i="15"/>
  <c r="I12" i="15"/>
  <c r="H13" i="15"/>
  <c r="I13" i="15"/>
  <c r="H14" i="15"/>
  <c r="I14" i="15"/>
  <c r="H15" i="15"/>
  <c r="I15" i="15"/>
  <c r="H16" i="15"/>
  <c r="I16" i="15"/>
  <c r="C17" i="15"/>
  <c r="D17" i="15"/>
  <c r="E17" i="15"/>
  <c r="F17" i="15"/>
  <c r="H18" i="15"/>
  <c r="I18" i="15"/>
  <c r="C19" i="15"/>
  <c r="D19" i="15"/>
  <c r="E19" i="15"/>
  <c r="F19" i="15"/>
  <c r="H20" i="15"/>
  <c r="I20" i="15"/>
  <c r="C21" i="15"/>
  <c r="D21" i="15"/>
  <c r="E21" i="15"/>
  <c r="F21" i="15"/>
  <c r="H22" i="15"/>
  <c r="I22" i="15"/>
  <c r="H23" i="15"/>
  <c r="I23" i="15"/>
  <c r="H24" i="15"/>
  <c r="I24" i="15"/>
  <c r="C25" i="15"/>
  <c r="D25" i="15"/>
  <c r="E25" i="15"/>
  <c r="F25" i="15"/>
  <c r="H26" i="15"/>
  <c r="I26" i="15"/>
  <c r="H27" i="15"/>
  <c r="I27" i="15"/>
  <c r="H28" i="15"/>
  <c r="I28" i="15"/>
  <c r="C29" i="15"/>
  <c r="D29" i="15"/>
  <c r="E29" i="15"/>
  <c r="F29" i="15"/>
  <c r="H30" i="15"/>
  <c r="I30" i="15"/>
  <c r="C31" i="15"/>
  <c r="D31" i="15"/>
  <c r="E31" i="15"/>
  <c r="F31" i="15"/>
  <c r="H32" i="15"/>
  <c r="I32" i="15"/>
  <c r="H33" i="15"/>
  <c r="I33" i="15"/>
  <c r="C34" i="15"/>
  <c r="D34" i="15"/>
  <c r="E34" i="15"/>
  <c r="F34" i="15"/>
  <c r="H35" i="15"/>
  <c r="I35" i="15"/>
  <c r="H36" i="15"/>
  <c r="I36" i="15"/>
  <c r="H37" i="15"/>
  <c r="I37" i="15"/>
  <c r="H38" i="15"/>
  <c r="I38" i="15"/>
  <c r="H39" i="15"/>
  <c r="I39" i="15"/>
  <c r="H40" i="15"/>
  <c r="I40" i="15"/>
  <c r="H41" i="15"/>
  <c r="I41" i="15"/>
  <c r="H42" i="15"/>
  <c r="I42" i="15"/>
  <c r="H43" i="15"/>
  <c r="I43" i="15"/>
  <c r="H44" i="15"/>
  <c r="I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C54" i="15"/>
  <c r="D54" i="15"/>
  <c r="E54" i="15"/>
  <c r="F54" i="15"/>
  <c r="H55" i="15"/>
  <c r="I55" i="15"/>
  <c r="H56" i="15"/>
  <c r="I56" i="15"/>
  <c r="H57" i="15"/>
  <c r="I57" i="15"/>
  <c r="H58" i="15"/>
  <c r="I58" i="15"/>
  <c r="H59" i="15"/>
  <c r="I59" i="15"/>
  <c r="H60" i="15"/>
  <c r="I60" i="15"/>
  <c r="C61" i="15"/>
  <c r="D61" i="15"/>
  <c r="E61" i="15"/>
  <c r="F61" i="15"/>
  <c r="H62" i="15"/>
  <c r="I62" i="15"/>
  <c r="C63" i="15"/>
  <c r="D63" i="15"/>
  <c r="E63" i="15"/>
  <c r="F63" i="15"/>
  <c r="H64" i="15"/>
  <c r="I64" i="15"/>
  <c r="H65" i="15"/>
  <c r="I65" i="15"/>
  <c r="C66" i="15"/>
  <c r="D66" i="15"/>
  <c r="E66" i="15"/>
  <c r="F66" i="15"/>
  <c r="H67" i="15"/>
  <c r="I67" i="15"/>
  <c r="H68" i="15"/>
  <c r="I68" i="15"/>
  <c r="H69" i="15"/>
  <c r="I69" i="15"/>
  <c r="C70" i="15"/>
  <c r="D70" i="15"/>
  <c r="E70" i="15"/>
  <c r="F70" i="15"/>
  <c r="H71" i="15"/>
  <c r="I71" i="15"/>
  <c r="C72" i="15"/>
  <c r="D72" i="15"/>
  <c r="E72" i="15"/>
  <c r="F72" i="15"/>
  <c r="H73" i="15"/>
  <c r="I73" i="15"/>
  <c r="H74" i="15"/>
  <c r="I74" i="15"/>
  <c r="H75" i="15"/>
  <c r="I75" i="15"/>
  <c r="C76" i="15"/>
  <c r="D76" i="15"/>
  <c r="E76" i="15"/>
  <c r="F76" i="15"/>
  <c r="H77" i="15"/>
  <c r="I77" i="15"/>
  <c r="H78" i="15"/>
  <c r="I78" i="15"/>
  <c r="H79" i="15"/>
  <c r="I79" i="15"/>
  <c r="H80" i="15"/>
  <c r="I80" i="15"/>
  <c r="I76" i="15" l="1"/>
  <c r="H29" i="15"/>
  <c r="H19" i="15"/>
  <c r="H31" i="15"/>
  <c r="H76" i="15"/>
  <c r="H61" i="15"/>
  <c r="H70" i="15"/>
  <c r="H66" i="15"/>
  <c r="H54" i="15"/>
  <c r="H72" i="15"/>
  <c r="I31" i="15"/>
  <c r="I21" i="15"/>
  <c r="I66" i="15"/>
  <c r="H34" i="15"/>
  <c r="H11" i="15"/>
  <c r="I29" i="15"/>
  <c r="C8" i="15"/>
  <c r="H9" i="15"/>
  <c r="I70" i="15"/>
  <c r="H63" i="15"/>
  <c r="H25" i="15"/>
  <c r="I19" i="15"/>
  <c r="H17" i="15"/>
  <c r="E8" i="15"/>
  <c r="I61" i="15"/>
  <c r="I54" i="15"/>
  <c r="I34" i="15"/>
  <c r="H21" i="15"/>
  <c r="D8" i="15"/>
  <c r="F8" i="15"/>
  <c r="I72" i="15"/>
  <c r="I17" i="15"/>
  <c r="I9" i="15"/>
  <c r="I63" i="15"/>
  <c r="I25" i="15"/>
  <c r="D10" i="14"/>
  <c r="E10" i="14"/>
  <c r="E9" i="14" s="1"/>
  <c r="F10" i="14"/>
  <c r="G10" i="14"/>
  <c r="I11" i="14"/>
  <c r="J11" i="14"/>
  <c r="I12" i="14"/>
  <c r="J12" i="14"/>
  <c r="D13" i="14"/>
  <c r="E13" i="14"/>
  <c r="F13" i="14"/>
  <c r="G13" i="14"/>
  <c r="I14" i="14"/>
  <c r="J14" i="14"/>
  <c r="I15" i="14"/>
  <c r="J15" i="14"/>
  <c r="I16" i="14"/>
  <c r="J16" i="14"/>
  <c r="I17" i="14"/>
  <c r="J17" i="14"/>
  <c r="I18" i="14"/>
  <c r="J18" i="14"/>
  <c r="I19" i="14"/>
  <c r="J19" i="14"/>
  <c r="D20" i="14"/>
  <c r="E20" i="14"/>
  <c r="F20" i="14"/>
  <c r="G20" i="14"/>
  <c r="I21" i="14"/>
  <c r="J21" i="14"/>
  <c r="I22" i="14"/>
  <c r="J22" i="14"/>
  <c r="I23" i="14"/>
  <c r="J23" i="14"/>
  <c r="D24" i="14"/>
  <c r="E24" i="14"/>
  <c r="F24" i="14"/>
  <c r="G24" i="14"/>
  <c r="I25" i="14"/>
  <c r="J25" i="14"/>
  <c r="D26" i="14"/>
  <c r="E26" i="14"/>
  <c r="F26" i="14"/>
  <c r="G26" i="14"/>
  <c r="I27" i="14"/>
  <c r="J27" i="14"/>
  <c r="I28" i="14"/>
  <c r="J28" i="14"/>
  <c r="D29" i="14"/>
  <c r="E29" i="14"/>
  <c r="F29" i="14"/>
  <c r="G29" i="14"/>
  <c r="I30" i="14"/>
  <c r="J30" i="14"/>
  <c r="I31" i="14"/>
  <c r="J31" i="14"/>
  <c r="I32" i="14"/>
  <c r="J32" i="14"/>
  <c r="I33" i="14"/>
  <c r="J33" i="14"/>
  <c r="I34" i="14"/>
  <c r="J34" i="14"/>
  <c r="D35" i="14"/>
  <c r="E35" i="14"/>
  <c r="F35" i="14"/>
  <c r="G35" i="14"/>
  <c r="I36" i="14"/>
  <c r="J36" i="14"/>
  <c r="D37" i="14"/>
  <c r="E37" i="14"/>
  <c r="F37" i="14"/>
  <c r="G37" i="14"/>
  <c r="I38" i="14"/>
  <c r="J38" i="14"/>
  <c r="I39" i="14"/>
  <c r="J39" i="14"/>
  <c r="D40" i="14"/>
  <c r="E40" i="14"/>
  <c r="F40" i="14"/>
  <c r="G40" i="14"/>
  <c r="I41" i="14"/>
  <c r="J41" i="14"/>
  <c r="I42" i="14"/>
  <c r="J42" i="14"/>
  <c r="I43" i="14"/>
  <c r="J43" i="14"/>
  <c r="I44" i="14"/>
  <c r="J44" i="14"/>
  <c r="I45" i="14"/>
  <c r="J45" i="14"/>
  <c r="I46" i="14"/>
  <c r="J46" i="14"/>
  <c r="I47" i="14"/>
  <c r="J47" i="14"/>
  <c r="I48" i="14"/>
  <c r="J48" i="14"/>
  <c r="D49" i="14"/>
  <c r="E49" i="14"/>
  <c r="F49" i="14"/>
  <c r="G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D64" i="14"/>
  <c r="E64" i="14"/>
  <c r="F64" i="14"/>
  <c r="G64" i="14"/>
  <c r="I65" i="14"/>
  <c r="J65" i="14"/>
  <c r="D66" i="14"/>
  <c r="E66" i="14"/>
  <c r="F66" i="14"/>
  <c r="G66" i="14"/>
  <c r="I67" i="14"/>
  <c r="J67" i="14"/>
  <c r="I68" i="14"/>
  <c r="J68" i="14"/>
  <c r="I69" i="14"/>
  <c r="J69" i="14"/>
  <c r="D70" i="14"/>
  <c r="E70" i="14"/>
  <c r="F70" i="14"/>
  <c r="G70" i="14"/>
  <c r="I71" i="14"/>
  <c r="J71" i="14"/>
  <c r="I72" i="14"/>
  <c r="J72" i="14"/>
  <c r="I73" i="14"/>
  <c r="J73" i="14"/>
  <c r="I74" i="14"/>
  <c r="J74" i="14"/>
  <c r="D75" i="14"/>
  <c r="E75" i="14"/>
  <c r="F75" i="14"/>
  <c r="G75" i="14"/>
  <c r="I76" i="14"/>
  <c r="J76" i="14"/>
  <c r="I77" i="14"/>
  <c r="J77" i="14"/>
  <c r="I78" i="14"/>
  <c r="J78" i="14"/>
  <c r="I79" i="14"/>
  <c r="J79" i="14"/>
  <c r="D80" i="14"/>
  <c r="E80" i="14"/>
  <c r="F80" i="14"/>
  <c r="G80" i="14"/>
  <c r="I81" i="14"/>
  <c r="J81" i="14"/>
  <c r="I82" i="14"/>
  <c r="J82" i="14"/>
  <c r="I83" i="14"/>
  <c r="J83" i="14"/>
  <c r="I84" i="14"/>
  <c r="J84" i="14"/>
  <c r="I85" i="14"/>
  <c r="J85" i="14"/>
  <c r="I86" i="14"/>
  <c r="J86" i="14"/>
  <c r="I87" i="14"/>
  <c r="J87" i="14"/>
  <c r="D88" i="14"/>
  <c r="E88" i="14"/>
  <c r="F88" i="14"/>
  <c r="G88" i="14"/>
  <c r="I89" i="14"/>
  <c r="J89" i="14"/>
  <c r="I90" i="14"/>
  <c r="J90" i="14"/>
  <c r="I91" i="14"/>
  <c r="J91" i="14"/>
  <c r="I92" i="14"/>
  <c r="J92" i="14"/>
  <c r="D93" i="14"/>
  <c r="E93" i="14"/>
  <c r="F93" i="14"/>
  <c r="G93" i="14"/>
  <c r="I94" i="14"/>
  <c r="J94" i="14"/>
  <c r="D95" i="14"/>
  <c r="E95" i="14"/>
  <c r="F95" i="14"/>
  <c r="G95" i="14"/>
  <c r="I96" i="14"/>
  <c r="J96" i="14"/>
  <c r="I97" i="14"/>
  <c r="J97" i="14"/>
  <c r="I98" i="14"/>
  <c r="J98" i="14"/>
  <c r="I99" i="14"/>
  <c r="J99" i="14"/>
  <c r="I100" i="14"/>
  <c r="J100" i="14"/>
  <c r="I101" i="14"/>
  <c r="J101" i="14"/>
  <c r="D102" i="14"/>
  <c r="E102" i="14"/>
  <c r="F102" i="14"/>
  <c r="G102" i="14"/>
  <c r="I103" i="14"/>
  <c r="J103" i="14"/>
  <c r="D104" i="14"/>
  <c r="E104" i="14"/>
  <c r="F104" i="14"/>
  <c r="G104" i="14"/>
  <c r="I105" i="14"/>
  <c r="J105" i="14"/>
  <c r="I106" i="14"/>
  <c r="J106" i="14"/>
  <c r="I107" i="14"/>
  <c r="J107" i="14"/>
  <c r="D108" i="14"/>
  <c r="E108" i="14"/>
  <c r="F108" i="14"/>
  <c r="G108" i="14"/>
  <c r="I109" i="14"/>
  <c r="J109" i="14"/>
  <c r="I110" i="14"/>
  <c r="J110" i="14"/>
  <c r="D111" i="14"/>
  <c r="E111" i="14"/>
  <c r="F111" i="14"/>
  <c r="G111" i="14"/>
  <c r="I112" i="14"/>
  <c r="J112" i="14"/>
  <c r="I113" i="14"/>
  <c r="J113" i="14"/>
  <c r="D114" i="14"/>
  <c r="E114" i="14"/>
  <c r="F114" i="14"/>
  <c r="G114" i="14"/>
  <c r="I115" i="14"/>
  <c r="J115" i="14"/>
  <c r="D116" i="14"/>
  <c r="E116" i="14"/>
  <c r="F116" i="14"/>
  <c r="G116" i="14"/>
  <c r="I117" i="14"/>
  <c r="J117" i="14"/>
  <c r="D118" i="14"/>
  <c r="E118" i="14"/>
  <c r="F118" i="14"/>
  <c r="G118" i="14"/>
  <c r="I119" i="14"/>
  <c r="J119" i="14"/>
  <c r="I120" i="14"/>
  <c r="J120" i="14"/>
  <c r="I121" i="14"/>
  <c r="J121" i="14"/>
  <c r="D122" i="14"/>
  <c r="E122" i="14"/>
  <c r="F122" i="14"/>
  <c r="G122" i="14"/>
  <c r="I123" i="14"/>
  <c r="J123" i="14"/>
  <c r="I124" i="14"/>
  <c r="J124" i="14"/>
  <c r="I125" i="14"/>
  <c r="J125" i="14"/>
  <c r="I126" i="14"/>
  <c r="J126" i="14"/>
  <c r="I127" i="14"/>
  <c r="J127" i="14"/>
  <c r="I128" i="14"/>
  <c r="J128" i="14"/>
  <c r="I129" i="14"/>
  <c r="J129" i="14"/>
  <c r="D130" i="14"/>
  <c r="E130" i="14"/>
  <c r="F130" i="14"/>
  <c r="G130" i="14"/>
  <c r="I131" i="14"/>
  <c r="J131" i="14"/>
  <c r="I132" i="14"/>
  <c r="J132" i="14"/>
  <c r="D133" i="14"/>
  <c r="E133" i="14"/>
  <c r="F133" i="14"/>
  <c r="G133" i="14"/>
  <c r="I134" i="14"/>
  <c r="J134" i="14"/>
  <c r="D135" i="14"/>
  <c r="E135" i="14"/>
  <c r="F135" i="14"/>
  <c r="G135" i="14"/>
  <c r="I136" i="14"/>
  <c r="J136" i="14"/>
  <c r="I137" i="14"/>
  <c r="J137" i="14"/>
  <c r="I138" i="14"/>
  <c r="J138" i="14"/>
  <c r="D139" i="14"/>
  <c r="E139" i="14"/>
  <c r="F139" i="14"/>
  <c r="G139" i="14"/>
  <c r="I140" i="14"/>
  <c r="J140" i="14"/>
  <c r="I141" i="14"/>
  <c r="J141" i="14"/>
  <c r="D142" i="14"/>
  <c r="E142" i="14"/>
  <c r="F142" i="14"/>
  <c r="G142" i="14"/>
  <c r="I143" i="14"/>
  <c r="J143" i="14"/>
  <c r="D144" i="14"/>
  <c r="E144" i="14"/>
  <c r="F144" i="14"/>
  <c r="G144" i="14"/>
  <c r="I145" i="14"/>
  <c r="J145" i="14"/>
  <c r="I146" i="14"/>
  <c r="J146" i="14"/>
  <c r="I147" i="14"/>
  <c r="J147" i="14"/>
  <c r="I148" i="14"/>
  <c r="J148" i="14"/>
  <c r="I149" i="14"/>
  <c r="J149" i="14"/>
  <c r="I150" i="14"/>
  <c r="J150" i="14"/>
  <c r="I151" i="14"/>
  <c r="J151" i="14"/>
  <c r="I152" i="14"/>
  <c r="J152" i="14"/>
  <c r="I153" i="14"/>
  <c r="J153" i="14"/>
  <c r="I154" i="14"/>
  <c r="J154" i="14"/>
  <c r="I155" i="14"/>
  <c r="J155" i="14"/>
  <c r="I156" i="14"/>
  <c r="J156" i="14"/>
  <c r="I75" i="14" l="1"/>
  <c r="I49" i="14"/>
  <c r="I29" i="14"/>
  <c r="I139" i="14"/>
  <c r="J111" i="14"/>
  <c r="I93" i="14"/>
  <c r="I122" i="14"/>
  <c r="I104" i="14"/>
  <c r="I24" i="14"/>
  <c r="E8" i="14"/>
  <c r="J49" i="14"/>
  <c r="F9" i="14"/>
  <c r="I142" i="14"/>
  <c r="J139" i="14"/>
  <c r="I111" i="14"/>
  <c r="I66" i="14"/>
  <c r="J133" i="14"/>
  <c r="I130" i="14"/>
  <c r="I118" i="14"/>
  <c r="I114" i="14"/>
  <c r="J93" i="14"/>
  <c r="J35" i="14"/>
  <c r="D9" i="14"/>
  <c r="J135" i="14"/>
  <c r="J95" i="14"/>
  <c r="I80" i="14"/>
  <c r="J75" i="14"/>
  <c r="I64" i="14"/>
  <c r="I40" i="14"/>
  <c r="J37" i="14"/>
  <c r="J29" i="14"/>
  <c r="J13" i="14"/>
  <c r="I10" i="14"/>
  <c r="I95" i="14"/>
  <c r="I70" i="14"/>
  <c r="I37" i="14"/>
  <c r="I26" i="14"/>
  <c r="I20" i="14"/>
  <c r="I108" i="14"/>
  <c r="I102" i="14"/>
  <c r="I88" i="14"/>
  <c r="I133" i="14"/>
  <c r="I116" i="14"/>
  <c r="F8" i="14"/>
  <c r="I144" i="14"/>
  <c r="I135" i="14"/>
  <c r="I35" i="14"/>
  <c r="I13" i="14"/>
  <c r="H8" i="15"/>
  <c r="I8" i="15"/>
  <c r="J144" i="14"/>
  <c r="J142" i="14"/>
  <c r="J130" i="14"/>
  <c r="J122" i="14"/>
  <c r="J118" i="14"/>
  <c r="J116" i="14"/>
  <c r="J114" i="14"/>
  <c r="J108" i="14"/>
  <c r="J104" i="14"/>
  <c r="J102" i="14"/>
  <c r="J88" i="14"/>
  <c r="J80" i="14"/>
  <c r="J70" i="14"/>
  <c r="J66" i="14"/>
  <c r="J64" i="14"/>
  <c r="J40" i="14"/>
  <c r="J26" i="14"/>
  <c r="J24" i="14"/>
  <c r="J20" i="14"/>
  <c r="J10" i="14"/>
  <c r="G9" i="14"/>
  <c r="C9" i="13"/>
  <c r="D9" i="13"/>
  <c r="E9" i="13"/>
  <c r="F9" i="13"/>
  <c r="H10" i="13"/>
  <c r="I10" i="13"/>
  <c r="C11" i="13"/>
  <c r="D11" i="13"/>
  <c r="E11" i="13"/>
  <c r="F11" i="13"/>
  <c r="H12" i="13"/>
  <c r="I12" i="13"/>
  <c r="H13" i="13"/>
  <c r="I13" i="13"/>
  <c r="C14" i="13"/>
  <c r="D14" i="13"/>
  <c r="E14" i="13"/>
  <c r="F14" i="13"/>
  <c r="H15" i="13"/>
  <c r="I15" i="13"/>
  <c r="H16" i="13"/>
  <c r="I16" i="13"/>
  <c r="H17" i="13"/>
  <c r="I17" i="13"/>
  <c r="H18" i="13"/>
  <c r="I18" i="13"/>
  <c r="C19" i="13"/>
  <c r="D19" i="13"/>
  <c r="E19" i="13"/>
  <c r="F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C27" i="13"/>
  <c r="D27" i="13"/>
  <c r="E27" i="13"/>
  <c r="F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C34" i="13"/>
  <c r="D34" i="13"/>
  <c r="E34" i="13"/>
  <c r="F34" i="13"/>
  <c r="H35" i="13"/>
  <c r="I35" i="13"/>
  <c r="H36" i="13"/>
  <c r="I36" i="13"/>
  <c r="C37" i="13"/>
  <c r="D37" i="13"/>
  <c r="E37" i="13"/>
  <c r="F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C47" i="13"/>
  <c r="D47" i="13"/>
  <c r="E47" i="13"/>
  <c r="F47" i="13"/>
  <c r="H48" i="13"/>
  <c r="I48" i="13"/>
  <c r="C49" i="13"/>
  <c r="D49" i="13"/>
  <c r="E49" i="13"/>
  <c r="F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C61" i="13"/>
  <c r="D61" i="13"/>
  <c r="E61" i="13"/>
  <c r="F61" i="13"/>
  <c r="H62" i="13"/>
  <c r="I62" i="13"/>
  <c r="C63" i="13"/>
  <c r="D63" i="13"/>
  <c r="E63" i="13"/>
  <c r="F63" i="13"/>
  <c r="H64" i="13"/>
  <c r="I64" i="13"/>
  <c r="C65" i="13"/>
  <c r="D65" i="13"/>
  <c r="E65" i="13"/>
  <c r="F65" i="13"/>
  <c r="H66" i="13"/>
  <c r="I66" i="13"/>
  <c r="H67" i="13"/>
  <c r="I67" i="13"/>
  <c r="C68" i="13"/>
  <c r="D68" i="13"/>
  <c r="E68" i="13"/>
  <c r="F68" i="13"/>
  <c r="H69" i="13"/>
  <c r="I69" i="13"/>
  <c r="C70" i="13"/>
  <c r="D70" i="13"/>
  <c r="E70" i="13"/>
  <c r="F70" i="13"/>
  <c r="H71" i="13"/>
  <c r="I71" i="13"/>
  <c r="C72" i="13"/>
  <c r="D72" i="13"/>
  <c r="E72" i="13"/>
  <c r="F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C80" i="13"/>
  <c r="D80" i="13"/>
  <c r="E80" i="13"/>
  <c r="F80" i="13"/>
  <c r="H81" i="13"/>
  <c r="I81" i="13"/>
  <c r="D8" i="14" l="1"/>
  <c r="I9" i="13"/>
  <c r="H80" i="13"/>
  <c r="H70" i="13"/>
  <c r="I47" i="13"/>
  <c r="H19" i="13"/>
  <c r="H14" i="13"/>
  <c r="I11" i="13"/>
  <c r="I65" i="13"/>
  <c r="H61" i="13"/>
  <c r="H49" i="13"/>
  <c r="H37" i="13"/>
  <c r="H34" i="13"/>
  <c r="I27" i="13"/>
  <c r="H72" i="13"/>
  <c r="I61" i="13"/>
  <c r="H68" i="13"/>
  <c r="H63" i="13"/>
  <c r="H65" i="13"/>
  <c r="I49" i="13"/>
  <c r="H47" i="13"/>
  <c r="H27" i="13"/>
  <c r="H11" i="13"/>
  <c r="E8" i="13"/>
  <c r="D8" i="13"/>
  <c r="I63" i="13"/>
  <c r="I37" i="13"/>
  <c r="I19" i="13"/>
  <c r="C8" i="13"/>
  <c r="G8" i="14"/>
  <c r="J9" i="14"/>
  <c r="I9" i="14"/>
  <c r="F8" i="13"/>
  <c r="H9" i="13"/>
  <c r="I80" i="13"/>
  <c r="I72" i="13"/>
  <c r="I70" i="13"/>
  <c r="I68" i="13"/>
  <c r="I34" i="13"/>
  <c r="I14" i="13"/>
  <c r="D9" i="12"/>
  <c r="E9" i="12"/>
  <c r="F9" i="12"/>
  <c r="G9" i="12"/>
  <c r="I10" i="12"/>
  <c r="J10" i="12"/>
  <c r="I11" i="12"/>
  <c r="J11" i="12"/>
  <c r="I12" i="12"/>
  <c r="J12" i="12"/>
  <c r="I13" i="12"/>
  <c r="J13" i="12"/>
  <c r="I14" i="12"/>
  <c r="J14" i="12"/>
  <c r="I15" i="12"/>
  <c r="J15" i="12"/>
  <c r="I16" i="12"/>
  <c r="J16" i="12"/>
  <c r="I17" i="12"/>
  <c r="J17" i="12"/>
  <c r="I18" i="12"/>
  <c r="J18" i="12"/>
  <c r="I19" i="12"/>
  <c r="J19" i="12"/>
  <c r="I20" i="12"/>
  <c r="J20" i="12"/>
  <c r="I22" i="12"/>
  <c r="J22" i="12"/>
  <c r="D23" i="12"/>
  <c r="E23" i="12"/>
  <c r="F23" i="12"/>
  <c r="G23" i="12"/>
  <c r="I24" i="12"/>
  <c r="J24" i="12"/>
  <c r="D25" i="12"/>
  <c r="E25" i="12"/>
  <c r="F25" i="12"/>
  <c r="G25" i="12"/>
  <c r="I26" i="12"/>
  <c r="J26" i="12"/>
  <c r="I27" i="12"/>
  <c r="J27" i="12"/>
  <c r="I28" i="12"/>
  <c r="J28" i="12"/>
  <c r="I29" i="12"/>
  <c r="J29" i="12"/>
  <c r="D30" i="12"/>
  <c r="E30" i="12"/>
  <c r="F30" i="12"/>
  <c r="G30" i="12"/>
  <c r="I31" i="12"/>
  <c r="J31" i="12"/>
  <c r="D32" i="12"/>
  <c r="E32" i="12"/>
  <c r="F32" i="12"/>
  <c r="G32" i="12"/>
  <c r="I33" i="12"/>
  <c r="J33" i="12"/>
  <c r="D34" i="12"/>
  <c r="E34" i="12"/>
  <c r="F34" i="12"/>
  <c r="G34" i="12"/>
  <c r="I35" i="12"/>
  <c r="J35" i="12"/>
  <c r="I36" i="12"/>
  <c r="J36" i="12"/>
  <c r="I37" i="12"/>
  <c r="J37" i="12"/>
  <c r="I38" i="12"/>
  <c r="J38" i="12"/>
  <c r="I39" i="12"/>
  <c r="J39" i="12"/>
  <c r="I40" i="12"/>
  <c r="J40" i="12"/>
  <c r="I41" i="12"/>
  <c r="J41" i="12"/>
  <c r="I42" i="12"/>
  <c r="J42" i="12"/>
  <c r="I43" i="12"/>
  <c r="J43" i="12"/>
  <c r="I44" i="12"/>
  <c r="J44" i="12"/>
  <c r="I45" i="12"/>
  <c r="J45" i="12"/>
  <c r="I46" i="12"/>
  <c r="J46" i="12"/>
  <c r="I47" i="12"/>
  <c r="J47" i="12"/>
  <c r="I48" i="12"/>
  <c r="J48" i="12"/>
  <c r="I49" i="12"/>
  <c r="J49" i="12"/>
  <c r="I50" i="12"/>
  <c r="J50" i="12"/>
  <c r="I51" i="12"/>
  <c r="J51" i="12"/>
  <c r="D52" i="12"/>
  <c r="E52" i="12"/>
  <c r="F52" i="12"/>
  <c r="G52" i="12"/>
  <c r="I53" i="12"/>
  <c r="J53" i="12"/>
  <c r="I54" i="12"/>
  <c r="J54" i="12"/>
  <c r="I55" i="12"/>
  <c r="J55" i="12"/>
  <c r="I56" i="12"/>
  <c r="J56" i="12"/>
  <c r="I57" i="12"/>
  <c r="J57" i="12"/>
  <c r="D58" i="12"/>
  <c r="E58" i="12"/>
  <c r="F58" i="12"/>
  <c r="G58" i="12"/>
  <c r="I59" i="12"/>
  <c r="J59" i="12"/>
  <c r="I60" i="12"/>
  <c r="J60" i="12"/>
  <c r="D61" i="12"/>
  <c r="E61" i="12"/>
  <c r="F61" i="12"/>
  <c r="G61" i="12"/>
  <c r="I62" i="12"/>
  <c r="J62" i="12"/>
  <c r="I63" i="12"/>
  <c r="J63" i="12"/>
  <c r="I64" i="12"/>
  <c r="J64" i="12"/>
  <c r="D65" i="12"/>
  <c r="E65" i="12"/>
  <c r="F65" i="12"/>
  <c r="G65" i="12"/>
  <c r="I66" i="12"/>
  <c r="J66" i="12"/>
  <c r="I67" i="12"/>
  <c r="J67" i="12"/>
  <c r="D68" i="12"/>
  <c r="E68" i="12"/>
  <c r="F68" i="12"/>
  <c r="G68" i="12"/>
  <c r="I69" i="12"/>
  <c r="J69" i="12"/>
  <c r="I70" i="12"/>
  <c r="J70" i="12"/>
  <c r="D71" i="12"/>
  <c r="E71" i="12"/>
  <c r="F71" i="12"/>
  <c r="G71" i="12"/>
  <c r="I72" i="12"/>
  <c r="J72" i="12"/>
  <c r="I73" i="12"/>
  <c r="J73" i="12"/>
  <c r="I74" i="12"/>
  <c r="J74" i="12"/>
  <c r="I75" i="12"/>
  <c r="J75" i="12"/>
  <c r="I76" i="12"/>
  <c r="J76" i="12"/>
  <c r="I77" i="12"/>
  <c r="J77" i="12"/>
  <c r="I78" i="12"/>
  <c r="J78" i="12"/>
  <c r="I79" i="12"/>
  <c r="J79" i="12"/>
  <c r="I80" i="12"/>
  <c r="J80" i="12"/>
  <c r="D81" i="12"/>
  <c r="E81" i="12"/>
  <c r="F81" i="12"/>
  <c r="G81" i="12"/>
  <c r="I82" i="12"/>
  <c r="J82" i="12"/>
  <c r="I83" i="12"/>
  <c r="J83" i="12"/>
  <c r="I84" i="12"/>
  <c r="J84" i="12"/>
  <c r="D85" i="12"/>
  <c r="E85" i="12"/>
  <c r="F85" i="12"/>
  <c r="G85" i="12"/>
  <c r="I86" i="12"/>
  <c r="J86" i="12"/>
  <c r="D87" i="12"/>
  <c r="E87" i="12"/>
  <c r="F87" i="12"/>
  <c r="G87" i="12"/>
  <c r="I88" i="12"/>
  <c r="J88" i="12"/>
  <c r="I89" i="12"/>
  <c r="J89" i="12"/>
  <c r="I90" i="12"/>
  <c r="J90" i="12"/>
  <c r="J9" i="12" l="1"/>
  <c r="I65" i="12"/>
  <c r="I23" i="12"/>
  <c r="I32" i="12"/>
  <c r="J58" i="12"/>
  <c r="I34" i="12"/>
  <c r="J30" i="12"/>
  <c r="J68" i="12"/>
  <c r="J52" i="12"/>
  <c r="J32" i="12"/>
  <c r="I87" i="12"/>
  <c r="I81" i="12"/>
  <c r="I68" i="12"/>
  <c r="I61" i="12"/>
  <c r="I52" i="12"/>
  <c r="I85" i="12"/>
  <c r="I71" i="12"/>
  <c r="I58" i="12"/>
  <c r="I30" i="12"/>
  <c r="I25" i="12"/>
  <c r="F8" i="12"/>
  <c r="J34" i="12"/>
  <c r="D8" i="12"/>
  <c r="E8" i="12"/>
  <c r="I8" i="14"/>
  <c r="J8" i="14"/>
  <c r="H8" i="13"/>
  <c r="I8" i="13"/>
  <c r="I9" i="12"/>
  <c r="G8" i="12"/>
  <c r="J87" i="12"/>
  <c r="J85" i="12"/>
  <c r="J81" i="12"/>
  <c r="J71" i="12"/>
  <c r="J65" i="12"/>
  <c r="J61" i="12"/>
  <c r="J25" i="12"/>
  <c r="J23" i="12"/>
  <c r="I8" i="12" l="1"/>
  <c r="J8" i="12"/>
  <c r="I20" i="10"/>
  <c r="H20" i="10" l="1"/>
  <c r="G16" i="10"/>
  <c r="I37" i="10" l="1"/>
  <c r="I24" i="10" l="1"/>
  <c r="H37" i="10"/>
  <c r="G62" i="10" l="1"/>
  <c r="I87" i="10"/>
  <c r="H87" i="10"/>
  <c r="I86" i="10"/>
  <c r="H86" i="10"/>
  <c r="F85" i="10"/>
  <c r="E85" i="10"/>
  <c r="D85" i="10"/>
  <c r="C85" i="10"/>
  <c r="G54" i="10"/>
  <c r="H85" i="10" l="1"/>
  <c r="I85" i="10"/>
  <c r="E83" i="10"/>
  <c r="D83" i="10"/>
  <c r="D54" i="10" l="1"/>
  <c r="F54" i="10"/>
  <c r="E54" i="10"/>
  <c r="E60" i="10"/>
  <c r="C83" i="10"/>
  <c r="F60" i="10"/>
  <c r="I84" i="10"/>
  <c r="F83" i="10"/>
  <c r="H84" i="10"/>
  <c r="D60" i="10"/>
  <c r="H61" i="10"/>
  <c r="I65" i="10"/>
  <c r="H65" i="10"/>
  <c r="I61" i="10"/>
  <c r="C60" i="10"/>
  <c r="C54" i="10"/>
  <c r="H60" i="10" l="1"/>
  <c r="H83" i="10"/>
  <c r="I60" i="10"/>
  <c r="I83" i="10"/>
  <c r="F9" i="10" l="1"/>
  <c r="E9" i="10"/>
  <c r="I10" i="10"/>
  <c r="D9" i="10"/>
  <c r="H10" i="10"/>
  <c r="C9" i="10"/>
  <c r="H9" i="10" l="1"/>
  <c r="I9" i="10"/>
  <c r="G47" i="10" l="1"/>
  <c r="G56" i="10" l="1"/>
  <c r="G13" i="10"/>
  <c r="H24" i="10" l="1"/>
  <c r="F62" i="10"/>
  <c r="C11" i="10"/>
  <c r="E62" i="10"/>
  <c r="D16" i="10" l="1"/>
  <c r="E16" i="10"/>
  <c r="F16" i="10"/>
  <c r="C16" i="10"/>
  <c r="D58" i="10"/>
  <c r="D79" i="10"/>
  <c r="D88" i="10"/>
  <c r="D81" i="10"/>
  <c r="D62" i="10"/>
  <c r="C62" i="10"/>
  <c r="F21" i="10"/>
  <c r="C88" i="10"/>
  <c r="H90" i="10"/>
  <c r="I90" i="10"/>
  <c r="H89" i="10"/>
  <c r="F88" i="10"/>
  <c r="I89" i="10"/>
  <c r="E88" i="10"/>
  <c r="E58" i="10"/>
  <c r="F58" i="10"/>
  <c r="I64" i="10"/>
  <c r="H64" i="10"/>
  <c r="C58" i="10"/>
  <c r="I55" i="10"/>
  <c r="H55" i="10"/>
  <c r="C66" i="10"/>
  <c r="C79" i="10"/>
  <c r="C81" i="10"/>
  <c r="C13" i="10"/>
  <c r="C56" i="10"/>
  <c r="F47" i="10"/>
  <c r="D47" i="10"/>
  <c r="E47" i="10"/>
  <c r="F34" i="10"/>
  <c r="E81" i="10"/>
  <c r="C69" i="10"/>
  <c r="I73" i="10"/>
  <c r="H73" i="10"/>
  <c r="E79" i="10"/>
  <c r="C76" i="10"/>
  <c r="F76" i="10"/>
  <c r="I77" i="10"/>
  <c r="H77" i="10"/>
  <c r="H80" i="10"/>
  <c r="F79" i="10"/>
  <c r="I80" i="10"/>
  <c r="D69" i="10"/>
  <c r="I75" i="10"/>
  <c r="H75" i="10"/>
  <c r="I72" i="10"/>
  <c r="H72" i="10"/>
  <c r="H74" i="10"/>
  <c r="I74" i="10"/>
  <c r="E69" i="10"/>
  <c r="I71" i="10"/>
  <c r="H71" i="10"/>
  <c r="D76" i="10"/>
  <c r="I78" i="10"/>
  <c r="H78" i="10"/>
  <c r="H70" i="10"/>
  <c r="F69" i="10"/>
  <c r="I70" i="10"/>
  <c r="E76" i="10"/>
  <c r="C51" i="10"/>
  <c r="H41" i="10"/>
  <c r="I41" i="10"/>
  <c r="H48" i="10"/>
  <c r="I48" i="10"/>
  <c r="I18" i="10"/>
  <c r="H18" i="10"/>
  <c r="I25" i="10"/>
  <c r="H25" i="10"/>
  <c r="I29" i="10"/>
  <c r="H29" i="10"/>
  <c r="I33" i="10"/>
  <c r="H33" i="10"/>
  <c r="I38" i="10"/>
  <c r="H38" i="10"/>
  <c r="I42" i="10"/>
  <c r="H42" i="10"/>
  <c r="I45" i="10"/>
  <c r="H45" i="10"/>
  <c r="I19" i="10"/>
  <c r="H19" i="10"/>
  <c r="H26" i="10"/>
  <c r="I26" i="10"/>
  <c r="H30" i="10"/>
  <c r="I30" i="10"/>
  <c r="I39" i="10"/>
  <c r="H39" i="10"/>
  <c r="I49" i="10"/>
  <c r="H49" i="10"/>
  <c r="I43" i="10"/>
  <c r="H43" i="10"/>
  <c r="I46" i="10"/>
  <c r="H46" i="10"/>
  <c r="H22" i="10"/>
  <c r="I22" i="10"/>
  <c r="H27" i="10"/>
  <c r="I27" i="10"/>
  <c r="H31" i="10"/>
  <c r="I31" i="10"/>
  <c r="C34" i="10"/>
  <c r="C47" i="10"/>
  <c r="I35" i="10"/>
  <c r="H35" i="10"/>
  <c r="I50" i="10"/>
  <c r="H50" i="10"/>
  <c r="C21" i="10"/>
  <c r="E21" i="10"/>
  <c r="D34" i="10"/>
  <c r="I40" i="10"/>
  <c r="H40" i="10"/>
  <c r="I44" i="10"/>
  <c r="H44" i="10"/>
  <c r="H17" i="10"/>
  <c r="I17" i="10"/>
  <c r="H23" i="10"/>
  <c r="I23" i="10"/>
  <c r="H28" i="10"/>
  <c r="I28" i="10"/>
  <c r="H32" i="10"/>
  <c r="I32" i="10"/>
  <c r="H36" i="10"/>
  <c r="I36" i="10"/>
  <c r="D21" i="10"/>
  <c r="E34" i="10"/>
  <c r="D51" i="10"/>
  <c r="E13" i="10"/>
  <c r="H12" i="10"/>
  <c r="F11" i="10"/>
  <c r="I12" i="10"/>
  <c r="D66" i="10"/>
  <c r="H14" i="10"/>
  <c r="I14" i="10"/>
  <c r="F13" i="10"/>
  <c r="E11" i="10"/>
  <c r="D56" i="10"/>
  <c r="I59" i="10"/>
  <c r="H59" i="10"/>
  <c r="E51" i="10"/>
  <c r="H82" i="10"/>
  <c r="F81" i="10"/>
  <c r="I82" i="10"/>
  <c r="E66" i="10"/>
  <c r="H52" i="10"/>
  <c r="F51" i="10"/>
  <c r="I52" i="10"/>
  <c r="E56" i="10"/>
  <c r="F66" i="10"/>
  <c r="H67" i="10"/>
  <c r="I67" i="10"/>
  <c r="H63" i="10"/>
  <c r="I63" i="10"/>
  <c r="D13" i="10"/>
  <c r="D11" i="10"/>
  <c r="I57" i="10"/>
  <c r="F56" i="10"/>
  <c r="H57" i="10"/>
  <c r="I53" i="10"/>
  <c r="H53" i="10"/>
  <c r="C15" i="10" l="1"/>
  <c r="I88" i="10"/>
  <c r="H88" i="10"/>
  <c r="I54" i="10"/>
  <c r="H54" i="10"/>
  <c r="C68" i="10"/>
  <c r="I69" i="10"/>
  <c r="F68" i="10"/>
  <c r="H69" i="10"/>
  <c r="D68" i="10"/>
  <c r="I76" i="10"/>
  <c r="H76" i="10"/>
  <c r="E68" i="10"/>
  <c r="I79" i="10"/>
  <c r="H79" i="10"/>
  <c r="H21" i="10"/>
  <c r="I21" i="10"/>
  <c r="F15" i="10"/>
  <c r="H16" i="10"/>
  <c r="I16" i="10"/>
  <c r="I47" i="10"/>
  <c r="H47" i="10"/>
  <c r="E15" i="10"/>
  <c r="H34" i="10"/>
  <c r="I34" i="10"/>
  <c r="D15" i="10"/>
  <c r="I56" i="10"/>
  <c r="H56" i="10"/>
  <c r="I13" i="10"/>
  <c r="H13" i="10"/>
  <c r="I11" i="10"/>
  <c r="H11" i="10"/>
  <c r="H66" i="10"/>
  <c r="I66" i="10"/>
  <c r="H62" i="10"/>
  <c r="I62" i="10"/>
  <c r="H58" i="10"/>
  <c r="I58" i="10"/>
  <c r="I51" i="10"/>
  <c r="H51" i="10"/>
  <c r="I81" i="10"/>
  <c r="H81" i="10"/>
  <c r="C8" i="10" l="1"/>
  <c r="D8" i="10"/>
  <c r="F8" i="10"/>
  <c r="E8" i="10"/>
  <c r="H68" i="10"/>
  <c r="I68" i="10"/>
  <c r="I15" i="10"/>
  <c r="H15" i="10"/>
  <c r="I8" i="10" l="1"/>
  <c r="H8" i="10"/>
</calcChain>
</file>

<file path=xl/sharedStrings.xml><?xml version="1.0" encoding="utf-8"?>
<sst xmlns="http://schemas.openxmlformats.org/spreadsheetml/2006/main" count="1333" uniqueCount="741">
  <si>
    <t>Avance en el ejercicio del presupuesto</t>
  </si>
  <si>
    <t>Aprobado 
anual</t>
  </si>
  <si>
    <t>Autorizado al periodo</t>
  </si>
  <si>
    <t>Porcentaje de avance</t>
  </si>
  <si>
    <t>Ramo</t>
  </si>
  <si>
    <t>Autorizado  al periodo</t>
  </si>
  <si>
    <t>(a)</t>
  </si>
  <si>
    <t>(b)</t>
  </si>
  <si>
    <t>(c)</t>
  </si>
  <si>
    <t>(d)</t>
  </si>
  <si>
    <t>TOTAL</t>
  </si>
  <si>
    <t>10 Economía</t>
  </si>
  <si>
    <t>11 Educación Pública</t>
  </si>
  <si>
    <t>Programa Nacional de Becas</t>
  </si>
  <si>
    <t>12 Salud</t>
  </si>
  <si>
    <t>15 Desarrollo Agrario, Territorial y Urbano</t>
  </si>
  <si>
    <t>16 Medio Ambiente y Recursos Naturales</t>
  </si>
  <si>
    <t>Planeación, Dirección y Evaluación Ambiental</t>
  </si>
  <si>
    <t>20 Desarrollo Social</t>
  </si>
  <si>
    <t>33 Aportaciones Federales para Entidades Federativas y Municipios</t>
  </si>
  <si>
    <t>Programa Presupuestario</t>
  </si>
  <si>
    <r>
      <t xml:space="preserve">Gasto pagado </t>
    </r>
    <r>
      <rPr>
        <vertAlign val="superscript"/>
        <sz val="7"/>
        <color theme="1"/>
        <rFont val="Soberana Sans"/>
        <family val="3"/>
      </rPr>
      <t>1_/</t>
    </r>
  </si>
  <si>
    <t>PROSPERA Programa de Inclusión Social</t>
  </si>
  <si>
    <t>Programa de Apoyo a la Educación Indígena</t>
  </si>
  <si>
    <t>Programa para la Inclusión y la Equidad Educativa</t>
  </si>
  <si>
    <t>Fondo Nacional Emprendedor</t>
  </si>
  <si>
    <t>Programa para el Desarrollo Profesional Docente</t>
  </si>
  <si>
    <t>Prevención y atención contra las adicciones</t>
  </si>
  <si>
    <t>Prevención y atención de VIH/SIDA y otras ITS</t>
  </si>
  <si>
    <t>Apoyos a centros y organizaciones de educación</t>
  </si>
  <si>
    <t>Mantenimiento de infraestructura</t>
  </si>
  <si>
    <t>FONE Servicios Personales</t>
  </si>
  <si>
    <t>FONE Otros de Gasto Corriente</t>
  </si>
  <si>
    <t>FONE Gasto de Operación</t>
  </si>
  <si>
    <t>FONE Fondo de Compensación</t>
  </si>
  <si>
    <t>FAM Infraestructura Educativa Media Superior y Superior</t>
  </si>
  <si>
    <t>FAM Infraestructura Educativa Básica</t>
  </si>
  <si>
    <t>FAETA Educación Tecnológica</t>
  </si>
  <si>
    <t>FAETA Educación de Adultos</t>
  </si>
  <si>
    <t>Formación y certificación para el trabajo</t>
  </si>
  <si>
    <t>Educación Superior</t>
  </si>
  <si>
    <t>Educación Media Superior</t>
  </si>
  <si>
    <t>Educación Básica</t>
  </si>
  <si>
    <t>25 Previsiones y Aportaciones para los Sistemas de Educación Básica, Normal, Tecnológica y de Adultos</t>
  </si>
  <si>
    <t>Posgrado</t>
  </si>
  <si>
    <t>Nota: Las sumas parciales pueden no coincidir con el total, así como los cálculos porcentuales, debido al redondeo de las cifras.</t>
  </si>
  <si>
    <r>
      <t xml:space="preserve">1_/ </t>
    </r>
    <r>
      <rPr>
        <sz val="6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</t>
    </r>
  </si>
  <si>
    <t>n.a.: No aplica.</t>
  </si>
  <si>
    <t>Fuente: Dependencias y entidades de la Administración Pública Federal.</t>
  </si>
  <si>
    <t>(d)/(b)*100</t>
  </si>
  <si>
    <t>(d)/(c)*100</t>
  </si>
  <si>
    <t>08 Agricultura, Ganadería, Desarrollo Rural, Pesca y Alimentación</t>
  </si>
  <si>
    <t>Programa de Apoyos a Pequeños Productores</t>
  </si>
  <si>
    <t>Servicios de Educación Media Superior</t>
  </si>
  <si>
    <t>Investigación Científica y Desarrollo Tecnológico</t>
  </si>
  <si>
    <t>Programa de infraestructura física educativa</t>
  </si>
  <si>
    <t>Subsidios para organismos descentralizados estatales</t>
  </si>
  <si>
    <t>Expansión de la Educación Media Superior y Superior</t>
  </si>
  <si>
    <t>Servicios de Educación Superior y Posgrado</t>
  </si>
  <si>
    <t>Fortalecimiento de la Calidad Educativa</t>
  </si>
  <si>
    <t>Carrera Docente en UPES</t>
  </si>
  <si>
    <t>Programa de Apoyo a la Vivienda</t>
  </si>
  <si>
    <t>Programa de Fomento a la Economía Social</t>
  </si>
  <si>
    <t>Servicios de educación normal en el D.F.</t>
  </si>
  <si>
    <t>47 Entidades no Sectorizadas</t>
  </si>
  <si>
    <t>Prevención y control de enfermedades</t>
  </si>
  <si>
    <t>Atención a la Salud</t>
  </si>
  <si>
    <t>Apoyos para la atención a problemas estructurales de las UPES</t>
  </si>
  <si>
    <t>48 Cultura</t>
  </si>
  <si>
    <t>19 Aportaciones a Seguridad Social</t>
  </si>
  <si>
    <t>13 Marina</t>
  </si>
  <si>
    <t>07 Defensa Nacional</t>
  </si>
  <si>
    <t>Sistema educativo militar</t>
  </si>
  <si>
    <t>Sistema Educativo naval y programa de becas</t>
  </si>
  <si>
    <t xml:space="preserve">Instituto Mexicano de la Juventud </t>
  </si>
  <si>
    <t>Prevención y Control de Enfermedades</t>
  </si>
  <si>
    <t>Atención a la Salud</t>
  </si>
  <si>
    <t>Seguro de Enfermedad y Maternidad</t>
  </si>
  <si>
    <t>Autorizado anual</t>
  </si>
  <si>
    <t>Programa de Formación de Recursos Humanos basada en Competencias</t>
  </si>
  <si>
    <t>Primer Trimestre de 2018</t>
  </si>
  <si>
    <t>ANEXO 17 DEL DPEF 2018
EVOLUCIÓN DE LAS EROGACIONES PARA EL DESARROLLO DE LOS JÓVENES
Enero-marzo
(Pesos)</t>
  </si>
  <si>
    <t>Proyectos de infraestructura social del sector educativo</t>
  </si>
  <si>
    <t>Enero - marzo</t>
  </si>
  <si>
    <t>E043</t>
  </si>
  <si>
    <t>Prestaciones sociales</t>
  </si>
  <si>
    <t>Instituto de Seguridad y Servicios Sociales de los Trabajadores del Estado</t>
  </si>
  <si>
    <t>Servicios de guardería</t>
  </si>
  <si>
    <t>E007</t>
  </si>
  <si>
    <t>E001</t>
  </si>
  <si>
    <t>E011</t>
  </si>
  <si>
    <t>Instituto Mexicano del Seguro Social</t>
  </si>
  <si>
    <t>Servicios educativos culturales y artísticos</t>
  </si>
  <si>
    <t>Servicios Cinematográficos</t>
  </si>
  <si>
    <t>E022</t>
  </si>
  <si>
    <t>Producción y distribución de libros y materiales artísticos y culturales</t>
  </si>
  <si>
    <t>E016</t>
  </si>
  <si>
    <t>Desarrollo Cultural</t>
  </si>
  <si>
    <t>Cultura</t>
  </si>
  <si>
    <t>Entidades no Sectorizadas</t>
  </si>
  <si>
    <t>Regulación y Supervisión de los sectores Telecomunicaciones y Radiodifusión</t>
  </si>
  <si>
    <t>Instituto Federal de Telecomunicaciones</t>
  </si>
  <si>
    <t>Atender asuntos relacionados con niñas, niños y adolescentes</t>
  </si>
  <si>
    <t>Comisión Nacional de los Derechos Humanos</t>
  </si>
  <si>
    <t>FASSA</t>
  </si>
  <si>
    <t xml:space="preserve">FAM Asistencia Social </t>
  </si>
  <si>
    <t>Aportaciones Federales para Entidades Federativas y Municipios</t>
  </si>
  <si>
    <t>Becas para la población atendida por el sector educativo</t>
  </si>
  <si>
    <t xml:space="preserve">Programa Nacional de Convivencia Escolar
</t>
  </si>
  <si>
    <t xml:space="preserve">Fortalecimiento de la Calidad Educativa
</t>
  </si>
  <si>
    <t xml:space="preserve">Escuelas de Tiempo Completo
</t>
  </si>
  <si>
    <t>Servicios de educación básica en el D.F.</t>
  </si>
  <si>
    <t>E003</t>
  </si>
  <si>
    <t>Previsiones y Aportaciones para los Sistemas de Educación Básica, Normal, Tecnológica y de Adultos</t>
  </si>
  <si>
    <t>Capacitación y educación para el ejercicio democrático de la ciudadanía</t>
  </si>
  <si>
    <t>R003</t>
  </si>
  <si>
    <t>Instituto Nacional Electoral</t>
  </si>
  <si>
    <t>Programa de estancias infantiles para apoyar a madres trabajadoras</t>
  </si>
  <si>
    <t>S174</t>
  </si>
  <si>
    <t>Programa de Coinversión Social</t>
  </si>
  <si>
    <t>S070</t>
  </si>
  <si>
    <t>Programa de Atención a Jornaleros Agrícolas</t>
  </si>
  <si>
    <t>Programa de Apoyo a las Instancias de Mujeres en las Entidades Federativas (PAIMEF)</t>
  </si>
  <si>
    <t>S155</t>
  </si>
  <si>
    <t>Programa de Abasto Social de Leche a cargo de Liconsa, S.A. de C.V.</t>
  </si>
  <si>
    <t>Articulación de políticas públicas integrales de juventud</t>
  </si>
  <si>
    <t>Adquisición de leche nacional</t>
  </si>
  <si>
    <t>Desarrollo Social</t>
  </si>
  <si>
    <t>Programa IMSS-PROSPERA</t>
  </si>
  <si>
    <t>Aportaciones a Seguridad Social</t>
  </si>
  <si>
    <t>Promoción del respeto a los derechos humanos y atención a víctimas del delito</t>
  </si>
  <si>
    <t>E009</t>
  </si>
  <si>
    <t>Investigar, perseguir y prevenir delitos del orden electoral</t>
  </si>
  <si>
    <t>Investigar y perseguir los delitos del orden federal</t>
  </si>
  <si>
    <t>E002</t>
  </si>
  <si>
    <t>Actividades de apoyo administrativo</t>
  </si>
  <si>
    <t>M001</t>
  </si>
  <si>
    <t>Procuraduría General de la República</t>
  </si>
  <si>
    <t>Ejecución de los programas y acciones de la Política Laboral</t>
  </si>
  <si>
    <t>Trabajo y Previsión Social</t>
  </si>
  <si>
    <t>Servicios de asistencia social integral</t>
  </si>
  <si>
    <t>Seguro Popular</t>
  </si>
  <si>
    <t>Seguro Médico Siglo XXI</t>
  </si>
  <si>
    <t>Salud materna, sexual y reproductiva</t>
  </si>
  <si>
    <t>P020</t>
  </si>
  <si>
    <t>Protección y restitución de los derechos de las niñas, niños y adolescentes</t>
  </si>
  <si>
    <t>Programa de vacunación</t>
  </si>
  <si>
    <t>E036</t>
  </si>
  <si>
    <t>Programa de Atención a Personas con Discapacidad</t>
  </si>
  <si>
    <t>Prevención y Control de Sobrepeso, Obesidad y Diabetes</t>
  </si>
  <si>
    <t>U008</t>
  </si>
  <si>
    <t>P016</t>
  </si>
  <si>
    <t>E025</t>
  </si>
  <si>
    <t>Investigación y desarrollo tecnológico en salud</t>
  </si>
  <si>
    <t>Formación y capacitación de recursos humanos para la salud</t>
  </si>
  <si>
    <t>E010</t>
  </si>
  <si>
    <t>E023</t>
  </si>
  <si>
    <t>Apoyos para la protección de las personas en estado de necesidad</t>
  </si>
  <si>
    <t>S272</t>
  </si>
  <si>
    <t>Salud</t>
  </si>
  <si>
    <t>12</t>
  </si>
  <si>
    <t>S244</t>
  </si>
  <si>
    <t>S247</t>
  </si>
  <si>
    <t>Programa Nacional de Inglés</t>
  </si>
  <si>
    <t>Programa Nacional de Convivencia Escolar</t>
  </si>
  <si>
    <t>S271</t>
  </si>
  <si>
    <t>S243</t>
  </si>
  <si>
    <t>Programa de la Reforma Educativa</t>
  </si>
  <si>
    <t>Programa de Cultura Física y Deporte</t>
  </si>
  <si>
    <t>Producción y transmisión de materiales educativos</t>
  </si>
  <si>
    <t>E013</t>
  </si>
  <si>
    <t>Producción y distribución de libros y materiales educativos</t>
  </si>
  <si>
    <t>Políticas de igualdad de género en el sector educativo</t>
  </si>
  <si>
    <t>E032</t>
  </si>
  <si>
    <t>Normar los servicios educativos</t>
  </si>
  <si>
    <t>G001</t>
  </si>
  <si>
    <t>E021</t>
  </si>
  <si>
    <t>S267</t>
  </si>
  <si>
    <t>Evaluaciones de la calidad de la educación</t>
  </si>
  <si>
    <t>Escuelas de Tiempo Completo</t>
  </si>
  <si>
    <t>Educación para Adultos (INEA)</t>
  </si>
  <si>
    <t>Educación Inicial y Básica Comunitaria</t>
  </si>
  <si>
    <t>Diseño de la Política Educativa</t>
  </si>
  <si>
    <t>P001</t>
  </si>
  <si>
    <t>Educación Pública</t>
  </si>
  <si>
    <t>11</t>
  </si>
  <si>
    <t xml:space="preserve">Desarrollo y aplicación de programas educativos en materia agropecuaria </t>
  </si>
  <si>
    <t xml:space="preserve">Agricultura, Ganadería, Desarrollo Rural, Pesca y Alimentación </t>
  </si>
  <si>
    <t>08</t>
  </si>
  <si>
    <t>Atención, protección, servicios y asistencia consulares</t>
  </si>
  <si>
    <t>Relaciones Exteriores</t>
  </si>
  <si>
    <t>05</t>
  </si>
  <si>
    <t>Coordinación con las instancias que integran el Sistema Nacional de Protección Integral de Niñas, Niños y Adolescentes</t>
  </si>
  <si>
    <t>Promover la Protección de los Derechos Humanos y Prevenir la Discriminación</t>
  </si>
  <si>
    <t>P024</t>
  </si>
  <si>
    <t>Registro e Identificación de Población</t>
  </si>
  <si>
    <t>Atención a refugiados en el país</t>
  </si>
  <si>
    <t>Gobernación</t>
  </si>
  <si>
    <t>04</t>
  </si>
  <si>
    <t>Autorizado 
anual</t>
  </si>
  <si>
    <t>Enero - Marzo</t>
  </si>
  <si>
    <t>ANEXO 18 DEL DPEF 2018
EVOLUCIÓN DE LAS EROGACIONES CORRESPONDIENTES AL ANEXO RECURSOS PARA LA ATENCIÓN DE NIÑAS, NIÑOS Y ADOLESCENTES
Enero-marzo
(Pesos)</t>
  </si>
  <si>
    <t>Programa de Apoyos a la Cultura</t>
  </si>
  <si>
    <t>Educación y cultura indígena</t>
  </si>
  <si>
    <t>48</t>
  </si>
  <si>
    <t>Atención a Víctimas</t>
  </si>
  <si>
    <t>E033</t>
  </si>
  <si>
    <t>47</t>
  </si>
  <si>
    <t>Fondo de Aportaciones para la Seguridad Pública de los Estados y del Distrito Federal [FASP]</t>
  </si>
  <si>
    <t>Fondo de Aportaciones para la Educación Tecnológica y de Adultos (Educación Tecnológica) [FAETA]</t>
  </si>
  <si>
    <t>Fondo de Aportaciones para el Fortalecimiento de los Municipios y de las Demarcaciones Territoriales del Distrito Federal [FORTAMUN]</t>
  </si>
  <si>
    <t>33</t>
  </si>
  <si>
    <t>Subsidios a programas para jóvenes</t>
  </si>
  <si>
    <t>Programa de Empleo Temporal (PET)</t>
  </si>
  <si>
    <t>S071</t>
  </si>
  <si>
    <t>Programa 3 x 1 para Migrantes</t>
  </si>
  <si>
    <t>Programas del Fondo Nacional de Fomento a las Artesanías (FONART)</t>
  </si>
  <si>
    <t>S017</t>
  </si>
  <si>
    <t>Actividades de apoyo a la función pública y buen gobierno</t>
  </si>
  <si>
    <t>O001</t>
  </si>
  <si>
    <t>Promoción del Desarrollo Humano y Planeación Institucional</t>
  </si>
  <si>
    <t>S274</t>
  </si>
  <si>
    <t>Programa de Infraestructura</t>
  </si>
  <si>
    <t>S273</t>
  </si>
  <si>
    <t>Desarrollo Agrario, Territorial y Urbano</t>
  </si>
  <si>
    <t>Instrumentación de la política laboral</t>
  </si>
  <si>
    <t>Capacitación para Incrementar la Productividad</t>
  </si>
  <si>
    <t>A006</t>
  </si>
  <si>
    <t>Emplear el Poder Naval de la Federación para salvaguardar la soberanía y seguridad nacionales</t>
  </si>
  <si>
    <t>Marina</t>
  </si>
  <si>
    <t>13</t>
  </si>
  <si>
    <t>Programa de Desarrollo Comunitario "Comunidad DIFerente"</t>
  </si>
  <si>
    <t>P018</t>
  </si>
  <si>
    <t xml:space="preserve">Apoyos a centros y organizaciones de educación
</t>
  </si>
  <si>
    <t>Atención al deporte</t>
  </si>
  <si>
    <t>Producción y distribución de libros y materiales culturales</t>
  </si>
  <si>
    <t>S020</t>
  </si>
  <si>
    <t>Economía</t>
  </si>
  <si>
    <t>10</t>
  </si>
  <si>
    <t>Comunicaciones y Transportes</t>
  </si>
  <si>
    <t>09</t>
  </si>
  <si>
    <t>Programa de igualdad entre mujeres y hombres SDN</t>
  </si>
  <si>
    <t>A900</t>
  </si>
  <si>
    <t>Derechos humanos</t>
  </si>
  <si>
    <t>Programa de Seguridad Pública de la Secretaría de la Defensa Nacional</t>
  </si>
  <si>
    <t>Defensa Nacional</t>
  </si>
  <si>
    <t>07</t>
  </si>
  <si>
    <t>Detección y prevención de ilícitos financieros</t>
  </si>
  <si>
    <t>G002</t>
  </si>
  <si>
    <t>Hacienda y Crédito Público</t>
  </si>
  <si>
    <t>06</t>
  </si>
  <si>
    <t>Subsidios en materia de seguridad pública</t>
  </si>
  <si>
    <t>Programa Nacional de Prevención del Delito</t>
  </si>
  <si>
    <t>Fomento de la cultura de la participación ciudadana en la prevención del delito</t>
  </si>
  <si>
    <t>P023</t>
  </si>
  <si>
    <t>Programa de Derechos Humanos</t>
  </si>
  <si>
    <t>P022</t>
  </si>
  <si>
    <t>Coordinación con las instancias que integran el Sistema Nacional de Seguridad Pública</t>
  </si>
  <si>
    <t>Conducción de la política interior</t>
  </si>
  <si>
    <t>Operativos para la prevención y disuasión del delito</t>
  </si>
  <si>
    <t>Servicios de protección, custodia, vigilancia y seguridad de personas, bienes e instalaciones</t>
  </si>
  <si>
    <t>Promover la atención y prevención de la violencia contra las mujeres</t>
  </si>
  <si>
    <t>E015</t>
  </si>
  <si>
    <t>ANEXO 19 DEL DPEF 2018
ACCIONES PARA LA PREVENCIÓN DEL DELITO, COMBATE A LAS ADICCIONES, RESCATE DE ESPACIOS PÚBLICOS Y PROMOCIÓN DE PROYECTOS PRODUCTIVOS
Enero-marzo
(Pesos)</t>
  </si>
  <si>
    <t xml:space="preserve">1_/ De acuerdo con la Ley General de Contabilidad Gubernamental, corresponde al momento contable del gasto que refleja la cancelación total o parcial de las obligaciones de pago, que se concreta mediante el desembolso de efectivo o cualquier otro medio de pago. </t>
  </si>
  <si>
    <t>Programa de Derechos Indígenas</t>
  </si>
  <si>
    <t>U011</t>
  </si>
  <si>
    <t>Programa para el Mejoramiento de la Producción y la Productividad Indígena</t>
  </si>
  <si>
    <t>S249</t>
  </si>
  <si>
    <t>Programa de Infraestructura Indígena</t>
  </si>
  <si>
    <t>Planeación y Articulación de la Acción Pública hacia los Pueblos Indígenas</t>
  </si>
  <si>
    <t>Actividades de apoyo Administrativo</t>
  </si>
  <si>
    <t>Apoyos para actividades científicas, tecnológicas y de innovación</t>
  </si>
  <si>
    <t>F002</t>
  </si>
  <si>
    <t>38 Consejo Nacional de Ciencia y Tecnología</t>
  </si>
  <si>
    <t>Promover, difundir y proteger los Derechos Humanos de los integrantes de pueblos y comunidades indígenas y atender asuntos de indígenas en reclusión</t>
  </si>
  <si>
    <t>35 Comisión Nacional de los Derechos Humanos</t>
  </si>
  <si>
    <t>FAIS Municipal y de las Demarcaciones Territoriales del Distrito Federal</t>
  </si>
  <si>
    <t>Fondo Regional</t>
  </si>
  <si>
    <t xml:space="preserve">23 Provisiones Salariales y Económicas </t>
  </si>
  <si>
    <t>Programa de Desarrollo Regional Turístico Sustentable y Pueblos Mágicos</t>
  </si>
  <si>
    <t>21 Turismo</t>
  </si>
  <si>
    <t>Comedores Comunitarios</t>
  </si>
  <si>
    <t>Pensión para Adultos Mayores</t>
  </si>
  <si>
    <t>S176</t>
  </si>
  <si>
    <t>Programa de Abasto Rural a cargo de Diconsa, S.A. de C.V. (DICONSA)</t>
  </si>
  <si>
    <t>Apoyos para el Desarrollo Forestal Sustentable</t>
  </si>
  <si>
    <t>S219</t>
  </si>
  <si>
    <t>Programa de Apoyo a la Infraestructura Hidroagrícola</t>
  </si>
  <si>
    <t>Agua Potable, Drenaje y Tratamiento</t>
  </si>
  <si>
    <t>Programa de Conservación para el Desarrollo Sostenible</t>
  </si>
  <si>
    <t>S046</t>
  </si>
  <si>
    <t>P002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</si>
  <si>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</si>
  <si>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</si>
  <si>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</si>
  <si>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Fortalecimiento a la atención médica</t>
  </si>
  <si>
    <t>Rectoría en Salud</t>
  </si>
  <si>
    <t>P012</t>
  </si>
  <si>
    <t>Estudios y proyectos de construcción de caminos rurales y carreteras alimentadoras</t>
  </si>
  <si>
    <t>Conservación de infraestructura de caminos rurales y carreteras alimentadoras</t>
  </si>
  <si>
    <t>Proyectos de construcción de carreteras alimentadoras y caminos rurales</t>
  </si>
  <si>
    <t>09 Comunicaciones y Transportes</t>
  </si>
  <si>
    <t>S266</t>
  </si>
  <si>
    <t>Programa de Fomento a la Agricultura</t>
  </si>
  <si>
    <t>S259</t>
  </si>
  <si>
    <t>08 Agricultura, Ganadería,  Desarrollo Rural, Pesca y Alimentación</t>
  </si>
  <si>
    <t>04 Gobernación</t>
  </si>
  <si>
    <t xml:space="preserve">TOTAL </t>
  </si>
  <si>
    <t>Autorizado al 
periodo</t>
  </si>
  <si>
    <t>ANEXO 10 DEL DPEF 2018
EVOLUCIÓN DE LAS EROGACIONES PARA EL DESARROLLO INTEGRAL DE LOS PUEBLOS Y COMUNIDADES INDÍGENAS
Enero-marzo
(Pesos)</t>
  </si>
  <si>
    <t>2_/ El presupuesto no se suma en el total por ser recursos propios.</t>
  </si>
  <si>
    <t>Seguridad física en las instalaciones de electricidad</t>
  </si>
  <si>
    <t>R582</t>
  </si>
  <si>
    <t>Coordinación de las funciones y recursos para la infraestructura eléctrica</t>
  </si>
  <si>
    <t>P552</t>
  </si>
  <si>
    <t>Promoción de medidas para el ahorro y uso eficiente de la energía eléctrica</t>
  </si>
  <si>
    <t>F571</t>
  </si>
  <si>
    <t>Funciones en relación con Estrategias de Negocios Comerciales, así como potenciales nuevos negocios</t>
  </si>
  <si>
    <t>E585</t>
  </si>
  <si>
    <t>Operación de mecanismos para mejorar la comercialización de servicios y productos</t>
  </si>
  <si>
    <t>E584</t>
  </si>
  <si>
    <t>Servicios de infraestructura aplicable a telecomunicaciones</t>
  </si>
  <si>
    <t>E583</t>
  </si>
  <si>
    <t>Comercialización de energía eléctrica y productos asociados</t>
  </si>
  <si>
    <t>E581</t>
  </si>
  <si>
    <t>Operación y mantenimiento de la infraestructura del proceso de distribución de energía eléctrica</t>
  </si>
  <si>
    <t>E580</t>
  </si>
  <si>
    <t>Operación y mantenimiento de la Red Nacional de Transmisión</t>
  </si>
  <si>
    <t>E579</t>
  </si>
  <si>
    <t>Operación y mantenimiento de las centrales generadoras de energía eléctrica</t>
  </si>
  <si>
    <t>E561</t>
  </si>
  <si>
    <t>Equidad de Género</t>
  </si>
  <si>
    <r>
      <t xml:space="preserve">GYN Instituto de Seguridad y Servicios Sociales de los Trabajadores del Estado   </t>
    </r>
    <r>
      <rPr>
        <b/>
        <vertAlign val="superscript"/>
        <sz val="6"/>
        <rFont val="Soberana Sans"/>
        <family val="3"/>
      </rPr>
      <t>2_/</t>
    </r>
  </si>
  <si>
    <r>
      <t xml:space="preserve">GYR Instituto Mexicano del Seguro Social   </t>
    </r>
    <r>
      <rPr>
        <b/>
        <vertAlign val="superscript"/>
        <sz val="6"/>
        <rFont val="Soberana Sans"/>
        <family val="3"/>
      </rPr>
      <t xml:space="preserve">2_/  </t>
    </r>
  </si>
  <si>
    <t>Dirección, coordinación y control de la operación del Sistema Eléctrico Nacional</t>
  </si>
  <si>
    <t>E568</t>
  </si>
  <si>
    <r>
      <t xml:space="preserve">18 Energía  </t>
    </r>
    <r>
      <rPr>
        <b/>
        <vertAlign val="superscript"/>
        <sz val="6"/>
        <rFont val="Soberana Sans"/>
        <family val="3"/>
      </rPr>
      <t>2_/</t>
    </r>
  </si>
  <si>
    <t>Fortalecimiento a la Transversalidad de la Perspectiva de Género</t>
  </si>
  <si>
    <t>S010</t>
  </si>
  <si>
    <t>Fortalecimiento de la Igualdad Sustantiva entre Mujeres y Hombres</t>
  </si>
  <si>
    <t>P010</t>
  </si>
  <si>
    <t>Regulación y permisos de Hidrocarburos</t>
  </si>
  <si>
    <t>Regulación y permisos de electricidad</t>
  </si>
  <si>
    <t xml:space="preserve">45 Comisión Reguladora de Energía  </t>
  </si>
  <si>
    <t>43 Instituto Federal de Telecomunicaciones</t>
  </si>
  <si>
    <t>Producción y difusión de información estadística y geográfica</t>
  </si>
  <si>
    <t>40 Información Nacional Estadística y Geográfica</t>
  </si>
  <si>
    <t>Becas de posgrado y apoyos a la calidad</t>
  </si>
  <si>
    <t>S190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</si>
  <si>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</si>
  <si>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</si>
  <si>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</si>
  <si>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R009</t>
  </si>
  <si>
    <t>Dirección, soporte jurídico electoral y apoyo logístico</t>
  </si>
  <si>
    <t>R008</t>
  </si>
  <si>
    <t xml:space="preserve">22 Instituto Nacional Electoral  </t>
  </si>
  <si>
    <t>Planeación y conducción de la política de turismo</t>
  </si>
  <si>
    <t xml:space="preserve">21 Turismo </t>
  </si>
  <si>
    <t>20 Desarrollo social</t>
  </si>
  <si>
    <t>Apoyo Económico a Viudas de Veteranos de la Revolución Mexicana</t>
  </si>
  <si>
    <t>J014</t>
  </si>
  <si>
    <t>Gestión, promoción, supervisión y evaluación del aprovechamiento sustentable de la energía</t>
  </si>
  <si>
    <t>P008</t>
  </si>
  <si>
    <t>Coordinación de la política energética en electricidad</t>
  </si>
  <si>
    <t>Regulación y supervisión de actividades nucleares y radiológicas</t>
  </si>
  <si>
    <t>G003</t>
  </si>
  <si>
    <t xml:space="preserve">18 Energía  </t>
  </si>
  <si>
    <t>Investigación académica en el marco de las ciencias penales</t>
  </si>
  <si>
    <t>Investigar y perseguir los delitos relativos a la Delincuencia Organizada</t>
  </si>
  <si>
    <t>17 Procuraduría General de la República</t>
  </si>
  <si>
    <t>Programa de acceso al financiamiento para soluciones habitacionales</t>
  </si>
  <si>
    <t>S177</t>
  </si>
  <si>
    <t>Programa de Apoyo al Empleo (PAE)</t>
  </si>
  <si>
    <t>S043</t>
  </si>
  <si>
    <t>Procuración de justicia laboral</t>
  </si>
  <si>
    <t>14 Trabajo y Previsión Social</t>
  </si>
  <si>
    <t xml:space="preserve">11 Educación Pública  </t>
  </si>
  <si>
    <t>Definición, conducción y supervisión de la política de comunicaciones y transportes</t>
  </si>
  <si>
    <t>Programa de Fomento Ganadero</t>
  </si>
  <si>
    <t>S260</t>
  </si>
  <si>
    <t>Programa de Productividad y Competitividad Agroalimentaria</t>
  </si>
  <si>
    <t>S257</t>
  </si>
  <si>
    <t>Diseño y Aplicación de la Política Agropecuaria</t>
  </si>
  <si>
    <t>08  Agricultura, Ganadería,  Desarrollo Rural, Pesca y Alimentación</t>
  </si>
  <si>
    <t>Otros proyectos de infraestructura social</t>
  </si>
  <si>
    <t>K014</t>
  </si>
  <si>
    <t xml:space="preserve">06 Hacienda y Crédito Público </t>
  </si>
  <si>
    <t>Promoción y defensa de los intereses de México en el ámbito multilateral</t>
  </si>
  <si>
    <t>P005</t>
  </si>
  <si>
    <t>05 Relaciones Exteriores</t>
  </si>
  <si>
    <t>Implementar las políticas, programas y acciones tendientes a garantizar la seguridad pública de la Nación y sus habitantes</t>
  </si>
  <si>
    <t>P021</t>
  </si>
  <si>
    <t>Planeación demográfica del país</t>
  </si>
  <si>
    <t>P006</t>
  </si>
  <si>
    <t xml:space="preserve">04 Gobernación  </t>
  </si>
  <si>
    <t xml:space="preserve">H. Cámara de Senadores </t>
  </si>
  <si>
    <t xml:space="preserve">H. Cámara de Diputados </t>
  </si>
  <si>
    <t xml:space="preserve">Actividades derivadas del trabajo legislativo   </t>
  </si>
  <si>
    <t>R001</t>
  </si>
  <si>
    <t>01 Poder Legislativo</t>
  </si>
  <si>
    <t>Fuente: Dependencias y Entidades de la Administración Pública Federal.</t>
  </si>
  <si>
    <t xml:space="preserve">n.a.: No aplica.
</t>
  </si>
  <si>
    <t xml:space="preserve">1_/ De acuerdo con la Ley General de Contabilidad Gubernamental, corresponde al momento contable del gasto, que refleja la cancelación total o parcial de las obligaciones de pago y que se concreta mediante el desembolso de efectivo o cualquier otro medio de pago.
</t>
  </si>
  <si>
    <t xml:space="preserve"> Nota: Las sumas parciales pueden no coincidir con el total, así como los cálculos porcentuales, debido al redondeo de las cifras.
</t>
  </si>
  <si>
    <t>Proyectos de infraestructura económica de electricidad (Pidiregas)</t>
  </si>
  <si>
    <t>Proyectos de infraestructura económica de electricidad</t>
  </si>
  <si>
    <t>Otros proyectos de infraestructura</t>
  </si>
  <si>
    <t>Proyectos de infraestructura económica de hidrocarburos</t>
  </si>
  <si>
    <t>47   Entidades no Sectorizadas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</si>
  <si>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</si>
  <si>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</si>
  <si>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</si>
  <si>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</si>
  <si>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</si>
  <si>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</si>
  <si>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</si>
  <si>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>Coordinación de la política energética en hidrocarburos</t>
  </si>
  <si>
    <t>Conducción de la política energética</t>
  </si>
  <si>
    <t>18   Energía</t>
  </si>
  <si>
    <t>Programa de Manejo de Áreas Naturales Protegidas</t>
  </si>
  <si>
    <t>Infraestructura de agua potable, alcantarillado y saneamiento</t>
  </si>
  <si>
    <t>Sistema Nacional de Áreas Naturales Protegidas</t>
  </si>
  <si>
    <t xml:space="preserve">Inspección y Vigilancia del Medio Ambiente y Recursos Naturales </t>
  </si>
  <si>
    <t>Regulación Ambiental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</si>
  <si>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</si>
  <si>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</si>
  <si>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</si>
  <si>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</si>
  <si>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 xml:space="preserve"> 15   Desarrollo Agrario, Territorial y Urbano</t>
  </si>
  <si>
    <t>13   Marina</t>
  </si>
  <si>
    <t>Vigilancia epidemiológica</t>
  </si>
  <si>
    <t>Protección Contra Riesgos Sanitarios</t>
  </si>
  <si>
    <t>12   Salud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</si>
  <si>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</si>
  <si>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</si>
  <si>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</si>
  <si>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</si>
  <si>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Programa de Fomento a la Productividad Pesquera y Acuícola</t>
  </si>
  <si>
    <t>08   Agricultura, Ganadería, Desarrollo Rural, Pesca y Alimentación</t>
  </si>
  <si>
    <t>04   Gobernación</t>
  </si>
  <si>
    <t xml:space="preserve">Aprobado 
anual
</t>
  </si>
  <si>
    <t>Agricultura, Ganadería, Desarrollo Rural, Pesca y Alimentación</t>
  </si>
  <si>
    <t>Medio Ambiente y Recursos Naturales</t>
  </si>
  <si>
    <t>Turismo</t>
  </si>
  <si>
    <t>Consejo Nacional de Ciencia y Tecnología</t>
  </si>
  <si>
    <t>1_/ De acuerdo con la Ley General de Contablilidad Gubernamental, corresponde al momento contable del gasto que refleja la cancelación total o parcial de las obligaciones de pago, que se concreta mediante el desembolso de efectivo o cualquier otro medio de pago.</t>
  </si>
  <si>
    <t>Tribunales Agrarios</t>
  </si>
  <si>
    <t>Registro Agrario Nacional</t>
  </si>
  <si>
    <t>Procuraduría Agraria</t>
  </si>
  <si>
    <t>Dependencia SEDATU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</si>
  <si>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</si>
  <si>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</si>
  <si>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</si>
  <si>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</si>
  <si>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</si>
  <si>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</si>
  <si>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</si>
  <si>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</si>
  <si>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</si>
  <si>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</si>
  <si>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</si>
  <si>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</si>
  <si>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</si>
  <si>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</si>
  <si>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</si>
  <si>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</si>
  <si>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</si>
  <si>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</si>
  <si>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</si>
  <si>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</si>
  <si>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</si>
  <si>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PROSPERA Salud</t>
  </si>
  <si>
    <t>Sistema de Protección Social en Salud (SPSS)</t>
  </si>
  <si>
    <t>Desarrollo de Capacidades Salud</t>
  </si>
  <si>
    <t>Salud en población rural</t>
  </si>
  <si>
    <t>Programa de atención a las condiciones de salud en el medio rural</t>
  </si>
  <si>
    <t>Programas Hidráulicos</t>
  </si>
  <si>
    <t>Programa de perforación y equipamiento de pozos agrícolas en estados afectados con sequía</t>
  </si>
  <si>
    <t>Infraestructura Hidroagrícola</t>
  </si>
  <si>
    <t>IMTA</t>
  </si>
  <si>
    <t>Mantenimiento de Caminos Rurales</t>
  </si>
  <si>
    <t>Construcción de Caminos Rurales</t>
  </si>
  <si>
    <t>Infraestructura</t>
  </si>
  <si>
    <t>Programa de infraestructura en el medio rural</t>
  </si>
  <si>
    <t>Programa de Apoyo a las Instancias de Mujeres en las Entidades Federativas, PAIMEF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</si>
  <si>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</si>
  <si>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</si>
  <si>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</si>
  <si>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</si>
  <si>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</si>
  <si>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</si>
  <si>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</si>
  <si>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</si>
  <si>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</si>
  <si>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Derecho a la Alimentación</t>
  </si>
  <si>
    <t>Atención a Indígenas (CDI)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</si>
  <si>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</si>
  <si>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</si>
  <si>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</si>
  <si>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</si>
  <si>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</si>
  <si>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</si>
  <si>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</si>
  <si>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Programa de atención a la pobreza en el medio rural</t>
  </si>
  <si>
    <t>Social</t>
  </si>
  <si>
    <t>PET</t>
  </si>
  <si>
    <t>Trabajadores Agrícolas Temporales</t>
  </si>
  <si>
    <t>Programa de mejoramiento de condiciones laborales en el medio rural</t>
  </si>
  <si>
    <t>Laboral</t>
  </si>
  <si>
    <t>Universidad Autónoma Agraria Antonio Narro</t>
  </si>
  <si>
    <t>PROSPERA Educación</t>
  </si>
  <si>
    <t>Educación Agropecuaria</t>
  </si>
  <si>
    <t>Desarrollo de Capacidades Educación</t>
  </si>
  <si>
    <t>Universidad Autónoma Chapingo</t>
  </si>
  <si>
    <t>Instituto Nacional de Pesca y Acuacultura (INAPESCA)</t>
  </si>
  <si>
    <t>Instituto Nacional de Investigaciones Forestales, Agrícolas y Pecuarias (INIFAP)</t>
  </si>
  <si>
    <t>Colegio Superior Agropecuario del Estado de Guerrero (CSAEGRO)</t>
  </si>
  <si>
    <t>Colegio de Postgraduados</t>
  </si>
  <si>
    <t>Programa de Educación e Investigación</t>
  </si>
  <si>
    <t>Educativa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</si>
  <si>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</si>
  <si>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</si>
  <si>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</si>
  <si>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</si>
  <si>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</si>
  <si>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</si>
  <si>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</si>
  <si>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</si>
  <si>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</si>
  <si>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</si>
  <si>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</si>
  <si>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</si>
  <si>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</si>
  <si>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Medio Ambiente</t>
  </si>
  <si>
    <t>Ecoturismo y Turismo Rural</t>
  </si>
  <si>
    <t>Fondo Nacional de Fomento a las Artesanías (FONART)</t>
  </si>
  <si>
    <t>Fondo Nacional Emprendedor (FNE)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</si>
  <si>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</si>
  <si>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</si>
  <si>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</si>
  <si>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</si>
  <si>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</si>
  <si>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</si>
  <si>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</si>
  <si>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</si>
  <si>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</si>
  <si>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</si>
  <si>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</si>
  <si>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</si>
  <si>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</si>
  <si>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</si>
  <si>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</si>
  <si>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</si>
  <si>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</si>
  <si>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</si>
  <si>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</si>
  <si>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</si>
  <si>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Riesgo Compartido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</si>
  <si>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</si>
  <si>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</si>
  <si>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</si>
  <si>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</si>
  <si>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</si>
  <si>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</si>
  <si>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</si>
  <si>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</si>
  <si>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</si>
  <si>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</si>
  <si>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</si>
  <si>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</si>
  <si>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</si>
  <si>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</si>
  <si>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</si>
  <si>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</si>
  <si>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</si>
  <si>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</si>
  <si>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</si>
  <si>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</si>
  <si>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</si>
  <si>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</si>
  <si>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</si>
  <si>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</si>
  <si>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</si>
  <si>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</si>
  <si>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Programa de financiamiento y aseguramiento al medio rural</t>
  </si>
  <si>
    <t>Financiera</t>
  </si>
  <si>
    <t xml:space="preserve">Programa PEC / Ramo / Componente / Subcomponente / Rama Productiva  </t>
  </si>
  <si>
    <t>Vertiente</t>
  </si>
  <si>
    <t>ANEXO 11 DEL DPEF 2018
EVOLUCIÓN DE LAS EROGACIONES CORRESPONDIENTES AL PROGRAMA ESPECIAL CONCURRENTE PARA EL DESARROLLO RURAL SUSTENTABLE
Enero-marzo
(Millones de pesos)</t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</si>
  <si>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Los recursos aprobados a la Unidad de Política y Control Presupuestario se transfieren, conforme a la normatividad aplicable, mediante adecuación presupuestaria al Ramo 18 Energía, dependencia que ejerció los recursos autorizados a través de la Dirección General de Planificación e Integración Energética y del Instituto Mexicano del Petróleo.
Fuente: Dependencias y Entidades de la Administración Pública Federal.</t>
    </r>
  </si>
  <si>
    <t>GYN Instituto de Seguridad y Servicios Sociales de los Trabajadores del Estado</t>
  </si>
  <si>
    <t>GYR Instituto Mexicano del Seguro Social</t>
  </si>
  <si>
    <t>Instituto Nacional de Antropología e Historia</t>
  </si>
  <si>
    <t>Centro de Investigación en Alimentación y Desarrollo, A.C.</t>
  </si>
  <si>
    <t>Centro de Ingeniería y Desarrollo Industrial</t>
  </si>
  <si>
    <t>Instituto Potosino de Investigación Científica y Tecnológica, A.C.</t>
  </si>
  <si>
    <t>Instituto Nacional de Astrofísica, Óptica y Electrónica</t>
  </si>
  <si>
    <t>Instituto de Investigaciones "Dr. José María Luis Mora"</t>
  </si>
  <si>
    <t>Instituto de Ecología, A.C.</t>
  </si>
  <si>
    <t>Fondo para el Desarrollo de Recursos Humanos</t>
  </si>
  <si>
    <t>INFOTEC Centro de Investigación e Innovación en Tecnologías de la Información y Comunicación</t>
  </si>
  <si>
    <t>El Colegio de San Luis, A.C.</t>
  </si>
  <si>
    <t>El Colegio de Michoacán, A.C.</t>
  </si>
  <si>
    <t>El Colegio de la Frontera Sur</t>
  </si>
  <si>
    <t>El Colegio de la Frontera Norte, A.C.</t>
  </si>
  <si>
    <t xml:space="preserve">Corporación Mexicana de Investigación en Materiales, S.A. de C.V. </t>
  </si>
  <si>
    <t>CIATEQ, A.C. Centro de Tecnología Avanzada</t>
  </si>
  <si>
    <t>Centro de Investigaciones y Estudios Superiores en Antropología Social</t>
  </si>
  <si>
    <t>Centro de Investigación en Química Aplicada</t>
  </si>
  <si>
    <t>Centro de Investigaciones en Óptica, A.C.</t>
  </si>
  <si>
    <t>Centro de Investigación Científica de Yucatán, A.C.</t>
  </si>
  <si>
    <t>Centro de Investigaciones Biológicas del Noroeste, S.C.</t>
  </si>
  <si>
    <t>Centro de Investigación y Docencia Económicas, A.C.</t>
  </si>
  <si>
    <t>Centro de Investigación y Desarrollo Tecnológico en Electroquímica, S.C.</t>
  </si>
  <si>
    <t>Centro de Investigación y Asistencia en Tecnología y Diseño del Estado de Jalisco, A.C.</t>
  </si>
  <si>
    <t>CIATEC, A.C. "Centro de Innovación Aplicada en Tecnologías Competitivas"</t>
  </si>
  <si>
    <t>Centro de Investigación en Materiales Avanzados, S.C.</t>
  </si>
  <si>
    <t>Centro de Investigación en Matemáticas, A.C.</t>
  </si>
  <si>
    <t>23 Provisiones Salariales y Económicas</t>
  </si>
  <si>
    <t>Instituto Nacional de Investigaciones Nucleares</t>
  </si>
  <si>
    <t>Instituto Mexicano del Petróleo</t>
  </si>
  <si>
    <t>Instituto Nacional de Electricidad y Energías Limpias</t>
  </si>
  <si>
    <t>Dirección General de Planeación e Información Energéticas</t>
  </si>
  <si>
    <t>18 Energía</t>
  </si>
  <si>
    <t>Instituto Nacional de Ciencias Penales</t>
  </si>
  <si>
    <t>Instituto Nacional de Ecología y Cambio Climático</t>
  </si>
  <si>
    <t>Instituto Mexicano de Tecnología del Agua</t>
  </si>
  <si>
    <t>Dirección General de Investigación y Desarrollo</t>
  </si>
  <si>
    <t>Instituto Nacional de Salud Pública</t>
  </si>
  <si>
    <t>Instituto Nacional de Rehabilitación Luis Guillermo Ibarra Ibarra</t>
  </si>
  <si>
    <t>Instituto Nacional de Perinatología Isidro Espinosa de los Reyes</t>
  </si>
  <si>
    <t>Instituto Nacional de Pediatría</t>
  </si>
  <si>
    <t>Instituto Nacional de Neurología y Neurocirugía Manuel Velasco Suárez</t>
  </si>
  <si>
    <t>Instituto Nacional de Medicina Genómica</t>
  </si>
  <si>
    <t>Instituto Nacional de Ciencias Médicas y Nutrición Salvador Zubirán</t>
  </si>
  <si>
    <t>Instituto Nacional de Geriatría</t>
  </si>
  <si>
    <t>Instituto Nacional de Enfermedades Respiratorias Ismael Cosío Villegas</t>
  </si>
  <si>
    <t>Instituto Nacional de Cardiología Ignacio Chávez</t>
  </si>
  <si>
    <t>Instituto Nacional de Cancerología</t>
  </si>
  <si>
    <t>Hospital Regional de Alta Especialidad de Ixtapaluca</t>
  </si>
  <si>
    <t>Hospital Regional de Alta Especialidad de Ciudad Victoria "Bicentenario 2010"</t>
  </si>
  <si>
    <t>Hospital Regional de Alta Especialidad de la Península de Yucatán</t>
  </si>
  <si>
    <t>Hospital Regional de Alta Especialidad de Oaxaca</t>
  </si>
  <si>
    <t>Hospital Regional de Alta Especialidad del Bajío</t>
  </si>
  <si>
    <t>Hospital Infantil de México Federico Gómez</t>
  </si>
  <si>
    <t>Hospital General de México "Dr. Eduardo Liceaga"</t>
  </si>
  <si>
    <t>Hospital General "Dr. Manuel Gea González"</t>
  </si>
  <si>
    <t>Hospital Juárez de México</t>
  </si>
  <si>
    <t>Servicios de Atención Psiquiátrica</t>
  </si>
  <si>
    <t>Centros de Integración Juvenil, A.C.</t>
  </si>
  <si>
    <t>Instituto Nacional de Psiquiatría Ramón de la Fuente Muñiz</t>
  </si>
  <si>
    <t>Centro Regional de Alta Especialidad de Chiapas</t>
  </si>
  <si>
    <t>Tecnológico Nacional de México</t>
  </si>
  <si>
    <t>El Colegio de México, A.C.</t>
  </si>
  <si>
    <t>Comisión de Operación y Fomento de Actividades Académicas del Instituto Politécnico Nacional</t>
  </si>
  <si>
    <t>Centro de Investigación y de Estudios Avanzados del Instituto Politécnico Nacional</t>
  </si>
  <si>
    <t>Centro de Enseñanza Técnica Industrial</t>
  </si>
  <si>
    <t>Universidad Abierta y a Distancia de México</t>
  </si>
  <si>
    <t xml:space="preserve">Instituto Politécnico Nacional </t>
  </si>
  <si>
    <t>Universidad Nacional Autónoma de México</t>
  </si>
  <si>
    <t>Universidad Autónoma Metropolitana</t>
  </si>
  <si>
    <t>Universidad Pedagógica Nacional</t>
  </si>
  <si>
    <t>Dirección General de Educación Tecnológica Industrial</t>
  </si>
  <si>
    <t>Subsecretaría de Educación Media Superior</t>
  </si>
  <si>
    <t>Coordinación General de Universidades Tecnológicas y Politécnicas</t>
  </si>
  <si>
    <t>Dirección General de Educación Superior Universitaria</t>
  </si>
  <si>
    <t>Servicio Geológico Mexicano</t>
  </si>
  <si>
    <t>Procuraduría Federal del Consumidor</t>
  </si>
  <si>
    <t>Instituto Mexicano de la Propiedad Industrial</t>
  </si>
  <si>
    <t>Centro Nacional de Metrología</t>
  </si>
  <si>
    <t>Instituto Nacional del Emprendedor</t>
  </si>
  <si>
    <t>Dirección General de Innovación, Servicios y Comercio Interior</t>
  </si>
  <si>
    <t>Agencia Espacial Mexicana</t>
  </si>
  <si>
    <t>Instituto Mexicano del Transporte</t>
  </si>
  <si>
    <t>Instituto Nacional de Pesca y Acuacultura</t>
  </si>
  <si>
    <t>Instituto Nacional de Investigaciones Forestales, Agrícolas y Pecuarias</t>
  </si>
  <si>
    <t>Dirección General de Productividad y Desarrollo Tecnológico</t>
  </si>
  <si>
    <t>Coordinación General de Ganadería</t>
  </si>
  <si>
    <t>Agencia Mexicana de Cooperación Internacional para el Desarrollo</t>
  </si>
  <si>
    <t>Centro Nacional de Prevención de Desastres</t>
  </si>
  <si>
    <t>Unidad Responsable</t>
  </si>
  <si>
    <t>ANEXO 12 DEL DPEF 2018
EVOLUCIÓN DE LAS EROGACIONES CORRESPONDIENTES AL PROGRAMA DE CIENCIA, TECNOLOGÍA E INNOVACIÓN
Enero-marzo
(Pesos)</t>
  </si>
  <si>
    <t>3_/ La diferencia a la baja que se observa, respecto al presupuesto autorizado anual, se debe a que se otorgaron recursos a la entidad federativa 16 Michoacán  para solventar gastos asociados a los servicios educativos; así como la transfererncia de recursos a diversas unidades del Sector Central,  para el pago de compromisos.</t>
  </si>
  <si>
    <t>2_/  El  avance en el gasto pagado al primer trimestre es menor al  presupuesto autorizado al periodo, debido a que la mayoría de las dependencias y entidades reprogramaron actividades al Segundo Trimestre 2018.</t>
  </si>
  <si>
    <r>
      <t>Nota: Las sumas parciales pueden no coincidir con el total, así como los cálculos porcentuales, debido al redondeo de las cifras.
n.a.: No aplica.
1_/</t>
    </r>
    <r>
      <rPr>
        <vertAlign val="superscript"/>
        <sz val="6"/>
        <rFont val="Soberana Sans"/>
        <family val="3"/>
      </rPr>
      <t xml:space="preserve"> </t>
    </r>
    <r>
      <rPr>
        <sz val="6"/>
        <rFont val="Soberana Sans"/>
        <family val="3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
</t>
    </r>
  </si>
  <si>
    <t>Atención a Personas con Discapacidad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</si>
  <si>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</si>
  <si>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</si>
  <si>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</si>
  <si>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</si>
  <si>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</si>
  <si>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Desarrollo integral de las personas con discapacidad</t>
  </si>
  <si>
    <t xml:space="preserve">14 Trabajo y Previsión Social </t>
  </si>
  <si>
    <t>Asistencia social y protección del paciente</t>
  </si>
  <si>
    <t xml:space="preserve">12 Salud </t>
  </si>
  <si>
    <r>
      <t xml:space="preserve">11 Educación Pública </t>
    </r>
    <r>
      <rPr>
        <b/>
        <vertAlign val="subscript"/>
        <sz val="6"/>
        <color theme="1"/>
        <rFont val="Soberana Sans"/>
        <family val="3"/>
      </rPr>
      <t>3_/</t>
    </r>
  </si>
  <si>
    <t xml:space="preserve">05 Relaciones Exteriores </t>
  </si>
  <si>
    <t>Consejo Nacional para Prevenir la Discriminación</t>
  </si>
  <si>
    <t xml:space="preserve">Autorizado 
anual </t>
  </si>
  <si>
    <r>
      <t xml:space="preserve">Porcentaje de avance </t>
    </r>
    <r>
      <rPr>
        <vertAlign val="superscript"/>
        <sz val="7"/>
        <color theme="1"/>
        <rFont val="Soberana Sans"/>
        <family val="3"/>
      </rPr>
      <t>2_/</t>
    </r>
  </si>
  <si>
    <t>ANEXO 14 DEL DPEF 2018
EVOLUCIÓN DE LAS EROGACIONES CORRESPONDIENTES AL ANEXO RECURSOS PARA LA ATENCIÓN DE GRUPOS VULNERABLES
Enero-marzo
(Pesos)</t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</si>
  <si>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 xml:space="preserve">2_/ </t>
    </r>
    <r>
      <rPr>
        <sz val="6"/>
        <color theme="1"/>
        <rFont val="Soberana Sans"/>
        <family val="3"/>
      </rPr>
      <t>Incluye los Proyectos de Infraestructura Productiva de Largo Plazo.
Fuente: Dependencias y Entidades de la Administración Pública Federal.</t>
    </r>
  </si>
  <si>
    <t>CFE Consolidado  2_/</t>
  </si>
  <si>
    <t>Pemex Transformación Industrial</t>
  </si>
  <si>
    <t>Pemex-Exploración y Producción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</si>
  <si>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</si>
  <si>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</si>
  <si>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</si>
  <si>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</si>
  <si>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</si>
  <si>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</si>
  <si>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>ANEXO 15 DEL DPEF 2018
EVOLUCIÓN DE LAS EROGACIONES PARA LA ESTRATEGIA DE TRANSICIÓN PARA PROMOVER EL USO DE TECNOLOGÍAS Y COMBUSTIBLES MÁS LIMPIOS
Enero-marzo
(Pesos)</t>
  </si>
  <si>
    <t>GYN</t>
  </si>
  <si>
    <t>GYR</t>
  </si>
  <si>
    <t>Centro de Investigación Científica y de Educación Superior de Ensenada, Baja California</t>
  </si>
  <si>
    <t>Centro de Investigación en Geografía y Geomática "Ing. Jorge L. Tamayo", A.C.</t>
  </si>
  <si>
    <t>Instituto de Competitividad Turística</t>
  </si>
  <si>
    <t>Sistema Nacional para el Desarrollo Integral de la Familia</t>
  </si>
  <si>
    <t>Laboratorio de Biológicos y Reactivos de México ,S.A. de C.V.</t>
  </si>
  <si>
    <t>Dirección General de Calidad y Educación en Salud</t>
  </si>
  <si>
    <t>Comisión Coordinadora de Institutos Nacionales de Salud y Hospitales de Alta 
Especialidad</t>
  </si>
  <si>
    <t>Coordinación del Sistema Nacional de Protección Civil</t>
  </si>
  <si>
    <t>Protección Forestal</t>
  </si>
  <si>
    <t>Investigación en Cambio Climático, Sustentabilidad y Crecimiento Verde</t>
  </si>
  <si>
    <t>Programas de Calidad del Aire y Verificación Vehicular</t>
  </si>
  <si>
    <t>Normativa Ambiental e Instrumentos para el Desarrollo Sustentable</t>
  </si>
  <si>
    <t>Conservación y Aprovechamiento Sustentable de la Vida Silvestre</t>
  </si>
  <si>
    <t>Innovación tecnológica para incrementar la productividad de las empresas</t>
  </si>
  <si>
    <t>Enero-marzo</t>
  </si>
  <si>
    <r>
      <t xml:space="preserve">TYY PEMEX </t>
    </r>
    <r>
      <rPr>
        <b/>
        <vertAlign val="superscript"/>
        <sz val="6"/>
        <rFont val="Soberana Sans"/>
        <family val="3"/>
      </rPr>
      <t>2_/</t>
    </r>
  </si>
  <si>
    <r>
      <t xml:space="preserve">TVV Comisión Federal de Electricidad  </t>
    </r>
    <r>
      <rPr>
        <b/>
        <vertAlign val="superscript"/>
        <sz val="6"/>
        <rFont val="Soberana Sans"/>
        <family val="3"/>
      </rPr>
      <t>2_/</t>
    </r>
  </si>
  <si>
    <t>TYY Petróleos Mexicanos</t>
  </si>
  <si>
    <t>TVV Comisión Federal de Electricidad</t>
  </si>
  <si>
    <t>TYY   Petróleos Mexicanos</t>
  </si>
  <si>
    <t>TVV   Comisión Federal de Electricidad</t>
  </si>
  <si>
    <r>
      <t xml:space="preserve">Unidad de Política y Control Presupuestario </t>
    </r>
    <r>
      <rPr>
        <vertAlign val="superscript"/>
        <sz val="6"/>
        <rFont val="Soberana Sans"/>
        <family val="3"/>
      </rPr>
      <t>2_/</t>
    </r>
  </si>
  <si>
    <t>Informes Sobre la Situación Económica, las Finanzas Públicas y la Deuda Pública</t>
  </si>
  <si>
    <t>X. AVANCE EN PROGRAMAS TRANSVERSALES</t>
  </si>
  <si>
    <t>ANEXO 13 DEL DPEF 2018
EVOLUCIÓN DE LAS EROGACIONES PARA LA IGUALDAD ENTRE MUJERES Y HOMBRES
Enero-marzo
(Pesos)</t>
  </si>
  <si>
    <t>ANEXO 16 DEL DPEF 2018
EVOLUCIÓN DE LAS EROGACIONES PARA LA ADAPTACIÓN Y MITIGACIÓN DE LOS EFECTOS DEL CAMBIO CLIMÁTICO 
Enero-marzo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</si>
</sst>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#,##0.0"/>
    <numFmt numFmtId="165" formatCode="General_)"/>
    <numFmt numFmtId="166" formatCode="_-[$€-2]* #,##0.00_-;\-[$€-2]* #,##0.00_-;_-[$€-2]* &quot;-&quot;??_-"/>
    <numFmt numFmtId="167" formatCode="#,##0;[Red]#,##0"/>
    <numFmt numFmtId="168" formatCode="*-;*-;*-;*-"/>
    <numFmt numFmtId="169" formatCode="_-* #,##0.00\ _€_-;\-* #,##0.00\ _€_-;_-* &quot;-&quot;??\ _€_-;_-@_-"/>
    <numFmt numFmtId="170" formatCode="* @"/>
    <numFmt numFmtId="171" formatCode="#,##0.0_ ;[Red]\-#,##0.0\ "/>
    <numFmt numFmtId="172" formatCode="#,##0_ ;[Red]\-#,##0\ "/>
    <numFmt numFmtId="173" formatCode="_-* #,##0_-;\-* #,##0_-;_-* &quot;-&quot;??_-;_-@_-"/>
    <numFmt numFmtId="174" formatCode="0.0"/>
    <numFmt numFmtId="175" formatCode="#,##0.0000000"/>
    <numFmt numFmtId="176" formatCode="#,##0_ ;\-#,##0\ "/>
    <numFmt numFmtId="177" formatCode="_-* #,##0.0_-;\-* #,##0.0_-;_-* &quot;-&quot;??_-;_-@_-"/>
    <numFmt numFmtId="178" formatCode="#,##0.0000_ ;[Red]\-#,##0.0000\ 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9"/>
      <color theme="1"/>
      <name val="Soberana Sans"/>
      <family val="3"/>
    </font>
    <font>
      <b/>
      <sz val="6"/>
      <name val="Soberana Sans"/>
      <family val="3"/>
    </font>
    <font>
      <sz val="6"/>
      <name val="Soberana Sans"/>
      <family val="3"/>
    </font>
    <font>
      <sz val="6"/>
      <color theme="1"/>
      <name val="Soberana Sans"/>
      <family val="3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Adobe Caslon Pro"/>
      <family val="2"/>
    </font>
    <font>
      <sz val="7"/>
      <color theme="1"/>
      <name val="Soberana Sans"/>
      <family val="3"/>
    </font>
    <font>
      <sz val="10"/>
      <color theme="1"/>
      <name val="Calibri"/>
      <family val="2"/>
    </font>
    <font>
      <sz val="11"/>
      <color theme="1"/>
      <name val="Gill Sans"/>
      <family val="2"/>
    </font>
    <font>
      <vertAlign val="superscript"/>
      <sz val="7"/>
      <color theme="1"/>
      <name val="Soberana Sans"/>
      <family val="3"/>
    </font>
    <font>
      <sz val="10"/>
      <color theme="1"/>
      <name val="Soberana Sans"/>
      <family val="3"/>
    </font>
    <font>
      <b/>
      <sz val="10"/>
      <name val="Soberana Sans"/>
      <family val="3"/>
    </font>
    <font>
      <sz val="7"/>
      <name val="Soberana Sans"/>
      <family val="3"/>
    </font>
    <font>
      <sz val="10"/>
      <name val="Courier"/>
      <family val="3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sz val="10"/>
      <name val="MS Sans Serif"/>
      <family val="2"/>
    </font>
    <font>
      <b/>
      <sz val="10"/>
      <color theme="1"/>
      <name val="Soberana Sans"/>
      <family val="3"/>
    </font>
    <font>
      <sz val="9"/>
      <color theme="0"/>
      <name val="Soberana Sans"/>
      <family val="3"/>
    </font>
    <font>
      <b/>
      <sz val="10"/>
      <color theme="0"/>
      <name val="Soberana Sans"/>
      <family val="3"/>
    </font>
    <font>
      <b/>
      <sz val="6"/>
      <color theme="1"/>
      <name val="Soberana Sans"/>
      <family val="3"/>
    </font>
    <font>
      <vertAlign val="superscript"/>
      <sz val="6"/>
      <color theme="1"/>
      <name val="Soberana Sans"/>
      <family val="3"/>
    </font>
    <font>
      <u/>
      <sz val="10"/>
      <color indexed="12"/>
      <name val="Arial"/>
      <family val="2"/>
    </font>
    <font>
      <sz val="8"/>
      <color theme="0"/>
      <name val="Soberana Sans"/>
      <family val="3"/>
    </font>
    <font>
      <sz val="8"/>
      <color theme="1"/>
      <name val="Soberana Sans"/>
      <family val="3"/>
    </font>
    <font>
      <b/>
      <sz val="9"/>
      <color theme="1"/>
      <name val="Soberana Sans"/>
      <family val="3"/>
    </font>
    <font>
      <b/>
      <sz val="9"/>
      <name val="Soberana Sans"/>
      <family val="3"/>
    </font>
    <font>
      <sz val="10"/>
      <name val="Soberana Sans"/>
      <family val="3"/>
    </font>
    <font>
      <b/>
      <vertAlign val="superscript"/>
      <sz val="6"/>
      <name val="Soberana Sans"/>
      <family val="3"/>
    </font>
    <font>
      <sz val="8"/>
      <color theme="0" tint="-0.499984740745262"/>
      <name val="Soberana Sans"/>
      <family val="3"/>
    </font>
    <font>
      <sz val="9"/>
      <name val="Soberana Sans"/>
      <family val="3"/>
    </font>
    <font>
      <sz val="9"/>
      <color theme="1"/>
      <name val="Calibri"/>
      <family val="2"/>
      <scheme val="minor"/>
    </font>
    <font>
      <u/>
      <sz val="6"/>
      <color theme="0"/>
      <name val="Soberana Sans"/>
      <family val="3"/>
    </font>
    <font>
      <sz val="6"/>
      <color theme="0"/>
      <name val="Soberana Sans"/>
      <family val="3"/>
    </font>
    <font>
      <b/>
      <sz val="6"/>
      <color theme="0"/>
      <name val="Soberana Sans"/>
      <family val="3"/>
    </font>
    <font>
      <sz val="14"/>
      <color theme="1"/>
      <name val="Soberana Titular"/>
      <family val="3"/>
    </font>
    <font>
      <vertAlign val="superscript"/>
      <sz val="6"/>
      <name val="Soberana Sans"/>
      <family val="3"/>
    </font>
    <font>
      <b/>
      <vertAlign val="subscript"/>
      <sz val="6"/>
      <color theme="1"/>
      <name val="Soberana Sans"/>
      <family val="3"/>
    </font>
    <font>
      <b/>
      <sz val="14"/>
      <name val="Soberana Titular"/>
      <family val="3"/>
    </font>
    <font>
      <b/>
      <sz val="12"/>
      <color rgb="FF808080"/>
      <name val="Soberana Titular"/>
      <family val="3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rgb="FFC4D79B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</borders>
  <cellStyleXfs count="56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1" fillId="0" borderId="0"/>
    <xf numFmtId="0" fontId="7" fillId="0" borderId="0"/>
    <xf numFmtId="0" fontId="12" fillId="0" borderId="0"/>
    <xf numFmtId="0" fontId="7" fillId="0" borderId="0"/>
    <xf numFmtId="165" fontId="1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168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7" fillId="0" borderId="0"/>
    <xf numFmtId="0" fontId="19" fillId="0" borderId="0"/>
    <xf numFmtId="0" fontId="1" fillId="0" borderId="0"/>
    <xf numFmtId="0" fontId="2" fillId="0" borderId="0"/>
    <xf numFmtId="0" fontId="20" fillId="0" borderId="0"/>
    <xf numFmtId="0" fontId="19" fillId="0" borderId="0"/>
    <xf numFmtId="0" fontId="7" fillId="0" borderId="0"/>
    <xf numFmtId="0" fontId="2" fillId="0" borderId="0"/>
    <xf numFmtId="0" fontId="7" fillId="0" borderId="0"/>
    <xf numFmtId="0" fontId="23" fillId="0" borderId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24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3" borderId="3" applyNumberFormat="0" applyFont="0" applyAlignment="0" applyProtection="0"/>
    <xf numFmtId="0" fontId="1" fillId="3" borderId="3" applyNumberFormat="0" applyFont="0" applyAlignment="0" applyProtection="0"/>
    <xf numFmtId="0" fontId="1" fillId="3" borderId="3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66">
    <xf numFmtId="0" fontId="0" fillId="0" borderId="0" xfId="0"/>
    <xf numFmtId="0" fontId="10" fillId="2" borderId="0" xfId="0" applyFont="1" applyFill="1" applyBorder="1" applyAlignment="1">
      <alignment horizontal="center" vertical="top"/>
    </xf>
    <xf numFmtId="0" fontId="10" fillId="2" borderId="0" xfId="0" applyFont="1" applyFill="1" applyBorder="1" applyAlignment="1">
      <alignment vertical="top"/>
    </xf>
    <xf numFmtId="0" fontId="10" fillId="2" borderId="2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/>
    </xf>
    <xf numFmtId="0" fontId="5" fillId="0" borderId="0" xfId="2" applyFont="1" applyFill="1" applyBorder="1" applyAlignment="1">
      <alignment vertical="top" wrapText="1"/>
    </xf>
    <xf numFmtId="0" fontId="14" fillId="0" borderId="0" xfId="0" applyFont="1" applyFill="1" applyBorder="1"/>
    <xf numFmtId="0" fontId="14" fillId="0" borderId="0" xfId="0" applyFont="1"/>
    <xf numFmtId="3" fontId="14" fillId="0" borderId="0" xfId="0" applyNumberFormat="1" applyFont="1"/>
    <xf numFmtId="3" fontId="5" fillId="0" borderId="2" xfId="0" applyNumberFormat="1" applyFont="1" applyFill="1" applyBorder="1" applyAlignment="1">
      <alignment horizontal="center" vertical="top"/>
    </xf>
    <xf numFmtId="3" fontId="5" fillId="0" borderId="2" xfId="1" applyNumberFormat="1" applyFont="1" applyFill="1" applyBorder="1" applyAlignment="1">
      <alignment vertical="top"/>
    </xf>
    <xf numFmtId="0" fontId="5" fillId="0" borderId="2" xfId="2" applyFont="1" applyFill="1" applyBorder="1" applyAlignment="1">
      <alignment vertical="top" wrapText="1"/>
    </xf>
    <xf numFmtId="0" fontId="25" fillId="0" borderId="0" xfId="0" applyFont="1" applyFill="1" applyBorder="1"/>
    <xf numFmtId="164" fontId="4" fillId="16" borderId="0" xfId="0" applyNumberFormat="1" applyFont="1" applyFill="1" applyBorder="1" applyAlignment="1">
      <alignment horizontal="right" vertical="top"/>
    </xf>
    <xf numFmtId="3" fontId="4" fillId="16" borderId="0" xfId="0" applyNumberFormat="1" applyFont="1" applyFill="1" applyBorder="1" applyAlignment="1">
      <alignment horizontal="center" vertical="top"/>
    </xf>
    <xf numFmtId="3" fontId="4" fillId="16" borderId="0" xfId="9" applyNumberFormat="1" applyFont="1" applyFill="1" applyBorder="1" applyAlignment="1">
      <alignment vertical="top"/>
    </xf>
    <xf numFmtId="0" fontId="4" fillId="16" borderId="0" xfId="2" applyFont="1" applyFill="1" applyBorder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/>
    </xf>
    <xf numFmtId="3" fontId="4" fillId="0" borderId="0" xfId="0" applyNumberFormat="1" applyFont="1" applyFill="1" applyBorder="1" applyAlignment="1">
      <alignment horizontal="center" vertical="top"/>
    </xf>
    <xf numFmtId="3" fontId="5" fillId="0" borderId="0" xfId="1" applyNumberFormat="1" applyFont="1" applyFill="1" applyBorder="1" applyAlignment="1">
      <alignment vertical="top"/>
    </xf>
    <xf numFmtId="3" fontId="5" fillId="0" borderId="0" xfId="0" applyNumberFormat="1" applyFont="1" applyFill="1" applyBorder="1" applyAlignment="1">
      <alignment horizontal="center" vertical="top"/>
    </xf>
    <xf numFmtId="3" fontId="4" fillId="0" borderId="0" xfId="9" applyNumberFormat="1" applyFont="1" applyFill="1" applyBorder="1" applyAlignment="1">
      <alignment vertical="top"/>
    </xf>
    <xf numFmtId="0" fontId="4" fillId="0" borderId="0" xfId="2" applyFont="1" applyFill="1" applyBorder="1" applyAlignment="1">
      <alignment vertical="top" wrapText="1"/>
    </xf>
    <xf numFmtId="3" fontId="4" fillId="0" borderId="0" xfId="1" applyNumberFormat="1" applyFont="1" applyFill="1" applyBorder="1" applyAlignment="1">
      <alignment vertical="top"/>
    </xf>
    <xf numFmtId="0" fontId="27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28" fillId="16" borderId="0" xfId="2" applyFont="1" applyFill="1" applyBorder="1" applyAlignment="1">
      <alignment horizontal="left" vertical="top"/>
    </xf>
    <xf numFmtId="0" fontId="6" fillId="0" borderId="0" xfId="2" applyFont="1" applyFill="1" applyBorder="1" applyAlignment="1">
      <alignment horizontal="left" vertical="top"/>
    </xf>
    <xf numFmtId="0" fontId="28" fillId="0" borderId="0" xfId="2" applyFont="1" applyFill="1" applyBorder="1" applyAlignment="1">
      <alignment horizontal="left" vertical="top"/>
    </xf>
    <xf numFmtId="0" fontId="6" fillId="0" borderId="2" xfId="2" applyFont="1" applyFill="1" applyBorder="1" applyAlignment="1">
      <alignment horizontal="left" vertical="top"/>
    </xf>
    <xf numFmtId="0" fontId="10" fillId="17" borderId="1" xfId="0" applyFont="1" applyFill="1" applyBorder="1" applyAlignment="1">
      <alignment horizontal="center" vertical="center" wrapText="1"/>
    </xf>
    <xf numFmtId="43" fontId="28" fillId="0" borderId="0" xfId="1" applyFont="1" applyFill="1" applyBorder="1" applyAlignment="1">
      <alignment vertical="top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164" fontId="4" fillId="0" borderId="2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2" xfId="1" applyNumberFormat="1" applyFont="1" applyFill="1" applyBorder="1" applyAlignment="1">
      <alignment vertical="center"/>
    </xf>
    <xf numFmtId="0" fontId="5" fillId="0" borderId="2" xfId="2" applyFont="1" applyFill="1" applyBorder="1" applyAlignment="1">
      <alignment vertical="center"/>
    </xf>
    <xf numFmtId="0" fontId="6" fillId="0" borderId="2" xfId="2" applyFont="1" applyFill="1" applyBorder="1" applyAlignment="1">
      <alignment horizontal="left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171" fontId="4" fillId="16" borderId="0" xfId="0" applyNumberFormat="1" applyFont="1" applyFill="1" applyBorder="1" applyAlignment="1">
      <alignment horizontal="right" vertical="center"/>
    </xf>
    <xf numFmtId="3" fontId="5" fillId="16" borderId="0" xfId="0" applyNumberFormat="1" applyFont="1" applyFill="1" applyBorder="1" applyAlignment="1">
      <alignment horizontal="center" vertical="center"/>
    </xf>
    <xf numFmtId="172" fontId="4" fillId="16" borderId="0" xfId="1" applyNumberFormat="1" applyFont="1" applyFill="1" applyBorder="1" applyAlignment="1">
      <alignment vertical="center"/>
    </xf>
    <xf numFmtId="0" fontId="4" fillId="16" borderId="0" xfId="2" applyFont="1" applyFill="1" applyBorder="1" applyAlignment="1">
      <alignment vertical="center"/>
    </xf>
    <xf numFmtId="0" fontId="28" fillId="16" borderId="0" xfId="2" quotePrefix="1" applyFont="1" applyFill="1" applyBorder="1" applyAlignment="1">
      <alignment horizontal="left" vertical="center"/>
    </xf>
    <xf numFmtId="0" fontId="28" fillId="16" borderId="0" xfId="2" quotePrefix="1" applyFont="1" applyFill="1" applyBorder="1" applyAlignment="1">
      <alignment horizontal="center" vertical="center"/>
    </xf>
    <xf numFmtId="172" fontId="3" fillId="0" borderId="0" xfId="0" applyNumberFormat="1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172" fontId="5" fillId="0" borderId="0" xfId="1" applyNumberFormat="1" applyFont="1" applyFill="1" applyBorder="1" applyAlignment="1">
      <alignment vertical="center"/>
    </xf>
    <xf numFmtId="172" fontId="6" fillId="0" borderId="0" xfId="1" applyNumberFormat="1" applyFont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49" fontId="28" fillId="16" borderId="0" xfId="2" quotePrefix="1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applyFont="1" applyBorder="1" applyAlignment="1">
      <alignment vertical="top"/>
    </xf>
    <xf numFmtId="172" fontId="3" fillId="0" borderId="0" xfId="0" applyNumberFormat="1" applyFont="1" applyAlignment="1">
      <alignment vertical="top"/>
    </xf>
    <xf numFmtId="172" fontId="10" fillId="0" borderId="0" xfId="0" applyNumberFormat="1" applyFont="1" applyAlignment="1">
      <alignment vertical="top"/>
    </xf>
    <xf numFmtId="0" fontId="6" fillId="0" borderId="0" xfId="0" applyFont="1" applyBorder="1" applyAlignment="1">
      <alignment vertical="top"/>
    </xf>
    <xf numFmtId="172" fontId="6" fillId="0" borderId="0" xfId="0" applyNumberFormat="1" applyFont="1" applyBorder="1" applyAlignment="1">
      <alignment vertical="top"/>
    </xf>
    <xf numFmtId="0" fontId="6" fillId="0" borderId="0" xfId="0" applyFont="1" applyFill="1" applyBorder="1" applyAlignment="1">
      <alignment vertical="top"/>
    </xf>
    <xf numFmtId="172" fontId="6" fillId="0" borderId="0" xfId="0" applyNumberFormat="1" applyFont="1" applyFill="1" applyBorder="1" applyAlignment="1">
      <alignment vertical="top"/>
    </xf>
    <xf numFmtId="174" fontId="6" fillId="0" borderId="0" xfId="0" applyNumberFormat="1" applyFont="1" applyFill="1" applyBorder="1" applyAlignment="1">
      <alignment horizontal="right" vertical="top"/>
    </xf>
    <xf numFmtId="174" fontId="6" fillId="0" borderId="5" xfId="0" applyNumberFormat="1" applyFont="1" applyFill="1" applyBorder="1" applyAlignment="1">
      <alignment horizontal="right" vertical="top"/>
    </xf>
    <xf numFmtId="172" fontId="5" fillId="0" borderId="5" xfId="1" applyNumberFormat="1" applyFont="1" applyFill="1" applyBorder="1" applyAlignment="1">
      <alignment vertical="top" wrapText="1"/>
    </xf>
    <xf numFmtId="0" fontId="5" fillId="0" borderId="5" xfId="2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vertical="top"/>
    </xf>
    <xf numFmtId="172" fontId="5" fillId="0" borderId="0" xfId="1" applyNumberFormat="1" applyFont="1" applyFill="1" applyBorder="1" applyAlignment="1">
      <alignment vertical="top" wrapText="1"/>
    </xf>
    <xf numFmtId="3" fontId="5" fillId="0" borderId="0" xfId="1" applyNumberFormat="1" applyFont="1" applyFill="1" applyBorder="1" applyAlignment="1">
      <alignment vertical="top" wrapText="1"/>
    </xf>
    <xf numFmtId="0" fontId="5" fillId="0" borderId="0" xfId="2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/>
    </xf>
    <xf numFmtId="174" fontId="28" fillId="18" borderId="0" xfId="0" applyNumberFormat="1" applyFont="1" applyFill="1" applyBorder="1" applyAlignment="1">
      <alignment horizontal="right" vertical="top"/>
    </xf>
    <xf numFmtId="172" fontId="4" fillId="18" borderId="0" xfId="1" applyNumberFormat="1" applyFont="1" applyFill="1" applyBorder="1" applyAlignment="1">
      <alignment vertical="top" wrapText="1"/>
    </xf>
    <xf numFmtId="0" fontId="6" fillId="18" borderId="0" xfId="0" applyFont="1" applyFill="1" applyBorder="1" applyAlignment="1">
      <alignment vertical="top"/>
    </xf>
    <xf numFmtId="0" fontId="4" fillId="18" borderId="0" xfId="2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5" fillId="0" borderId="0" xfId="2" applyFont="1" applyFill="1" applyBorder="1" applyAlignment="1">
      <alignment vertical="top"/>
    </xf>
    <xf numFmtId="172" fontId="4" fillId="18" borderId="0" xfId="1" applyNumberFormat="1" applyFont="1" applyFill="1" applyBorder="1" applyAlignment="1">
      <alignment vertical="top"/>
    </xf>
    <xf numFmtId="4" fontId="5" fillId="0" borderId="0" xfId="1" applyNumberFormat="1" applyFont="1" applyFill="1" applyBorder="1" applyAlignment="1">
      <alignment vertical="top" wrapText="1"/>
    </xf>
    <xf numFmtId="172" fontId="6" fillId="0" borderId="0" xfId="1" applyNumberFormat="1" applyFont="1" applyFill="1" applyBorder="1" applyAlignment="1">
      <alignment vertical="top"/>
    </xf>
    <xf numFmtId="0" fontId="5" fillId="0" borderId="0" xfId="2" applyFont="1" applyFill="1" applyBorder="1" applyAlignment="1">
      <alignment horizontal="left" vertical="top"/>
    </xf>
    <xf numFmtId="0" fontId="33" fillId="0" borderId="0" xfId="0" applyFont="1" applyAlignment="1">
      <alignment vertical="top"/>
    </xf>
    <xf numFmtId="164" fontId="5" fillId="0" borderId="0" xfId="1" applyNumberFormat="1" applyFont="1" applyFill="1" applyBorder="1" applyAlignment="1">
      <alignment vertical="top" wrapText="1"/>
    </xf>
    <xf numFmtId="0" fontId="3" fillId="0" borderId="0" xfId="0" applyFont="1" applyFill="1" applyAlignment="1">
      <alignment vertical="top"/>
    </xf>
    <xf numFmtId="172" fontId="5" fillId="0" borderId="0" xfId="1" applyNumberFormat="1" applyFont="1" applyFill="1" applyBorder="1" applyAlignment="1">
      <alignment vertical="top"/>
    </xf>
    <xf numFmtId="174" fontId="28" fillId="0" borderId="0" xfId="0" applyNumberFormat="1" applyFont="1" applyFill="1" applyBorder="1" applyAlignment="1">
      <alignment horizontal="right" vertical="top"/>
    </xf>
    <xf numFmtId="172" fontId="4" fillId="0" borderId="0" xfId="1" applyNumberFormat="1" applyFont="1" applyFill="1" applyBorder="1" applyAlignment="1">
      <alignment vertical="top"/>
    </xf>
    <xf numFmtId="171" fontId="4" fillId="0" borderId="0" xfId="2" applyNumberFormat="1" applyFont="1" applyFill="1" applyBorder="1" applyAlignment="1">
      <alignment vertical="top"/>
    </xf>
    <xf numFmtId="0" fontId="4" fillId="0" borderId="0" xfId="2" applyFont="1" applyFill="1" applyBorder="1" applyAlignment="1">
      <alignment vertical="top"/>
    </xf>
    <xf numFmtId="0" fontId="10" fillId="2" borderId="1" xfId="0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top"/>
    </xf>
    <xf numFmtId="174" fontId="14" fillId="0" borderId="0" xfId="0" applyNumberFormat="1" applyFont="1" applyAlignment="1">
      <alignment vertical="top"/>
    </xf>
    <xf numFmtId="43" fontId="14" fillId="0" borderId="0" xfId="1" applyFont="1" applyFill="1" applyAlignment="1">
      <alignment vertical="top"/>
    </xf>
    <xf numFmtId="164" fontId="14" fillId="0" borderId="0" xfId="1" applyNumberFormat="1" applyFont="1" applyFill="1" applyAlignment="1">
      <alignment horizontal="right" vertical="top"/>
    </xf>
    <xf numFmtId="164" fontId="14" fillId="0" borderId="0" xfId="1" applyNumberFormat="1" applyFont="1" applyAlignment="1">
      <alignment horizontal="right" vertical="top"/>
    </xf>
    <xf numFmtId="164" fontId="14" fillId="0" borderId="0" xfId="0" applyNumberFormat="1" applyFont="1" applyAlignment="1">
      <alignment vertical="top"/>
    </xf>
    <xf numFmtId="0" fontId="35" fillId="0" borderId="0" xfId="0" applyFont="1" applyAlignment="1">
      <alignment vertical="top"/>
    </xf>
    <xf numFmtId="0" fontId="35" fillId="0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14" fillId="0" borderId="0" xfId="0" applyFont="1" applyFill="1" applyAlignment="1">
      <alignment vertical="top"/>
    </xf>
    <xf numFmtId="0" fontId="6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3" fontId="6" fillId="0" borderId="5" xfId="1" applyNumberFormat="1" applyFont="1" applyFill="1" applyBorder="1" applyAlignment="1">
      <alignment vertical="top"/>
    </xf>
    <xf numFmtId="3" fontId="6" fillId="0" borderId="5" xfId="0" applyNumberFormat="1" applyFont="1" applyFill="1" applyBorder="1" applyAlignment="1">
      <alignment vertical="top"/>
    </xf>
    <xf numFmtId="0" fontId="6" fillId="0" borderId="5" xfId="0" applyFont="1" applyFill="1" applyBorder="1" applyAlignment="1">
      <alignment vertical="top"/>
    </xf>
    <xf numFmtId="3" fontId="6" fillId="0" borderId="0" xfId="1" applyNumberFormat="1" applyFont="1" applyFill="1" applyBorder="1" applyAlignment="1">
      <alignment vertical="top"/>
    </xf>
    <xf numFmtId="3" fontId="5" fillId="0" borderId="0" xfId="3" applyNumberFormat="1" applyFont="1" applyFill="1" applyBorder="1" applyAlignment="1">
      <alignment horizontal="right" vertical="top" wrapText="1"/>
    </xf>
    <xf numFmtId="3" fontId="5" fillId="0" borderId="0" xfId="9" applyNumberFormat="1" applyFont="1" applyFill="1" applyBorder="1" applyAlignment="1">
      <alignment vertical="top"/>
    </xf>
    <xf numFmtId="3" fontId="4" fillId="18" borderId="0" xfId="3" applyNumberFormat="1" applyFont="1" applyFill="1" applyBorder="1" applyAlignment="1">
      <alignment vertical="top" wrapText="1"/>
    </xf>
    <xf numFmtId="0" fontId="4" fillId="18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174" fontId="4" fillId="18" borderId="0" xfId="3" applyNumberFormat="1" applyFont="1" applyFill="1" applyBorder="1" applyAlignment="1">
      <alignment horizontal="right" vertical="top" wrapText="1"/>
    </xf>
    <xf numFmtId="3" fontId="5" fillId="0" borderId="0" xfId="10" applyNumberFormat="1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164" fontId="28" fillId="18" borderId="0" xfId="0" applyNumberFormat="1" applyFont="1" applyFill="1" applyBorder="1" applyAlignment="1">
      <alignment vertical="top"/>
    </xf>
    <xf numFmtId="3" fontId="28" fillId="18" borderId="0" xfId="0" applyNumberFormat="1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 wrapText="1"/>
    </xf>
    <xf numFmtId="3" fontId="6" fillId="0" borderId="0" xfId="9" applyNumberFormat="1" applyFont="1" applyFill="1" applyBorder="1" applyAlignment="1">
      <alignment vertical="top"/>
    </xf>
    <xf numFmtId="3" fontId="6" fillId="0" borderId="0" xfId="0" applyNumberFormat="1" applyFont="1" applyFill="1" applyBorder="1" applyAlignment="1">
      <alignment vertical="top"/>
    </xf>
    <xf numFmtId="3" fontId="4" fillId="18" borderId="0" xfId="1" applyNumberFormat="1" applyFont="1" applyFill="1" applyBorder="1" applyAlignment="1">
      <alignment vertical="top" wrapText="1"/>
    </xf>
    <xf numFmtId="0" fontId="5" fillId="18" borderId="0" xfId="2" applyFont="1" applyFill="1" applyBorder="1" applyAlignment="1">
      <alignment vertical="top"/>
    </xf>
    <xf numFmtId="3" fontId="4" fillId="18" borderId="0" xfId="9" applyNumberFormat="1" applyFont="1" applyFill="1" applyBorder="1" applyAlignment="1">
      <alignment vertical="top"/>
    </xf>
    <xf numFmtId="3" fontId="5" fillId="0" borderId="0" xfId="3" applyNumberFormat="1" applyFont="1" applyFill="1" applyBorder="1" applyAlignment="1">
      <alignment vertical="top" wrapText="1"/>
    </xf>
    <xf numFmtId="164" fontId="4" fillId="18" borderId="0" xfId="3" applyNumberFormat="1" applyFont="1" applyFill="1" applyBorder="1" applyAlignment="1">
      <alignment vertical="top" wrapText="1"/>
    </xf>
    <xf numFmtId="0" fontId="5" fillId="0" borderId="0" xfId="2" applyFont="1" applyFill="1" applyBorder="1" applyAlignment="1">
      <alignment horizontal="left" vertical="top" indent="2"/>
    </xf>
    <xf numFmtId="3" fontId="4" fillId="0" borderId="0" xfId="3" applyNumberFormat="1" applyFont="1" applyFill="1" applyBorder="1" applyAlignment="1">
      <alignment vertical="top" wrapText="1"/>
    </xf>
    <xf numFmtId="3" fontId="4" fillId="0" borderId="0" xfId="2" applyNumberFormat="1" applyFont="1" applyFill="1" applyBorder="1" applyAlignment="1">
      <alignment vertical="top"/>
    </xf>
    <xf numFmtId="3" fontId="6" fillId="2" borderId="0" xfId="0" applyNumberFormat="1" applyFont="1" applyFill="1" applyBorder="1" applyAlignment="1">
      <alignment vertical="top"/>
    </xf>
    <xf numFmtId="174" fontId="14" fillId="0" borderId="0" xfId="0" applyNumberFormat="1" applyFont="1" applyFill="1" applyAlignment="1">
      <alignment vertical="top"/>
    </xf>
    <xf numFmtId="164" fontId="32" fillId="0" borderId="0" xfId="1" applyNumberFormat="1" applyFont="1" applyFill="1" applyAlignment="1">
      <alignment horizontal="right" vertical="top"/>
    </xf>
    <xf numFmtId="3" fontId="37" fillId="0" borderId="0" xfId="0" applyNumberFormat="1" applyFont="1" applyFill="1" applyAlignment="1">
      <alignment vertical="top"/>
    </xf>
    <xf numFmtId="0" fontId="15" fillId="0" borderId="0" xfId="0" applyFont="1" applyFill="1" applyAlignment="1">
      <alignment horizontal="left" vertical="top" wrapText="1"/>
    </xf>
    <xf numFmtId="164" fontId="6" fillId="0" borderId="0" xfId="1" applyNumberFormat="1" applyFont="1" applyAlignment="1">
      <alignment horizontal="right" vertical="top"/>
    </xf>
    <xf numFmtId="43" fontId="6" fillId="0" borderId="0" xfId="1" applyFont="1" applyFill="1" applyAlignment="1">
      <alignment vertical="top"/>
    </xf>
    <xf numFmtId="0" fontId="38" fillId="0" borderId="0" xfId="0" applyFont="1" applyAlignment="1">
      <alignment vertical="top"/>
    </xf>
    <xf numFmtId="172" fontId="4" fillId="0" borderId="0" xfId="1" applyNumberFormat="1" applyFont="1" applyFill="1" applyBorder="1" applyAlignment="1">
      <alignment vertical="top" wrapText="1"/>
    </xf>
    <xf numFmtId="0" fontId="0" fillId="0" borderId="0" xfId="0" applyNumberFormat="1"/>
    <xf numFmtId="0" fontId="0" fillId="0" borderId="0" xfId="0" applyAlignment="1">
      <alignment horizontal="left"/>
    </xf>
    <xf numFmtId="0" fontId="39" fillId="0" borderId="0" xfId="0" applyNumberFormat="1" applyFont="1"/>
    <xf numFmtId="0" fontId="39" fillId="0" borderId="0" xfId="0" applyFont="1" applyAlignment="1">
      <alignment horizontal="left"/>
    </xf>
    <xf numFmtId="0" fontId="6" fillId="0" borderId="4" xfId="0" applyFont="1" applyBorder="1" applyAlignment="1">
      <alignment vertical="top"/>
    </xf>
    <xf numFmtId="164" fontId="5" fillId="0" borderId="5" xfId="1" applyNumberFormat="1" applyFont="1" applyFill="1" applyBorder="1" applyAlignment="1">
      <alignment horizontal="right" vertical="top"/>
    </xf>
    <xf numFmtId="172" fontId="4" fillId="0" borderId="5" xfId="1" applyNumberFormat="1" applyFont="1" applyFill="1" applyBorder="1" applyAlignment="1">
      <alignment vertical="top"/>
    </xf>
    <xf numFmtId="3" fontId="5" fillId="0" borderId="5" xfId="0" applyNumberFormat="1" applyFont="1" applyBorder="1" applyAlignment="1">
      <alignment vertical="top"/>
    </xf>
    <xf numFmtId="3" fontId="5" fillId="0" borderId="5" xfId="0" applyNumberFormat="1" applyFont="1" applyFill="1" applyBorder="1" applyAlignment="1">
      <alignment vertical="top"/>
    </xf>
    <xf numFmtId="0" fontId="5" fillId="2" borderId="5" xfId="0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3" fontId="5" fillId="0" borderId="0" xfId="0" applyNumberFormat="1" applyFont="1" applyBorder="1" applyAlignment="1">
      <alignment vertical="top"/>
    </xf>
    <xf numFmtId="164" fontId="5" fillId="0" borderId="0" xfId="1" applyNumberFormat="1" applyFont="1" applyFill="1" applyBorder="1" applyAlignment="1">
      <alignment horizontal="right" vertical="top"/>
    </xf>
    <xf numFmtId="0" fontId="5" fillId="2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/>
    </xf>
    <xf numFmtId="164" fontId="4" fillId="18" borderId="0" xfId="1" applyNumberFormat="1" applyFont="1" applyFill="1" applyBorder="1" applyAlignment="1">
      <alignment horizontal="right" vertical="top"/>
    </xf>
    <xf numFmtId="3" fontId="5" fillId="0" borderId="0" xfId="0" applyNumberFormat="1" applyFont="1" applyFill="1" applyBorder="1" applyAlignment="1">
      <alignment vertical="top"/>
    </xf>
    <xf numFmtId="0" fontId="5" fillId="0" borderId="0" xfId="14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left" vertical="top" wrapText="1"/>
    </xf>
    <xf numFmtId="164" fontId="5" fillId="18" borderId="0" xfId="1" applyNumberFormat="1" applyFont="1" applyFill="1" applyBorder="1" applyAlignment="1">
      <alignment horizontal="right" vertical="top"/>
    </xf>
    <xf numFmtId="3" fontId="5" fillId="2" borderId="0" xfId="0" applyNumberFormat="1" applyFont="1" applyFill="1" applyBorder="1" applyAlignment="1">
      <alignment vertical="top"/>
    </xf>
    <xf numFmtId="3" fontId="28" fillId="0" borderId="0" xfId="0" applyNumberFormat="1" applyFont="1" applyFill="1" applyBorder="1" applyAlignment="1">
      <alignment vertical="top"/>
    </xf>
    <xf numFmtId="164" fontId="4" fillId="0" borderId="0" xfId="1" applyNumberFormat="1" applyFont="1" applyFill="1" applyBorder="1" applyAlignment="1">
      <alignment horizontal="right" vertical="top"/>
    </xf>
    <xf numFmtId="0" fontId="4" fillId="0" borderId="0" xfId="4" applyFont="1" applyFill="1" applyBorder="1" applyAlignment="1" applyProtection="1">
      <alignment vertical="top" wrapText="1"/>
    </xf>
    <xf numFmtId="0" fontId="4" fillId="0" borderId="0" xfId="4" applyFont="1" applyFill="1" applyBorder="1" applyAlignment="1" applyProtection="1">
      <alignment horizontal="center" vertical="top"/>
    </xf>
    <xf numFmtId="173" fontId="10" fillId="2" borderId="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vertical="top"/>
    </xf>
    <xf numFmtId="175" fontId="3" fillId="0" borderId="0" xfId="0" applyNumberFormat="1" applyFont="1" applyAlignment="1">
      <alignment vertical="top"/>
    </xf>
    <xf numFmtId="0" fontId="14" fillId="0" borderId="0" xfId="0" applyFont="1" applyBorder="1" applyAlignment="1">
      <alignment vertical="center"/>
    </xf>
    <xf numFmtId="0" fontId="26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5" fillId="2" borderId="0" xfId="7" applyFont="1" applyFill="1" applyBorder="1" applyAlignment="1">
      <alignment vertical="top"/>
    </xf>
    <xf numFmtId="164" fontId="5" fillId="0" borderId="0" xfId="561" applyNumberFormat="1" applyFont="1" applyFill="1" applyBorder="1" applyAlignment="1">
      <alignment horizontal="right" vertical="top"/>
    </xf>
    <xf numFmtId="164" fontId="5" fillId="0" borderId="0" xfId="8" applyNumberFormat="1" applyFont="1" applyFill="1" applyBorder="1" applyAlignment="1">
      <alignment horizontal="right" vertical="top"/>
    </xf>
    <xf numFmtId="0" fontId="5" fillId="2" borderId="0" xfId="562" applyFont="1" applyFill="1" applyBorder="1" applyAlignment="1">
      <alignment vertical="top"/>
    </xf>
    <xf numFmtId="164" fontId="4" fillId="0" borderId="0" xfId="11" applyNumberFormat="1" applyFont="1" applyFill="1" applyBorder="1" applyAlignment="1">
      <alignment horizontal="right" vertical="top"/>
    </xf>
    <xf numFmtId="0" fontId="4" fillId="2" borderId="0" xfId="562" applyFont="1" applyFill="1" applyBorder="1" applyAlignment="1">
      <alignment vertical="top"/>
    </xf>
    <xf numFmtId="0" fontId="4" fillId="2" borderId="0" xfId="7" applyFont="1" applyFill="1" applyBorder="1" applyAlignment="1">
      <alignment vertical="top"/>
    </xf>
    <xf numFmtId="164" fontId="5" fillId="2" borderId="0" xfId="561" applyNumberFormat="1" applyFont="1" applyFill="1" applyBorder="1" applyAlignment="1">
      <alignment horizontal="right" vertical="top"/>
    </xf>
    <xf numFmtId="164" fontId="4" fillId="2" borderId="0" xfId="11" applyNumberFormat="1" applyFont="1" applyFill="1" applyBorder="1" applyAlignment="1">
      <alignment horizontal="right" vertical="top"/>
    </xf>
    <xf numFmtId="164" fontId="5" fillId="2" borderId="0" xfId="8" applyNumberFormat="1" applyFont="1" applyFill="1" applyBorder="1" applyAlignment="1">
      <alignment horizontal="right" vertical="top"/>
    </xf>
    <xf numFmtId="0" fontId="5" fillId="2" borderId="0" xfId="562" applyFont="1" applyFill="1" applyBorder="1" applyAlignment="1">
      <alignment horizontal="left" vertical="top"/>
    </xf>
    <xf numFmtId="0" fontId="35" fillId="2" borderId="0" xfId="561" applyFont="1" applyFill="1" applyBorder="1" applyAlignment="1">
      <alignment vertical="top"/>
    </xf>
    <xf numFmtId="164" fontId="5" fillId="0" borderId="0" xfId="11" applyNumberFormat="1" applyFont="1" applyFill="1" applyBorder="1" applyAlignment="1">
      <alignment horizontal="right" vertical="top"/>
    </xf>
    <xf numFmtId="164" fontId="5" fillId="2" borderId="0" xfId="11" applyNumberFormat="1" applyFont="1" applyFill="1" applyBorder="1" applyAlignment="1">
      <alignment horizontal="right" vertical="top"/>
    </xf>
    <xf numFmtId="164" fontId="28" fillId="2" borderId="0" xfId="561" applyNumberFormat="1" applyFont="1" applyFill="1" applyBorder="1" applyAlignment="1">
      <alignment horizontal="right" vertical="top"/>
    </xf>
    <xf numFmtId="164" fontId="4" fillId="2" borderId="0" xfId="8" applyNumberFormat="1" applyFont="1" applyFill="1" applyBorder="1" applyAlignment="1">
      <alignment horizontal="right" vertical="top"/>
    </xf>
    <xf numFmtId="164" fontId="4" fillId="19" borderId="0" xfId="563" applyNumberFormat="1" applyFont="1" applyFill="1" applyBorder="1" applyAlignment="1">
      <alignment horizontal="right" vertical="top"/>
    </xf>
    <xf numFmtId="0" fontId="4" fillId="19" borderId="0" xfId="564" applyFont="1" applyFill="1" applyBorder="1" applyAlignment="1">
      <alignment vertical="top"/>
    </xf>
    <xf numFmtId="164" fontId="6" fillId="2" borderId="0" xfId="561" applyNumberFormat="1" applyFont="1" applyFill="1" applyBorder="1" applyAlignment="1">
      <alignment horizontal="right" vertical="top"/>
    </xf>
    <xf numFmtId="164" fontId="4" fillId="2" borderId="0" xfId="561" applyNumberFormat="1" applyFont="1" applyFill="1" applyBorder="1" applyAlignment="1">
      <alignment horizontal="right" vertical="top"/>
    </xf>
    <xf numFmtId="0" fontId="5" fillId="0" borderId="0" xfId="7" applyFont="1" applyFill="1" applyBorder="1" applyAlignment="1">
      <alignment vertical="top"/>
    </xf>
    <xf numFmtId="0" fontId="4" fillId="0" borderId="0" xfId="7" applyFont="1" applyFill="1" applyBorder="1" applyAlignment="1">
      <alignment vertical="top"/>
    </xf>
    <xf numFmtId="0" fontId="5" fillId="0" borderId="0" xfId="562" applyFont="1" applyFill="1" applyBorder="1" applyAlignment="1">
      <alignment vertical="top"/>
    </xf>
    <xf numFmtId="164" fontId="4" fillId="0" borderId="0" xfId="561" applyNumberFormat="1" applyFont="1" applyFill="1" applyBorder="1" applyAlignment="1">
      <alignment horizontal="right" vertical="top"/>
    </xf>
    <xf numFmtId="0" fontId="4" fillId="0" borderId="0" xfId="7" applyFont="1" applyFill="1" applyBorder="1" applyAlignment="1">
      <alignment horizontal="left" vertical="top"/>
    </xf>
    <xf numFmtId="0" fontId="4" fillId="0" borderId="0" xfId="562" applyFont="1" applyFill="1" applyBorder="1" applyAlignment="1">
      <alignment vertical="top"/>
    </xf>
    <xf numFmtId="164" fontId="4" fillId="0" borderId="0" xfId="8" applyNumberFormat="1" applyFont="1" applyFill="1" applyBorder="1" applyAlignment="1">
      <alignment horizontal="right" vertical="top"/>
    </xf>
    <xf numFmtId="164" fontId="6" fillId="2" borderId="0" xfId="7" applyNumberFormat="1" applyFont="1" applyFill="1" applyBorder="1" applyAlignment="1">
      <alignment horizontal="right" vertical="top"/>
    </xf>
    <xf numFmtId="0" fontId="15" fillId="2" borderId="0" xfId="561" applyFont="1" applyFill="1" applyBorder="1" applyAlignment="1">
      <alignment vertical="top"/>
    </xf>
    <xf numFmtId="0" fontId="6" fillId="2" borderId="0" xfId="7" applyFont="1" applyFill="1" applyBorder="1" applyAlignment="1">
      <alignment vertical="top"/>
    </xf>
    <xf numFmtId="0" fontId="40" fillId="2" borderId="0" xfId="565" applyFont="1" applyFill="1" applyBorder="1" applyAlignment="1" applyProtection="1">
      <alignment vertical="top"/>
    </xf>
    <xf numFmtId="0" fontId="4" fillId="2" borderId="0" xfId="565" applyFont="1" applyFill="1" applyBorder="1" applyAlignment="1" applyProtection="1">
      <alignment vertical="top"/>
    </xf>
    <xf numFmtId="0" fontId="3" fillId="0" borderId="0" xfId="0" applyFont="1" applyAlignment="1">
      <alignment horizontal="left" vertical="top"/>
    </xf>
    <xf numFmtId="164" fontId="6" fillId="0" borderId="5" xfId="0" applyNumberFormat="1" applyFont="1" applyFill="1" applyBorder="1" applyAlignment="1">
      <alignment horizontal="right" vertical="top"/>
    </xf>
    <xf numFmtId="172" fontId="4" fillId="0" borderId="5" xfId="1" applyNumberFormat="1" applyFont="1" applyFill="1" applyBorder="1" applyAlignment="1">
      <alignment vertical="top" wrapText="1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5" xfId="1" applyNumberFormat="1" applyFont="1" applyFill="1" applyBorder="1" applyAlignment="1">
      <alignment vertical="top"/>
    </xf>
    <xf numFmtId="0" fontId="41" fillId="0" borderId="5" xfId="0" applyFont="1" applyFill="1" applyBorder="1" applyAlignment="1">
      <alignment vertical="top"/>
    </xf>
    <xf numFmtId="164" fontId="6" fillId="0" borderId="0" xfId="0" applyNumberFormat="1" applyFont="1" applyFill="1" applyBorder="1" applyAlignment="1">
      <alignment horizontal="right" vertical="top"/>
    </xf>
    <xf numFmtId="172" fontId="4" fillId="0" borderId="0" xfId="1" applyNumberFormat="1" applyFont="1" applyFill="1" applyBorder="1" applyAlignment="1">
      <alignment horizontal="right" vertical="top" wrapText="1"/>
    </xf>
    <xf numFmtId="3" fontId="5" fillId="0" borderId="0" xfId="1" applyNumberFormat="1" applyFont="1" applyFill="1" applyBorder="1" applyAlignment="1">
      <alignment horizontal="right" vertical="top"/>
    </xf>
    <xf numFmtId="173" fontId="5" fillId="0" borderId="0" xfId="1" applyNumberFormat="1" applyFont="1" applyFill="1" applyBorder="1" applyAlignment="1">
      <alignment horizontal="left" vertical="top" wrapText="1"/>
    </xf>
    <xf numFmtId="0" fontId="41" fillId="0" borderId="0" xfId="2" applyFont="1" applyFill="1" applyBorder="1" applyAlignment="1">
      <alignment vertical="top"/>
    </xf>
    <xf numFmtId="164" fontId="28" fillId="18" borderId="0" xfId="0" applyNumberFormat="1" applyFont="1" applyFill="1" applyBorder="1" applyAlignment="1">
      <alignment horizontal="right" vertical="top"/>
    </xf>
    <xf numFmtId="172" fontId="5" fillId="18" borderId="0" xfId="1" applyNumberFormat="1" applyFont="1" applyFill="1" applyBorder="1" applyAlignment="1">
      <alignment horizontal="right" vertical="top" wrapText="1"/>
    </xf>
    <xf numFmtId="3" fontId="4" fillId="18" borderId="0" xfId="1" applyNumberFormat="1" applyFont="1" applyFill="1" applyBorder="1" applyAlignment="1">
      <alignment horizontal="right" vertical="top"/>
    </xf>
    <xf numFmtId="173" fontId="4" fillId="18" borderId="0" xfId="1" applyNumberFormat="1" applyFont="1" applyFill="1" applyBorder="1" applyAlignment="1">
      <alignment vertical="top"/>
    </xf>
    <xf numFmtId="173" fontId="5" fillId="0" borderId="0" xfId="1" applyNumberFormat="1" applyFont="1" applyFill="1" applyBorder="1" applyAlignment="1">
      <alignment vertical="top"/>
    </xf>
    <xf numFmtId="172" fontId="4" fillId="0" borderId="0" xfId="1" applyNumberFormat="1" applyFont="1" applyFill="1" applyBorder="1" applyAlignment="1">
      <alignment horizontal="right" vertical="top"/>
    </xf>
    <xf numFmtId="3" fontId="4" fillId="18" borderId="0" xfId="1" applyNumberFormat="1" applyFont="1" applyFill="1" applyBorder="1" applyAlignment="1">
      <alignment horizontal="right" vertical="top" wrapText="1"/>
    </xf>
    <xf numFmtId="0" fontId="42" fillId="0" borderId="0" xfId="2" applyFont="1" applyFill="1" applyBorder="1" applyAlignment="1">
      <alignment vertical="top"/>
    </xf>
    <xf numFmtId="172" fontId="5" fillId="0" borderId="0" xfId="1" applyNumberFormat="1" applyFont="1" applyFill="1" applyBorder="1" applyAlignment="1">
      <alignment horizontal="right" vertical="top" wrapText="1"/>
    </xf>
    <xf numFmtId="173" fontId="5" fillId="0" borderId="0" xfId="1" applyNumberFormat="1" applyFont="1" applyFill="1" applyBorder="1" applyAlignment="1">
      <alignment vertical="top" wrapText="1"/>
    </xf>
    <xf numFmtId="172" fontId="4" fillId="18" borderId="0" xfId="1" applyNumberFormat="1" applyFont="1" applyFill="1" applyBorder="1" applyAlignment="1">
      <alignment horizontal="right" vertical="top"/>
    </xf>
    <xf numFmtId="172" fontId="4" fillId="18" borderId="0" xfId="1" applyNumberFormat="1" applyFont="1" applyFill="1" applyBorder="1" applyAlignment="1">
      <alignment horizontal="right" vertical="top" wrapText="1"/>
    </xf>
    <xf numFmtId="173" fontId="5" fillId="0" borderId="0" xfId="1" applyNumberFormat="1" applyFont="1" applyFill="1" applyBorder="1" applyAlignment="1">
      <alignment horizontal="right" vertical="top"/>
    </xf>
    <xf numFmtId="173" fontId="6" fillId="0" borderId="0" xfId="1" applyNumberFormat="1" applyFont="1" applyFill="1" applyBorder="1" applyAlignment="1">
      <alignment vertical="top"/>
    </xf>
    <xf numFmtId="164" fontId="28" fillId="0" borderId="0" xfId="0" applyNumberFormat="1" applyFont="1" applyFill="1" applyBorder="1" applyAlignment="1">
      <alignment horizontal="right" vertical="top"/>
    </xf>
    <xf numFmtId="3" fontId="4" fillId="0" borderId="0" xfId="1" applyNumberFormat="1" applyFont="1" applyFill="1" applyBorder="1" applyAlignment="1">
      <alignment horizontal="right" vertical="top"/>
    </xf>
    <xf numFmtId="0" fontId="43" fillId="0" borderId="0" xfId="0" applyFont="1" applyAlignment="1">
      <alignment vertical="top"/>
    </xf>
    <xf numFmtId="0" fontId="6" fillId="0" borderId="0" xfId="0" applyFont="1" applyAlignment="1">
      <alignment vertical="center"/>
    </xf>
    <xf numFmtId="176" fontId="6" fillId="0" borderId="0" xfId="1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justify" vertical="center" wrapText="1"/>
    </xf>
    <xf numFmtId="0" fontId="28" fillId="0" borderId="0" xfId="0" applyFont="1" applyFill="1" applyBorder="1" applyAlignment="1">
      <alignment horizontal="justify" vertical="center"/>
    </xf>
    <xf numFmtId="176" fontId="28" fillId="19" borderId="0" xfId="1" applyNumberFormat="1" applyFont="1" applyFill="1" applyBorder="1" applyAlignment="1">
      <alignment vertical="center"/>
    </xf>
    <xf numFmtId="3" fontId="28" fillId="19" borderId="0" xfId="1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justify" vertical="center"/>
    </xf>
    <xf numFmtId="3" fontId="4" fillId="18" borderId="0" xfId="1" applyNumberFormat="1" applyFont="1" applyFill="1" applyBorder="1" applyAlignment="1">
      <alignment vertical="top"/>
    </xf>
    <xf numFmtId="0" fontId="6" fillId="0" borderId="0" xfId="0" applyFont="1" applyFill="1" applyBorder="1" applyAlignment="1">
      <alignment horizontal="justify" vertical="center"/>
    </xf>
    <xf numFmtId="3" fontId="28" fillId="0" borderId="0" xfId="1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5" xfId="2" applyFont="1" applyFill="1" applyBorder="1" applyAlignment="1">
      <alignment vertical="top"/>
    </xf>
    <xf numFmtId="0" fontId="41" fillId="0" borderId="5" xfId="2" applyFont="1" applyFill="1" applyBorder="1" applyAlignment="1">
      <alignment vertical="top"/>
    </xf>
    <xf numFmtId="177" fontId="3" fillId="0" borderId="0" xfId="1" applyNumberFormat="1" applyFont="1" applyAlignment="1">
      <alignment vertical="top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vertical="top"/>
    </xf>
    <xf numFmtId="3" fontId="10" fillId="17" borderId="1" xfId="0" applyNumberFormat="1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horizontal="center" wrapText="1"/>
    </xf>
    <xf numFmtId="3" fontId="10" fillId="2" borderId="2" xfId="0" applyNumberFormat="1" applyFont="1" applyFill="1" applyBorder="1" applyAlignment="1">
      <alignment horizontal="center"/>
    </xf>
    <xf numFmtId="3" fontId="28" fillId="0" borderId="0" xfId="1" applyNumberFormat="1" applyFont="1" applyFill="1" applyBorder="1" applyAlignment="1">
      <alignment vertical="top"/>
    </xf>
    <xf numFmtId="0" fontId="38" fillId="0" borderId="0" xfId="0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77" fontId="10" fillId="2" borderId="0" xfId="1" applyNumberFormat="1" applyFont="1" applyFill="1" applyBorder="1" applyAlignment="1">
      <alignment horizontal="center" vertical="center" wrapText="1"/>
    </xf>
    <xf numFmtId="177" fontId="10" fillId="2" borderId="2" xfId="1" applyNumberFormat="1" applyFont="1" applyFill="1" applyBorder="1" applyAlignment="1">
      <alignment horizontal="center"/>
    </xf>
    <xf numFmtId="177" fontId="28" fillId="0" borderId="0" xfId="1" applyNumberFormat="1" applyFont="1" applyFill="1" applyBorder="1" applyAlignment="1">
      <alignment horizontal="right" vertical="top"/>
    </xf>
    <xf numFmtId="177" fontId="28" fillId="19" borderId="0" xfId="1" applyNumberFormat="1" applyFont="1" applyFill="1" applyBorder="1" applyAlignment="1">
      <alignment horizontal="right" vertical="top"/>
    </xf>
    <xf numFmtId="177" fontId="6" fillId="0" borderId="0" xfId="1" applyNumberFormat="1" applyFont="1" applyFill="1" applyBorder="1" applyAlignment="1">
      <alignment horizontal="right" vertical="top"/>
    </xf>
    <xf numFmtId="177" fontId="28" fillId="19" borderId="0" xfId="1" applyNumberFormat="1" applyFont="1" applyFill="1" applyBorder="1" applyAlignment="1">
      <alignment horizontal="right" vertical="center"/>
    </xf>
    <xf numFmtId="177" fontId="28" fillId="2" borderId="0" xfId="1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top"/>
    </xf>
    <xf numFmtId="0" fontId="6" fillId="0" borderId="2" xfId="0" applyFont="1" applyFill="1" applyBorder="1" applyAlignment="1">
      <alignment vertical="top"/>
    </xf>
    <xf numFmtId="3" fontId="5" fillId="0" borderId="2" xfId="9" applyNumberFormat="1" applyFont="1" applyFill="1" applyBorder="1" applyAlignment="1">
      <alignment vertical="top"/>
    </xf>
    <xf numFmtId="3" fontId="5" fillId="0" borderId="2" xfId="3" applyNumberFormat="1" applyFont="1" applyFill="1" applyBorder="1" applyAlignment="1">
      <alignment horizontal="right" vertical="top" wrapText="1"/>
    </xf>
    <xf numFmtId="3" fontId="6" fillId="0" borderId="2" xfId="1" applyNumberFormat="1" applyFont="1" applyFill="1" applyBorder="1" applyAlignment="1">
      <alignment vertical="top"/>
    </xf>
    <xf numFmtId="174" fontId="6" fillId="0" borderId="2" xfId="0" applyNumberFormat="1" applyFont="1" applyFill="1" applyBorder="1" applyAlignment="1">
      <alignment horizontal="right" vertical="top"/>
    </xf>
    <xf numFmtId="171" fontId="28" fillId="0" borderId="0" xfId="1" applyNumberFormat="1" applyFont="1" applyFill="1" applyBorder="1" applyAlignment="1">
      <alignment vertical="center"/>
    </xf>
    <xf numFmtId="172" fontId="6" fillId="0" borderId="0" xfId="1" applyNumberFormat="1" applyFont="1" applyFill="1" applyBorder="1" applyAlignment="1">
      <alignment vertical="center"/>
    </xf>
    <xf numFmtId="172" fontId="6" fillId="0" borderId="2" xfId="1" applyNumberFormat="1" applyFont="1" applyBorder="1" applyAlignment="1">
      <alignment vertical="center"/>
    </xf>
    <xf numFmtId="171" fontId="4" fillId="0" borderId="2" xfId="0" applyNumberFormat="1" applyFont="1" applyFill="1" applyBorder="1" applyAlignment="1">
      <alignment horizontal="right" vertical="center"/>
    </xf>
    <xf numFmtId="171" fontId="5" fillId="0" borderId="0" xfId="0" applyNumberFormat="1" applyFont="1" applyFill="1" applyBorder="1" applyAlignment="1">
      <alignment horizontal="right" vertical="center"/>
    </xf>
    <xf numFmtId="172" fontId="28" fillId="0" borderId="0" xfId="1" applyNumberFormat="1" applyFont="1" applyFill="1" applyAlignment="1">
      <alignment vertical="center"/>
    </xf>
    <xf numFmtId="0" fontId="5" fillId="0" borderId="0" xfId="2" applyFont="1" applyFill="1" applyBorder="1" applyAlignment="1">
      <alignment vertical="center" wrapText="1"/>
    </xf>
    <xf numFmtId="171" fontId="5" fillId="0" borderId="2" xfId="0" applyNumberFormat="1" applyFont="1" applyFill="1" applyBorder="1" applyAlignment="1">
      <alignment horizontal="right" vertical="center"/>
    </xf>
    <xf numFmtId="174" fontId="4" fillId="0" borderId="0" xfId="1" applyNumberFormat="1" applyFont="1" applyFill="1" applyBorder="1" applyAlignment="1">
      <alignment vertical="top"/>
    </xf>
    <xf numFmtId="174" fontId="4" fillId="18" borderId="0" xfId="1" applyNumberFormat="1" applyFont="1" applyFill="1" applyBorder="1" applyAlignment="1">
      <alignment vertical="top"/>
    </xf>
    <xf numFmtId="174" fontId="5" fillId="0" borderId="0" xfId="1" applyNumberFormat="1" applyFont="1" applyFill="1" applyBorder="1" applyAlignment="1">
      <alignment vertical="top"/>
    </xf>
    <xf numFmtId="174" fontId="4" fillId="18" borderId="0" xfId="1" applyNumberFormat="1" applyFont="1" applyFill="1" applyBorder="1" applyAlignment="1">
      <alignment horizontal="right" vertical="top"/>
    </xf>
    <xf numFmtId="174" fontId="5" fillId="0" borderId="0" xfId="1" applyNumberFormat="1" applyFont="1" applyFill="1" applyBorder="1" applyAlignment="1">
      <alignment horizontal="right" vertical="top"/>
    </xf>
    <xf numFmtId="0" fontId="6" fillId="0" borderId="0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center" wrapText="1"/>
    </xf>
    <xf numFmtId="0" fontId="5" fillId="2" borderId="0" xfId="7" applyFont="1" applyFill="1" applyBorder="1" applyAlignment="1">
      <alignment horizontal="left" vertical="top" wrapText="1"/>
    </xf>
    <xf numFmtId="0" fontId="6" fillId="2" borderId="0" xfId="7" applyFont="1" applyFill="1" applyBorder="1" applyAlignment="1">
      <alignment horizontal="left" vertical="top" wrapText="1"/>
    </xf>
    <xf numFmtId="0" fontId="5" fillId="2" borderId="0" xfId="562" applyFont="1" applyFill="1" applyBorder="1" applyAlignment="1">
      <alignment horizontal="left" vertical="top" wrapText="1"/>
    </xf>
    <xf numFmtId="0" fontId="16" fillId="2" borderId="0" xfId="565" applyFont="1" applyFill="1" applyBorder="1" applyAlignment="1" applyProtection="1">
      <alignment horizontal="center" vertical="center"/>
    </xf>
    <xf numFmtId="0" fontId="16" fillId="2" borderId="2" xfId="565" applyFont="1" applyFill="1" applyBorder="1" applyAlignment="1" applyProtection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top" wrapText="1"/>
    </xf>
    <xf numFmtId="0" fontId="16" fillId="0" borderId="0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8" fillId="19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left" wrapText="1"/>
    </xf>
    <xf numFmtId="177" fontId="10" fillId="2" borderId="0" xfId="1" applyNumberFormat="1" applyFont="1" applyFill="1" applyBorder="1" applyAlignment="1">
      <alignment horizontal="center" vertical="center"/>
    </xf>
    <xf numFmtId="177" fontId="10" fillId="2" borderId="2" xfId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0" fontId="5" fillId="0" borderId="4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29" fillId="0" borderId="0" xfId="0" applyFont="1" applyAlignment="1">
      <alignment horizontal="left" vertical="center" wrapText="1"/>
    </xf>
    <xf numFmtId="0" fontId="4" fillId="18" borderId="0" xfId="0" applyFont="1" applyFill="1" applyBorder="1" applyAlignment="1">
      <alignment horizontal="left" vertical="top" wrapText="1"/>
    </xf>
    <xf numFmtId="0" fontId="4" fillId="18" borderId="0" xfId="14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0" xfId="0" applyFont="1" applyBorder="1" applyAlignment="1">
      <alignment horizontal="justify" vertical="top" wrapText="1"/>
    </xf>
    <xf numFmtId="0" fontId="10" fillId="0" borderId="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3" fontId="10" fillId="2" borderId="2" xfId="0" applyNumberFormat="1" applyFont="1" applyFill="1" applyBorder="1" applyAlignment="1">
      <alignment horizontal="center" vertical="top"/>
    </xf>
    <xf numFmtId="3" fontId="10" fillId="2" borderId="0" xfId="0" applyNumberFormat="1" applyFont="1" applyFill="1" applyBorder="1" applyAlignment="1">
      <alignment horizontal="center" vertical="center" wrapText="1"/>
    </xf>
    <xf numFmtId="0" fontId="28" fillId="0" borderId="6" xfId="2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46" fillId="20" borderId="0" xfId="0" applyFont="1" applyFill="1" applyBorder="1" applyAlignment="1">
      <alignment horizontal="center" vertical="center" wrapText="1"/>
    </xf>
    <xf numFmtId="164" fontId="47" fillId="0" borderId="0" xfId="1" applyNumberFormat="1" applyFont="1" applyFill="1" applyBorder="1" applyAlignment="1">
      <alignment horizontal="left" vertical="center"/>
    </xf>
    <xf numFmtId="164" fontId="3" fillId="0" borderId="0" xfId="0" applyNumberFormat="1" applyFont="1" applyAlignment="1">
      <alignment vertical="top"/>
    </xf>
    <xf numFmtId="178" fontId="3" fillId="0" borderId="0" xfId="0" applyNumberFormat="1" applyFont="1" applyAlignment="1">
      <alignment vertical="top"/>
    </xf>
    <xf numFmtId="176" fontId="3" fillId="0" borderId="0" xfId="0" applyNumberFormat="1" applyFont="1" applyAlignment="1">
      <alignment vertical="top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vertical="center"/>
    </xf>
    <xf numFmtId="3" fontId="32" fillId="0" borderId="0" xfId="0" applyNumberFormat="1" applyFont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21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47" fillId="0" borderId="0" xfId="1" applyNumberFormat="1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right" vertical="top"/>
    </xf>
    <xf numFmtId="164" fontId="5" fillId="0" borderId="2" xfId="0" applyNumberFormat="1" applyFont="1" applyFill="1" applyBorder="1" applyAlignment="1">
      <alignment horizontal="right" vertical="top"/>
    </xf>
  </cellXfs>
  <cellStyles count="566">
    <cellStyle name="_x0008__x0002_" xfId="15"/>
    <cellStyle name="=C:\WINNT\SYSTEM32\COMMAND.COM" xfId="16"/>
    <cellStyle name="_x0003_¶?°?‘}É" xfId="17"/>
    <cellStyle name="20% - Énfasis1 2" xfId="49"/>
    <cellStyle name="20% - Énfasis2 2" xfId="50"/>
    <cellStyle name="20% - Énfasis3 2" xfId="51"/>
    <cellStyle name="20% - Énfasis4 2" xfId="52"/>
    <cellStyle name="20% - Énfasis5 2" xfId="53"/>
    <cellStyle name="20% - Énfasis6 2" xfId="54"/>
    <cellStyle name="40% - Énfasis1 2" xfId="55"/>
    <cellStyle name="40% - Énfasis2 2" xfId="56"/>
    <cellStyle name="40% - Énfasis3 2" xfId="57"/>
    <cellStyle name="40% - Énfasis4 2" xfId="58"/>
    <cellStyle name="40% - Énfasis5 2" xfId="59"/>
    <cellStyle name="40% - Énfasis6 2" xfId="60"/>
    <cellStyle name="Comma_Calendario 2003" xfId="18"/>
    <cellStyle name="Estilo 1" xfId="19"/>
    <cellStyle name="Euro" xfId="20"/>
    <cellStyle name="Euro 2" xfId="21"/>
    <cellStyle name="Hipervínculo 2" xfId="4"/>
    <cellStyle name="Hipervínculo 2 2" xfId="548"/>
    <cellStyle name="Hipervínculo 2 2 2" xfId="565"/>
    <cellStyle name="Hipervínculo 3" xfId="22"/>
    <cellStyle name="Linea horizontal" xfId="23"/>
    <cellStyle name="Millares" xfId="1" builtinId="3"/>
    <cellStyle name="Millares 10" xfId="61"/>
    <cellStyle name="Millares 10 2" xfId="62"/>
    <cellStyle name="Millares 100" xfId="63"/>
    <cellStyle name="Millares 101" xfId="64"/>
    <cellStyle name="Millares 102" xfId="65"/>
    <cellStyle name="Millares 103" xfId="66"/>
    <cellStyle name="Millares 104" xfId="67"/>
    <cellStyle name="Millares 105" xfId="68"/>
    <cellStyle name="Millares 106" xfId="69"/>
    <cellStyle name="Millares 107" xfId="70"/>
    <cellStyle name="Millares 108" xfId="71"/>
    <cellStyle name="Millares 109" xfId="72"/>
    <cellStyle name="Millares 11" xfId="73"/>
    <cellStyle name="Millares 110" xfId="74"/>
    <cellStyle name="Millares 111" xfId="75"/>
    <cellStyle name="Millares 112" xfId="76"/>
    <cellStyle name="Millares 113" xfId="77"/>
    <cellStyle name="Millares 114" xfId="78"/>
    <cellStyle name="Millares 115" xfId="79"/>
    <cellStyle name="Millares 116" xfId="80"/>
    <cellStyle name="Millares 117" xfId="81"/>
    <cellStyle name="Millares 118" xfId="82"/>
    <cellStyle name="Millares 119" xfId="83"/>
    <cellStyle name="Millares 12" xfId="84"/>
    <cellStyle name="Millares 120" xfId="85"/>
    <cellStyle name="Millares 121" xfId="86"/>
    <cellStyle name="Millares 122" xfId="87"/>
    <cellStyle name="Millares 123" xfId="88"/>
    <cellStyle name="Millares 124" xfId="89"/>
    <cellStyle name="Millares 125" xfId="90"/>
    <cellStyle name="Millares 126" xfId="91"/>
    <cellStyle name="Millares 127" xfId="92"/>
    <cellStyle name="Millares 128" xfId="93"/>
    <cellStyle name="Millares 129" xfId="94"/>
    <cellStyle name="Millares 13" xfId="95"/>
    <cellStyle name="Millares 130" xfId="96"/>
    <cellStyle name="Millares 131" xfId="97"/>
    <cellStyle name="Millares 132" xfId="98"/>
    <cellStyle name="Millares 132 2" xfId="99"/>
    <cellStyle name="Millares 133" xfId="100"/>
    <cellStyle name="Millares 134" xfId="101"/>
    <cellStyle name="Millares 135" xfId="102"/>
    <cellStyle name="Millares 136" xfId="103"/>
    <cellStyle name="Millares 137" xfId="104"/>
    <cellStyle name="Millares 138" xfId="105"/>
    <cellStyle name="Millares 139" xfId="106"/>
    <cellStyle name="Millares 14" xfId="107"/>
    <cellStyle name="Millares 140" xfId="108"/>
    <cellStyle name="Millares 141" xfId="109"/>
    <cellStyle name="Millares 142" xfId="110"/>
    <cellStyle name="Millares 143" xfId="111"/>
    <cellStyle name="Millares 144" xfId="112"/>
    <cellStyle name="Millares 145" xfId="113"/>
    <cellStyle name="Millares 146" xfId="114"/>
    <cellStyle name="Millares 147" xfId="115"/>
    <cellStyle name="Millares 148" xfId="116"/>
    <cellStyle name="Millares 149" xfId="117"/>
    <cellStyle name="Millares 15" xfId="118"/>
    <cellStyle name="Millares 150" xfId="119"/>
    <cellStyle name="Millares 151" xfId="120"/>
    <cellStyle name="Millares 151 2" xfId="121"/>
    <cellStyle name="Millares 152" xfId="122"/>
    <cellStyle name="Millares 153" xfId="123"/>
    <cellStyle name="Millares 153 2" xfId="124"/>
    <cellStyle name="Millares 154" xfId="125"/>
    <cellStyle name="Millares 155" xfId="126"/>
    <cellStyle name="Millares 156" xfId="127"/>
    <cellStyle name="Millares 157" xfId="128"/>
    <cellStyle name="Millares 158" xfId="129"/>
    <cellStyle name="Millares 159" xfId="130"/>
    <cellStyle name="Millares 16" xfId="131"/>
    <cellStyle name="Millares 160" xfId="132"/>
    <cellStyle name="Millares 161" xfId="133"/>
    <cellStyle name="Millares 162" xfId="134"/>
    <cellStyle name="Millares 163" xfId="135"/>
    <cellStyle name="Millares 164" xfId="136"/>
    <cellStyle name="Millares 165" xfId="137"/>
    <cellStyle name="Millares 166" xfId="138"/>
    <cellStyle name="Millares 167" xfId="139"/>
    <cellStyle name="Millares 168" xfId="140"/>
    <cellStyle name="Millares 169" xfId="141"/>
    <cellStyle name="Millares 17" xfId="142"/>
    <cellStyle name="Millares 170" xfId="143"/>
    <cellStyle name="Millares 171" xfId="144"/>
    <cellStyle name="Millares 172" xfId="145"/>
    <cellStyle name="Millares 173" xfId="146"/>
    <cellStyle name="Millares 174" xfId="147"/>
    <cellStyle name="Millares 175" xfId="148"/>
    <cellStyle name="Millares 176" xfId="149"/>
    <cellStyle name="Millares 177" xfId="150"/>
    <cellStyle name="Millares 178" xfId="151"/>
    <cellStyle name="Millares 179" xfId="152"/>
    <cellStyle name="Millares 18" xfId="153"/>
    <cellStyle name="Millares 180" xfId="154"/>
    <cellStyle name="Millares 181" xfId="155"/>
    <cellStyle name="Millares 182" xfId="156"/>
    <cellStyle name="Millares 183" xfId="157"/>
    <cellStyle name="Millares 184" xfId="158"/>
    <cellStyle name="Millares 185" xfId="159"/>
    <cellStyle name="Millares 186" xfId="160"/>
    <cellStyle name="Millares 187" xfId="161"/>
    <cellStyle name="Millares 188" xfId="162"/>
    <cellStyle name="Millares 189" xfId="163"/>
    <cellStyle name="Millares 19" xfId="164"/>
    <cellStyle name="Millares 190" xfId="165"/>
    <cellStyle name="Millares 191" xfId="166"/>
    <cellStyle name="Millares 192" xfId="167"/>
    <cellStyle name="Millares 193" xfId="168"/>
    <cellStyle name="Millares 194" xfId="169"/>
    <cellStyle name="Millares 195" xfId="170"/>
    <cellStyle name="Millares 196" xfId="171"/>
    <cellStyle name="Millares 197" xfId="172"/>
    <cellStyle name="Millares 198" xfId="173"/>
    <cellStyle name="Millares 199" xfId="174"/>
    <cellStyle name="Millares 2" xfId="5"/>
    <cellStyle name="Millares 2 2" xfId="9"/>
    <cellStyle name="Millares 2 2 2" xfId="551"/>
    <cellStyle name="Millares 2 3" xfId="11"/>
    <cellStyle name="Millares 2 3 2" xfId="552"/>
    <cellStyle name="Millares 2 3 3" xfId="563"/>
    <cellStyle name="Millares 2 4" xfId="550"/>
    <cellStyle name="Millares 20" xfId="175"/>
    <cellStyle name="Millares 200" xfId="176"/>
    <cellStyle name="Millares 201" xfId="177"/>
    <cellStyle name="Millares 202" xfId="178"/>
    <cellStyle name="Millares 203" xfId="179"/>
    <cellStyle name="Millares 204" xfId="180"/>
    <cellStyle name="Millares 205" xfId="181"/>
    <cellStyle name="Millares 206" xfId="182"/>
    <cellStyle name="Millares 207" xfId="183"/>
    <cellStyle name="Millares 208" xfId="184"/>
    <cellStyle name="Millares 209" xfId="185"/>
    <cellStyle name="Millares 21" xfId="186"/>
    <cellStyle name="Millares 210" xfId="187"/>
    <cellStyle name="Millares 211" xfId="188"/>
    <cellStyle name="Millares 212" xfId="189"/>
    <cellStyle name="Millares 213" xfId="190"/>
    <cellStyle name="Millares 214" xfId="191"/>
    <cellStyle name="Millares 215" xfId="192"/>
    <cellStyle name="Millares 216" xfId="193"/>
    <cellStyle name="Millares 217" xfId="194"/>
    <cellStyle name="Millares 218" xfId="195"/>
    <cellStyle name="Millares 219" xfId="196"/>
    <cellStyle name="Millares 22" xfId="197"/>
    <cellStyle name="Millares 220" xfId="198"/>
    <cellStyle name="Millares 221" xfId="199"/>
    <cellStyle name="Millares 222" xfId="200"/>
    <cellStyle name="Millares 223" xfId="201"/>
    <cellStyle name="Millares 224" xfId="202"/>
    <cellStyle name="Millares 225" xfId="203"/>
    <cellStyle name="Millares 226" xfId="204"/>
    <cellStyle name="Millares 227" xfId="205"/>
    <cellStyle name="Millares 228" xfId="206"/>
    <cellStyle name="Millares 229" xfId="207"/>
    <cellStyle name="Millares 23" xfId="208"/>
    <cellStyle name="Millares 230" xfId="209"/>
    <cellStyle name="Millares 231" xfId="210"/>
    <cellStyle name="Millares 232" xfId="211"/>
    <cellStyle name="Millares 233" xfId="212"/>
    <cellStyle name="Millares 234" xfId="213"/>
    <cellStyle name="Millares 235" xfId="214"/>
    <cellStyle name="Millares 236" xfId="215"/>
    <cellStyle name="Millares 237" xfId="216"/>
    <cellStyle name="Millares 238" xfId="549"/>
    <cellStyle name="Millares 24" xfId="217"/>
    <cellStyle name="Millares 25" xfId="218"/>
    <cellStyle name="Millares 26" xfId="219"/>
    <cellStyle name="Millares 27" xfId="220"/>
    <cellStyle name="Millares 28" xfId="221"/>
    <cellStyle name="Millares 29" xfId="222"/>
    <cellStyle name="Millares 3" xfId="24"/>
    <cellStyle name="Millares 3 2" xfId="25"/>
    <cellStyle name="Millares 3 2 2" xfId="223"/>
    <cellStyle name="Millares 3 3" xfId="224"/>
    <cellStyle name="Millares 3 4" xfId="553"/>
    <cellStyle name="Millares 30" xfId="225"/>
    <cellStyle name="Millares 31" xfId="226"/>
    <cellStyle name="Millares 32" xfId="227"/>
    <cellStyle name="Millares 33" xfId="228"/>
    <cellStyle name="Millares 34" xfId="229"/>
    <cellStyle name="Millares 35" xfId="230"/>
    <cellStyle name="Millares 36" xfId="231"/>
    <cellStyle name="Millares 36 2" xfId="232"/>
    <cellStyle name="Millares 37" xfId="233"/>
    <cellStyle name="Millares 38" xfId="234"/>
    <cellStyle name="Millares 39" xfId="235"/>
    <cellStyle name="Millares 4" xfId="26"/>
    <cellStyle name="Millares 4 2" xfId="554"/>
    <cellStyle name="Millares 40" xfId="236"/>
    <cellStyle name="Millares 41" xfId="237"/>
    <cellStyle name="Millares 42" xfId="238"/>
    <cellStyle name="Millares 43" xfId="239"/>
    <cellStyle name="Millares 44" xfId="240"/>
    <cellStyle name="Millares 44 2" xfId="241"/>
    <cellStyle name="Millares 45" xfId="242"/>
    <cellStyle name="Millares 46" xfId="243"/>
    <cellStyle name="Millares 47" xfId="244"/>
    <cellStyle name="Millares 48" xfId="245"/>
    <cellStyle name="Millares 49" xfId="246"/>
    <cellStyle name="Millares 5" xfId="27"/>
    <cellStyle name="Millares 5 2" xfId="555"/>
    <cellStyle name="Millares 50" xfId="247"/>
    <cellStyle name="Millares 51" xfId="248"/>
    <cellStyle name="Millares 52" xfId="249"/>
    <cellStyle name="Millares 53" xfId="250"/>
    <cellStyle name="Millares 54" xfId="251"/>
    <cellStyle name="Millares 55" xfId="252"/>
    <cellStyle name="Millares 56" xfId="253"/>
    <cellStyle name="Millares 57" xfId="254"/>
    <cellStyle name="Millares 58" xfId="255"/>
    <cellStyle name="Millares 58 2" xfId="256"/>
    <cellStyle name="Millares 59" xfId="257"/>
    <cellStyle name="Millares 6" xfId="28"/>
    <cellStyle name="Millares 6 2" xfId="556"/>
    <cellStyle name="Millares 60" xfId="258"/>
    <cellStyle name="Millares 61" xfId="259"/>
    <cellStyle name="Millares 62" xfId="260"/>
    <cellStyle name="Millares 63" xfId="261"/>
    <cellStyle name="Millares 64" xfId="262"/>
    <cellStyle name="Millares 65" xfId="263"/>
    <cellStyle name="Millares 66" xfId="264"/>
    <cellStyle name="Millares 67" xfId="265"/>
    <cellStyle name="Millares 68" xfId="266"/>
    <cellStyle name="Millares 69" xfId="267"/>
    <cellStyle name="Millares 7" xfId="29"/>
    <cellStyle name="Millares 7 2" xfId="557"/>
    <cellStyle name="Millares 70" xfId="268"/>
    <cellStyle name="Millares 70 2" xfId="269"/>
    <cellStyle name="Millares 71" xfId="270"/>
    <cellStyle name="Millares 72" xfId="271"/>
    <cellStyle name="Millares 73" xfId="272"/>
    <cellStyle name="Millares 74" xfId="273"/>
    <cellStyle name="Millares 75" xfId="274"/>
    <cellStyle name="Millares 76" xfId="275"/>
    <cellStyle name="Millares 77" xfId="276"/>
    <cellStyle name="Millares 78" xfId="277"/>
    <cellStyle name="Millares 79" xfId="278"/>
    <cellStyle name="Millares 8" xfId="30"/>
    <cellStyle name="Millares 8 2" xfId="558"/>
    <cellStyle name="Millares 80" xfId="279"/>
    <cellStyle name="Millares 81" xfId="280"/>
    <cellStyle name="Millares 82" xfId="281"/>
    <cellStyle name="Millares 83" xfId="282"/>
    <cellStyle name="Millares 84" xfId="283"/>
    <cellStyle name="Millares 85" xfId="284"/>
    <cellStyle name="Millares 86" xfId="285"/>
    <cellStyle name="Millares 87" xfId="286"/>
    <cellStyle name="Millares 88" xfId="287"/>
    <cellStyle name="Millares 89" xfId="288"/>
    <cellStyle name="Millares 9" xfId="31"/>
    <cellStyle name="Millares 9 2" xfId="559"/>
    <cellStyle name="Millares 90" xfId="289"/>
    <cellStyle name="Millares 91" xfId="290"/>
    <cellStyle name="Millares 92" xfId="291"/>
    <cellStyle name="Millares 93" xfId="292"/>
    <cellStyle name="Millares 94" xfId="293"/>
    <cellStyle name="Millares 95" xfId="294"/>
    <cellStyle name="Millares 96" xfId="295"/>
    <cellStyle name="Millares 97" xfId="296"/>
    <cellStyle name="Millares 98" xfId="297"/>
    <cellStyle name="Millares 99" xfId="298"/>
    <cellStyle name="Millares 99 2" xfId="299"/>
    <cellStyle name="Normal" xfId="0" builtinId="0"/>
    <cellStyle name="Normal - Modelo1" xfId="32"/>
    <cellStyle name="Normal - Modelo2" xfId="33"/>
    <cellStyle name="Normal - Modelo3" xfId="34"/>
    <cellStyle name="Normal 10" xfId="300"/>
    <cellStyle name="Normal 100" xfId="301"/>
    <cellStyle name="Normal 101" xfId="302"/>
    <cellStyle name="Normal 102" xfId="303"/>
    <cellStyle name="Normal 103" xfId="304"/>
    <cellStyle name="Normal 104" xfId="305"/>
    <cellStyle name="Normal 105" xfId="306"/>
    <cellStyle name="Normal 106" xfId="307"/>
    <cellStyle name="Normal 107" xfId="308"/>
    <cellStyle name="Normal 108" xfId="309"/>
    <cellStyle name="Normal 109" xfId="310"/>
    <cellStyle name="Normal 11" xfId="311"/>
    <cellStyle name="Normal 110" xfId="312"/>
    <cellStyle name="Normal 111" xfId="313"/>
    <cellStyle name="Normal 112" xfId="314"/>
    <cellStyle name="Normal 113" xfId="315"/>
    <cellStyle name="Normal 114" xfId="316"/>
    <cellStyle name="Normal 115" xfId="317"/>
    <cellStyle name="Normal 116" xfId="318"/>
    <cellStyle name="Normal 117" xfId="319"/>
    <cellStyle name="Normal 118" xfId="320"/>
    <cellStyle name="Normal 118 2" xfId="321"/>
    <cellStyle name="Normal 119" xfId="322"/>
    <cellStyle name="Normal 12" xfId="323"/>
    <cellStyle name="Normal 120" xfId="324"/>
    <cellStyle name="Normal 121" xfId="325"/>
    <cellStyle name="Normal 122" xfId="326"/>
    <cellStyle name="Normal 123" xfId="327"/>
    <cellStyle name="Normal 124" xfId="328"/>
    <cellStyle name="Normal 125" xfId="329"/>
    <cellStyle name="Normal 126" xfId="330"/>
    <cellStyle name="Normal 127" xfId="331"/>
    <cellStyle name="Normal 128" xfId="332"/>
    <cellStyle name="Normal 129" xfId="333"/>
    <cellStyle name="Normal 13" xfId="334"/>
    <cellStyle name="Normal 130" xfId="335"/>
    <cellStyle name="Normal 131" xfId="336"/>
    <cellStyle name="Normal 132" xfId="337"/>
    <cellStyle name="Normal 132 2" xfId="338"/>
    <cellStyle name="Normal 133" xfId="339"/>
    <cellStyle name="Normal 134" xfId="340"/>
    <cellStyle name="Normal 135" xfId="341"/>
    <cellStyle name="Normal 136" xfId="342"/>
    <cellStyle name="Normal 137" xfId="343"/>
    <cellStyle name="Normal 138" xfId="344"/>
    <cellStyle name="Normal 139" xfId="345"/>
    <cellStyle name="Normal 14" xfId="346"/>
    <cellStyle name="Normal 140" xfId="347"/>
    <cellStyle name="Normal 140 2" xfId="348"/>
    <cellStyle name="Normal 141" xfId="349"/>
    <cellStyle name="Normal 142" xfId="350"/>
    <cellStyle name="Normal 143" xfId="351"/>
    <cellStyle name="Normal 144" xfId="352"/>
    <cellStyle name="Normal 145" xfId="353"/>
    <cellStyle name="Normal 146" xfId="354"/>
    <cellStyle name="Normal 147" xfId="355"/>
    <cellStyle name="Normal 148" xfId="356"/>
    <cellStyle name="Normal 149" xfId="357"/>
    <cellStyle name="Normal 15" xfId="358"/>
    <cellStyle name="Normal 150" xfId="359"/>
    <cellStyle name="Normal 151" xfId="360"/>
    <cellStyle name="Normal 152" xfId="361"/>
    <cellStyle name="Normal 153" xfId="362"/>
    <cellStyle name="Normal 154" xfId="363"/>
    <cellStyle name="Normal 155" xfId="364"/>
    <cellStyle name="Normal 156" xfId="365"/>
    <cellStyle name="Normal 157" xfId="366"/>
    <cellStyle name="Normal 158" xfId="367"/>
    <cellStyle name="Normal 159" xfId="368"/>
    <cellStyle name="Normal 16" xfId="369"/>
    <cellStyle name="Normal 160" xfId="370"/>
    <cellStyle name="Normal 161" xfId="371"/>
    <cellStyle name="Normal 162" xfId="372"/>
    <cellStyle name="Normal 163" xfId="373"/>
    <cellStyle name="Normal 164" xfId="374"/>
    <cellStyle name="Normal 165" xfId="375"/>
    <cellStyle name="Normal 166" xfId="376"/>
    <cellStyle name="Normal 167" xfId="377"/>
    <cellStyle name="Normal 168" xfId="378"/>
    <cellStyle name="Normal 169" xfId="379"/>
    <cellStyle name="Normal 17" xfId="380"/>
    <cellStyle name="Normal 170" xfId="381"/>
    <cellStyle name="Normal 171" xfId="382"/>
    <cellStyle name="Normal 172" xfId="383"/>
    <cellStyle name="Normal 173" xfId="384"/>
    <cellStyle name="Normal 174" xfId="385"/>
    <cellStyle name="Normal 175" xfId="386"/>
    <cellStyle name="Normal 176" xfId="387"/>
    <cellStyle name="Normal 177" xfId="388"/>
    <cellStyle name="Normal 178" xfId="389"/>
    <cellStyle name="Normal 179" xfId="390"/>
    <cellStyle name="Normal 18" xfId="391"/>
    <cellStyle name="Normal 180" xfId="392"/>
    <cellStyle name="Normal 181" xfId="393"/>
    <cellStyle name="Normal 182" xfId="394"/>
    <cellStyle name="Normal 183" xfId="395"/>
    <cellStyle name="Normal 184" xfId="396"/>
    <cellStyle name="Normal 185" xfId="397"/>
    <cellStyle name="Normal 186" xfId="398"/>
    <cellStyle name="Normal 187" xfId="399"/>
    <cellStyle name="Normal 188" xfId="400"/>
    <cellStyle name="Normal 189" xfId="401"/>
    <cellStyle name="Normal 19" xfId="402"/>
    <cellStyle name="Normal 190" xfId="403"/>
    <cellStyle name="Normal 191" xfId="404"/>
    <cellStyle name="Normal 192" xfId="405"/>
    <cellStyle name="Normal 193" xfId="406"/>
    <cellStyle name="Normal 194" xfId="407"/>
    <cellStyle name="Normal 195" xfId="408"/>
    <cellStyle name="Normal 196" xfId="409"/>
    <cellStyle name="Normal 197" xfId="410"/>
    <cellStyle name="Normal 198" xfId="411"/>
    <cellStyle name="Normal 199" xfId="412"/>
    <cellStyle name="Normal 2" xfId="3"/>
    <cellStyle name="Normal 2 2" xfId="7"/>
    <cellStyle name="Normal 2 2 2" xfId="13"/>
    <cellStyle name="Normal 2 2 3" xfId="561"/>
    <cellStyle name="Normal 2 3" xfId="8"/>
    <cellStyle name="Normal 2 3 2" xfId="35"/>
    <cellStyle name="Normal 2 3 3" xfId="560"/>
    <cellStyle name="Normal 2 4" xfId="36"/>
    <cellStyle name="Normal 2 4 2" xfId="413"/>
    <cellStyle name="Normal 2 5" xfId="14"/>
    <cellStyle name="Normal 2_Prioritarios 2010-Nominal (2)" xfId="37"/>
    <cellStyle name="Normal 20" xfId="414"/>
    <cellStyle name="Normal 200" xfId="415"/>
    <cellStyle name="Normal 201" xfId="416"/>
    <cellStyle name="Normal 202" xfId="417"/>
    <cellStyle name="Normal 203" xfId="418"/>
    <cellStyle name="Normal 204" xfId="419"/>
    <cellStyle name="Normal 205" xfId="420"/>
    <cellStyle name="Normal 206" xfId="421"/>
    <cellStyle name="Normal 207" xfId="422"/>
    <cellStyle name="Normal 208" xfId="423"/>
    <cellStyle name="Normal 209" xfId="424"/>
    <cellStyle name="Normal 21" xfId="425"/>
    <cellStyle name="Normal 210" xfId="426"/>
    <cellStyle name="Normal 211" xfId="427"/>
    <cellStyle name="Normal 212" xfId="428"/>
    <cellStyle name="Normal 213" xfId="429"/>
    <cellStyle name="Normal 214" xfId="430"/>
    <cellStyle name="Normal 215" xfId="431"/>
    <cellStyle name="Normal 216" xfId="432"/>
    <cellStyle name="Normal 217" xfId="433"/>
    <cellStyle name="Normal 218" xfId="434"/>
    <cellStyle name="Normal 219" xfId="435"/>
    <cellStyle name="Normal 22" xfId="436"/>
    <cellStyle name="Normal 220" xfId="437"/>
    <cellStyle name="Normal 221" xfId="438"/>
    <cellStyle name="Normal 222" xfId="439"/>
    <cellStyle name="Normal 223" xfId="440"/>
    <cellStyle name="Normal 224" xfId="441"/>
    <cellStyle name="Normal 225" xfId="442"/>
    <cellStyle name="Normal 226" xfId="443"/>
    <cellStyle name="Normal 227" xfId="444"/>
    <cellStyle name="Normal 228" xfId="445"/>
    <cellStyle name="Normal 229" xfId="446"/>
    <cellStyle name="Normal 23" xfId="447"/>
    <cellStyle name="Normal 230" xfId="448"/>
    <cellStyle name="Normal 231" xfId="449"/>
    <cellStyle name="Normal 232" xfId="450"/>
    <cellStyle name="Normal 233" xfId="451"/>
    <cellStyle name="Normal 234" xfId="452"/>
    <cellStyle name="Normal 235" xfId="453"/>
    <cellStyle name="Normal 236" xfId="454"/>
    <cellStyle name="Normal 237" xfId="455"/>
    <cellStyle name="Normal 238" xfId="456"/>
    <cellStyle name="Normal 239" xfId="457"/>
    <cellStyle name="Normal 24" xfId="458"/>
    <cellStyle name="Normal 240" xfId="459"/>
    <cellStyle name="Normal 241" xfId="460"/>
    <cellStyle name="Normal 242" xfId="461"/>
    <cellStyle name="Normal 25" xfId="462"/>
    <cellStyle name="Normal 26" xfId="463"/>
    <cellStyle name="Normal 27" xfId="464"/>
    <cellStyle name="Normal 28" xfId="465"/>
    <cellStyle name="Normal 29" xfId="466"/>
    <cellStyle name="Normal 3" xfId="12"/>
    <cellStyle name="Normal 3 2" xfId="6"/>
    <cellStyle name="Normal 3 2 2" xfId="562"/>
    <cellStyle name="Normal 3 2 2 2" xfId="564"/>
    <cellStyle name="Normal 3 3" xfId="467"/>
    <cellStyle name="Normal 30" xfId="468"/>
    <cellStyle name="Normal 31" xfId="469"/>
    <cellStyle name="Normal 32" xfId="470"/>
    <cellStyle name="Normal 33" xfId="471"/>
    <cellStyle name="Normal 34" xfId="472"/>
    <cellStyle name="Normal 35" xfId="473"/>
    <cellStyle name="Normal 36" xfId="474"/>
    <cellStyle name="Normal 37" xfId="475"/>
    <cellStyle name="Normal 38" xfId="476"/>
    <cellStyle name="Normal 39" xfId="477"/>
    <cellStyle name="Normal 4" xfId="38"/>
    <cellStyle name="Normal 4 2" xfId="39"/>
    <cellStyle name="Normal 4 2 2" xfId="478"/>
    <cellStyle name="Normal 4 2 3" xfId="479"/>
    <cellStyle name="Normal 40" xfId="480"/>
    <cellStyle name="Normal 41" xfId="481"/>
    <cellStyle name="Normal 42" xfId="482"/>
    <cellStyle name="Normal 43" xfId="483"/>
    <cellStyle name="Normal 44" xfId="484"/>
    <cellStyle name="Normal 45" xfId="485"/>
    <cellStyle name="Normal 46" xfId="486"/>
    <cellStyle name="Normal 47" xfId="487"/>
    <cellStyle name="Normal 48" xfId="488"/>
    <cellStyle name="Normal 48 2" xfId="489"/>
    <cellStyle name="Normal 49" xfId="490"/>
    <cellStyle name="Normal 5" xfId="40"/>
    <cellStyle name="Normal 5 2" xfId="491"/>
    <cellStyle name="Normal 50" xfId="492"/>
    <cellStyle name="Normal 51" xfId="493"/>
    <cellStyle name="Normal 52" xfId="494"/>
    <cellStyle name="Normal 53" xfId="495"/>
    <cellStyle name="Normal 54" xfId="496"/>
    <cellStyle name="Normal 55" xfId="497"/>
    <cellStyle name="Normal 56" xfId="498"/>
    <cellStyle name="Normal 57" xfId="499"/>
    <cellStyle name="Normal 58" xfId="500"/>
    <cellStyle name="Normal 59" xfId="501"/>
    <cellStyle name="Normal 6" xfId="41"/>
    <cellStyle name="Normal 60" xfId="502"/>
    <cellStyle name="Normal 61" xfId="503"/>
    <cellStyle name="Normal 62" xfId="504"/>
    <cellStyle name="Normal 63" xfId="505"/>
    <cellStyle name="Normal 63 2" xfId="506"/>
    <cellStyle name="Normal 64" xfId="507"/>
    <cellStyle name="Normal 65" xfId="508"/>
    <cellStyle name="Normal 66" xfId="509"/>
    <cellStyle name="Normal 67" xfId="510"/>
    <cellStyle name="Normal 67 2" xfId="511"/>
    <cellStyle name="Normal 68" xfId="512"/>
    <cellStyle name="Normal 69" xfId="513"/>
    <cellStyle name="Normal 7" xfId="42"/>
    <cellStyle name="Normal 7 2" xfId="10"/>
    <cellStyle name="Normal 70" xfId="514"/>
    <cellStyle name="Normal 71" xfId="515"/>
    <cellStyle name="Normal 72" xfId="516"/>
    <cellStyle name="Normal 73" xfId="517"/>
    <cellStyle name="Normal 74" xfId="518"/>
    <cellStyle name="Normal 75" xfId="519"/>
    <cellStyle name="Normal 76" xfId="520"/>
    <cellStyle name="Normal 77" xfId="521"/>
    <cellStyle name="Normal 78" xfId="522"/>
    <cellStyle name="Normal 79" xfId="523"/>
    <cellStyle name="Normal 8" xfId="43"/>
    <cellStyle name="Normal 80" xfId="524"/>
    <cellStyle name="Normal 81" xfId="525"/>
    <cellStyle name="Normal 82" xfId="526"/>
    <cellStyle name="Normal 82 2" xfId="527"/>
    <cellStyle name="Normal 83" xfId="528"/>
    <cellStyle name="Normal 84" xfId="529"/>
    <cellStyle name="Normal 85" xfId="530"/>
    <cellStyle name="Normal 86" xfId="531"/>
    <cellStyle name="Normal 87" xfId="532"/>
    <cellStyle name="Normal 88" xfId="533"/>
    <cellStyle name="Normal 89" xfId="534"/>
    <cellStyle name="Normal 9" xfId="44"/>
    <cellStyle name="Normal 90" xfId="535"/>
    <cellStyle name="Normal 91" xfId="536"/>
    <cellStyle name="Normal 92" xfId="537"/>
    <cellStyle name="Normal 93" xfId="538"/>
    <cellStyle name="Normal 94" xfId="539"/>
    <cellStyle name="Normal 95" xfId="540"/>
    <cellStyle name="Normal 96" xfId="541"/>
    <cellStyle name="Normal 97" xfId="542"/>
    <cellStyle name="Normal 98" xfId="543"/>
    <cellStyle name="Normal 99" xfId="544"/>
    <cellStyle name="Normal_Hoja1" xfId="2"/>
    <cellStyle name="Notas 2" xfId="545"/>
    <cellStyle name="Notas 2 2" xfId="546"/>
    <cellStyle name="Notas 3" xfId="547"/>
    <cellStyle name="Percent_fotfcor" xfId="45"/>
    <cellStyle name="Porcentual 2" xfId="46"/>
    <cellStyle name="Porcentual 3" xfId="47"/>
    <cellStyle name="Texto, derecha" xfId="48"/>
  </cellStyles>
  <dxfs count="0"/>
  <tableStyles count="0" defaultTableStyle="TableStyleMedium2" defaultPivotStyle="PivotStyleLight16"/>
  <colors>
    <mruColors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  <sheetName val="9"/>
      <sheetName val="9 (2)"/>
      <sheetName val="Anexo 9_Inversión Física"/>
      <sheetName val="Anexo 10_Detalle IF"/>
      <sheetName val="10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7"/>
  <sheetViews>
    <sheetView showGridLines="0" zoomScale="130" zoomScaleNormal="130" workbookViewId="0">
      <selection sqref="A1:D1"/>
    </sheetView>
  </sheetViews>
  <sheetFormatPr baseColWidth="10" defaultRowHeight="12"/>
  <cols>
    <col min="1" max="1" width="4.5703125" style="75" customWidth="1"/>
    <col min="2" max="2" width="55.7109375" style="75" customWidth="1"/>
    <col min="3" max="6" width="14" style="75" customWidth="1"/>
    <col min="7" max="7" width="1.5703125" style="76" customWidth="1"/>
    <col min="8" max="9" width="13.28515625" style="75" customWidth="1"/>
    <col min="10" max="16384" width="11.42578125" style="75"/>
  </cols>
  <sheetData>
    <row r="1" spans="1:9" ht="39.75" customHeight="1">
      <c r="A1" s="352" t="s">
        <v>737</v>
      </c>
      <c r="B1" s="352"/>
      <c r="C1" s="352"/>
      <c r="D1" s="352"/>
      <c r="E1" s="353" t="s">
        <v>80</v>
      </c>
      <c r="H1" s="77"/>
    </row>
    <row r="2" spans="1:9" ht="18.75">
      <c r="A2" s="253" t="s">
        <v>738</v>
      </c>
      <c r="C2" s="78"/>
      <c r="D2" s="78"/>
      <c r="E2" s="78"/>
      <c r="F2" s="78"/>
    </row>
    <row r="3" spans="1:9" ht="54.75" customHeight="1">
      <c r="A3" s="361" t="s">
        <v>310</v>
      </c>
      <c r="B3" s="361"/>
      <c r="C3" s="361"/>
      <c r="D3" s="361"/>
      <c r="E3" s="361"/>
      <c r="F3" s="361"/>
      <c r="G3" s="361"/>
      <c r="H3" s="361"/>
      <c r="I3" s="361"/>
    </row>
    <row r="4" spans="1:9" ht="15" customHeight="1">
      <c r="A4" s="313" t="s">
        <v>4</v>
      </c>
      <c r="B4" s="313" t="s">
        <v>20</v>
      </c>
      <c r="C4" s="111"/>
      <c r="D4" s="2"/>
      <c r="E4" s="315" t="s">
        <v>0</v>
      </c>
      <c r="F4" s="315"/>
      <c r="G4" s="1"/>
      <c r="H4" s="313" t="s">
        <v>3</v>
      </c>
      <c r="I4" s="313"/>
    </row>
    <row r="5" spans="1:9" ht="12" customHeight="1">
      <c r="A5" s="313"/>
      <c r="B5" s="313"/>
      <c r="C5" s="312" t="s">
        <v>1</v>
      </c>
      <c r="D5" s="312" t="s">
        <v>199</v>
      </c>
      <c r="E5" s="316" t="s">
        <v>309</v>
      </c>
      <c r="F5" s="110" t="s">
        <v>21</v>
      </c>
      <c r="G5" s="36"/>
      <c r="H5" s="314"/>
      <c r="I5" s="314"/>
    </row>
    <row r="6" spans="1:9" ht="17.25" customHeight="1">
      <c r="A6" s="313"/>
      <c r="B6" s="313"/>
      <c r="C6" s="312"/>
      <c r="D6" s="312"/>
      <c r="E6" s="312"/>
      <c r="F6" s="34" t="s">
        <v>83</v>
      </c>
      <c r="G6" s="34"/>
      <c r="H6" s="36" t="s">
        <v>78</v>
      </c>
      <c r="I6" s="36" t="s">
        <v>5</v>
      </c>
    </row>
    <row r="7" spans="1:9" ht="11.25" customHeight="1">
      <c r="A7" s="314"/>
      <c r="B7" s="314"/>
      <c r="C7" s="3" t="s">
        <v>6</v>
      </c>
      <c r="D7" s="3" t="s">
        <v>7</v>
      </c>
      <c r="E7" s="3" t="s">
        <v>8</v>
      </c>
      <c r="F7" s="4" t="s">
        <v>9</v>
      </c>
      <c r="G7" s="4"/>
      <c r="H7" s="4" t="s">
        <v>49</v>
      </c>
      <c r="I7" s="4" t="s">
        <v>50</v>
      </c>
    </row>
    <row r="8" spans="1:9" ht="12" customHeight="1">
      <c r="A8" s="109" t="s">
        <v>308</v>
      </c>
      <c r="B8" s="108"/>
      <c r="C8" s="107">
        <f>C9+C11+C14+C19+C27+C34+C37+C47+C49+C61+C63+C65+C68+C70+C72+C80</f>
        <v>80844557229.809387</v>
      </c>
      <c r="D8" s="107">
        <f>D9+D11+D14+D19+D27+D34+D37+D47+D49+D61+D63+D65+D68+D70+D72+D80</f>
        <v>78911513975.90892</v>
      </c>
      <c r="E8" s="107">
        <f>E9+E11+E14+E19+E27+E34+E37+E47+E49+E61+E63+E65+E68+E70+E72+E80</f>
        <v>24420789135.688972</v>
      </c>
      <c r="F8" s="107">
        <f>F9+F11+F14+F19+F27+F34+F37+F47+F49+F61+F63+F65+F68+F70+F72+F80</f>
        <v>21951353924.385738</v>
      </c>
      <c r="G8" s="107"/>
      <c r="H8" s="106">
        <f t="shared" ref="H8:H39" si="0">IFERROR(+F8/D8*100,"n.a")</f>
        <v>27.817681879842425</v>
      </c>
      <c r="I8" s="106">
        <f t="shared" ref="I8:I39" si="1">IFERROR(+F8/E8*100,"n.a.")</f>
        <v>89.887979468712757</v>
      </c>
    </row>
    <row r="9" spans="1:9" ht="12" customHeight="1">
      <c r="A9" s="95" t="s">
        <v>307</v>
      </c>
      <c r="B9" s="95"/>
      <c r="C9" s="98">
        <f>+C10</f>
        <v>27413917</v>
      </c>
      <c r="D9" s="98">
        <f>+D10</f>
        <v>28042712.18</v>
      </c>
      <c r="E9" s="98">
        <f>+E10</f>
        <v>4686539.4499999993</v>
      </c>
      <c r="F9" s="98">
        <f>+F10</f>
        <v>4686539.4499999993</v>
      </c>
      <c r="G9" s="98"/>
      <c r="H9" s="92">
        <f t="shared" si="0"/>
        <v>16.712147597986007</v>
      </c>
      <c r="I9" s="92">
        <f t="shared" si="1"/>
        <v>100</v>
      </c>
    </row>
    <row r="10" spans="1:9" ht="18.75" customHeight="1">
      <c r="A10" s="97"/>
      <c r="B10" s="97" t="s">
        <v>258</v>
      </c>
      <c r="C10" s="89">
        <v>27413917</v>
      </c>
      <c r="D10" s="89">
        <v>28042712.18</v>
      </c>
      <c r="E10" s="89">
        <v>4686539.4499999993</v>
      </c>
      <c r="F10" s="89">
        <v>4686539.4499999993</v>
      </c>
      <c r="G10" s="88"/>
      <c r="H10" s="83">
        <f t="shared" si="0"/>
        <v>16.712147597986007</v>
      </c>
      <c r="I10" s="83">
        <f t="shared" si="1"/>
        <v>100</v>
      </c>
    </row>
    <row r="11" spans="1:9" ht="12" customHeight="1">
      <c r="A11" s="95" t="s">
        <v>306</v>
      </c>
      <c r="B11" s="95"/>
      <c r="C11" s="93">
        <f>SUM(C12:C13)</f>
        <v>5240052492</v>
      </c>
      <c r="D11" s="93">
        <f>SUM(D12:D13)</f>
        <v>5276123996.9700031</v>
      </c>
      <c r="E11" s="93">
        <f>SUM(E12:E13)</f>
        <v>1587580560.1400003</v>
      </c>
      <c r="F11" s="93">
        <f>SUM(F12:F13)</f>
        <v>1153232467.8400002</v>
      </c>
      <c r="G11" s="93"/>
      <c r="H11" s="92">
        <f t="shared" si="0"/>
        <v>21.857569467705531</v>
      </c>
      <c r="I11" s="92">
        <f t="shared" si="1"/>
        <v>72.640878629699429</v>
      </c>
    </row>
    <row r="12" spans="1:9" ht="12" customHeight="1">
      <c r="A12" s="97"/>
      <c r="B12" s="97" t="s">
        <v>304</v>
      </c>
      <c r="C12" s="89">
        <v>2425879220</v>
      </c>
      <c r="D12" s="89">
        <v>2349898568.02</v>
      </c>
      <c r="E12" s="89">
        <v>484729341.68000001</v>
      </c>
      <c r="F12" s="89">
        <v>471953547.22000003</v>
      </c>
      <c r="G12" s="88"/>
      <c r="H12" s="83">
        <f t="shared" si="0"/>
        <v>20.083996545334429</v>
      </c>
      <c r="I12" s="83">
        <f t="shared" si="1"/>
        <v>97.364344725714162</v>
      </c>
    </row>
    <row r="13" spans="1:9" ht="12" customHeight="1">
      <c r="A13" s="97"/>
      <c r="B13" s="97" t="s">
        <v>52</v>
      </c>
      <c r="C13" s="89">
        <v>2814173272</v>
      </c>
      <c r="D13" s="89">
        <v>2926225428.9500027</v>
      </c>
      <c r="E13" s="89">
        <v>1102851218.4600003</v>
      </c>
      <c r="F13" s="89">
        <v>681278920.62</v>
      </c>
      <c r="G13" s="88"/>
      <c r="H13" s="83">
        <f t="shared" si="0"/>
        <v>23.281833104172655</v>
      </c>
      <c r="I13" s="83">
        <f t="shared" si="1"/>
        <v>61.774327236209118</v>
      </c>
    </row>
    <row r="14" spans="1:9" ht="12" customHeight="1">
      <c r="A14" s="95" t="s">
        <v>302</v>
      </c>
      <c r="B14" s="95"/>
      <c r="C14" s="93">
        <f>SUM(C15:C18)</f>
        <v>3838070357.7810597</v>
      </c>
      <c r="D14" s="93">
        <f>SUM(D15:D18)</f>
        <v>4005245437.3485298</v>
      </c>
      <c r="E14" s="93">
        <f>SUM(E15:E18)</f>
        <v>214068227.39751154</v>
      </c>
      <c r="F14" s="93">
        <f>SUM(F15:F18)</f>
        <v>196235634.68687892</v>
      </c>
      <c r="G14" s="93"/>
      <c r="H14" s="92">
        <f t="shared" si="0"/>
        <v>4.8994659068081186</v>
      </c>
      <c r="I14" s="92">
        <f t="shared" si="1"/>
        <v>91.669668625078771</v>
      </c>
    </row>
    <row r="15" spans="1:9" ht="12" customHeight="1">
      <c r="A15" s="97"/>
      <c r="B15" s="90" t="s">
        <v>301</v>
      </c>
      <c r="C15" s="89">
        <v>648754579.89999974</v>
      </c>
      <c r="D15" s="89">
        <v>661929399.95000005</v>
      </c>
      <c r="E15" s="89">
        <v>3381008.7219999996</v>
      </c>
      <c r="F15" s="89">
        <v>2810013.6679999996</v>
      </c>
      <c r="G15" s="88"/>
      <c r="H15" s="83">
        <f t="shared" si="0"/>
        <v>0.42451863721603222</v>
      </c>
      <c r="I15" s="83">
        <f t="shared" si="1"/>
        <v>83.111695326765272</v>
      </c>
    </row>
    <row r="16" spans="1:9" ht="12" customHeight="1">
      <c r="A16" s="97"/>
      <c r="B16" s="90" t="s">
        <v>300</v>
      </c>
      <c r="C16" s="89">
        <v>2788631714.8710599</v>
      </c>
      <c r="D16" s="89">
        <v>2959576090.7060294</v>
      </c>
      <c r="E16" s="89">
        <v>148977278.90301156</v>
      </c>
      <c r="F16" s="89">
        <v>136746089.13637888</v>
      </c>
      <c r="G16" s="88"/>
      <c r="H16" s="83">
        <f t="shared" si="0"/>
        <v>4.6204620170369424</v>
      </c>
      <c r="I16" s="83">
        <f t="shared" si="1"/>
        <v>91.789895844053149</v>
      </c>
    </row>
    <row r="17" spans="1:9" ht="12" customHeight="1">
      <c r="A17" s="97"/>
      <c r="B17" s="90" t="s">
        <v>299</v>
      </c>
      <c r="C17" s="89">
        <v>48894499.359999999</v>
      </c>
      <c r="D17" s="89">
        <v>48787671.080000006</v>
      </c>
      <c r="E17" s="89">
        <v>28373.760000000002</v>
      </c>
      <c r="F17" s="89">
        <v>28024.959999999999</v>
      </c>
      <c r="G17" s="88"/>
      <c r="H17" s="83">
        <f t="shared" si="0"/>
        <v>5.744270915093657E-2</v>
      </c>
      <c r="I17" s="83">
        <f t="shared" si="1"/>
        <v>98.770695177516117</v>
      </c>
    </row>
    <row r="18" spans="1:9" ht="12" customHeight="1">
      <c r="A18" s="97"/>
      <c r="B18" s="97" t="s">
        <v>213</v>
      </c>
      <c r="C18" s="89">
        <v>351789563.64999998</v>
      </c>
      <c r="D18" s="89">
        <v>334952275.61250007</v>
      </c>
      <c r="E18" s="89">
        <v>61681566.012500003</v>
      </c>
      <c r="F18" s="89">
        <v>56651506.922500007</v>
      </c>
      <c r="G18" s="88"/>
      <c r="H18" s="83">
        <f t="shared" si="0"/>
        <v>16.913307073046745</v>
      </c>
      <c r="I18" s="83">
        <f t="shared" si="1"/>
        <v>91.845117730991731</v>
      </c>
    </row>
    <row r="19" spans="1:9">
      <c r="A19" s="95" t="s">
        <v>12</v>
      </c>
      <c r="B19" s="95"/>
      <c r="C19" s="93">
        <f>SUM(C20:C26)</f>
        <v>10128113235.910845</v>
      </c>
      <c r="D19" s="93">
        <f>SUM(D20:D26)</f>
        <v>10000288884.88726</v>
      </c>
      <c r="E19" s="93">
        <f>SUM(E20:E26)</f>
        <v>5730507052.6768398</v>
      </c>
      <c r="F19" s="93">
        <f>SUM(F20:F26)</f>
        <v>5728692151.226943</v>
      </c>
      <c r="G19" s="93"/>
      <c r="H19" s="92">
        <f t="shared" si="0"/>
        <v>57.285266627490294</v>
      </c>
      <c r="I19" s="92">
        <f t="shared" si="1"/>
        <v>99.968329129809746</v>
      </c>
    </row>
    <row r="20" spans="1:9" ht="12.75" customHeight="1">
      <c r="A20" s="97"/>
      <c r="B20" s="97" t="s">
        <v>180</v>
      </c>
      <c r="C20" s="89">
        <v>84337673.594999999</v>
      </c>
      <c r="D20" s="89">
        <v>96936034.194999993</v>
      </c>
      <c r="E20" s="89">
        <v>14154112.539000001</v>
      </c>
      <c r="F20" s="89">
        <v>14070788.127900001</v>
      </c>
      <c r="G20" s="88"/>
      <c r="H20" s="83">
        <f t="shared" si="0"/>
        <v>14.515539288098687</v>
      </c>
      <c r="I20" s="83">
        <f t="shared" si="1"/>
        <v>99.411306001203471</v>
      </c>
    </row>
    <row r="21" spans="1:9" ht="12.75" customHeight="1">
      <c r="A21" s="97"/>
      <c r="B21" s="97" t="s">
        <v>181</v>
      </c>
      <c r="C21" s="89">
        <v>518394915.26899993</v>
      </c>
      <c r="D21" s="89">
        <v>457830109.45319992</v>
      </c>
      <c r="E21" s="89">
        <v>128696430.24369994</v>
      </c>
      <c r="F21" s="89">
        <v>128023137.03490293</v>
      </c>
      <c r="G21" s="88"/>
      <c r="H21" s="83">
        <f t="shared" si="0"/>
        <v>27.963022612865014</v>
      </c>
      <c r="I21" s="83">
        <f t="shared" si="1"/>
        <v>99.47683614260157</v>
      </c>
    </row>
    <row r="22" spans="1:9" ht="12.75" customHeight="1">
      <c r="A22" s="97"/>
      <c r="B22" s="97" t="s">
        <v>174</v>
      </c>
      <c r="C22" s="89">
        <v>105382819</v>
      </c>
      <c r="D22" s="89">
        <v>98873849.270000011</v>
      </c>
      <c r="E22" s="89">
        <v>16751286.089999996</v>
      </c>
      <c r="F22" s="89">
        <v>15693002.260000002</v>
      </c>
      <c r="G22" s="88"/>
      <c r="H22" s="83">
        <f t="shared" si="0"/>
        <v>15.871741998378456</v>
      </c>
      <c r="I22" s="83">
        <f t="shared" si="1"/>
        <v>93.682372658946122</v>
      </c>
    </row>
    <row r="23" spans="1:9" ht="12.75" customHeight="1">
      <c r="A23" s="97"/>
      <c r="B23" s="97" t="s">
        <v>22</v>
      </c>
      <c r="C23" s="89">
        <v>8444284085.3943214</v>
      </c>
      <c r="D23" s="89">
        <v>8444284085.3943186</v>
      </c>
      <c r="E23" s="89">
        <v>5455816080.2424717</v>
      </c>
      <c r="F23" s="89">
        <v>5455816080.2424717</v>
      </c>
      <c r="G23" s="88"/>
      <c r="H23" s="83">
        <f t="shared" si="0"/>
        <v>64.609575247227184</v>
      </c>
      <c r="I23" s="83">
        <f t="shared" si="1"/>
        <v>100</v>
      </c>
    </row>
    <row r="24" spans="1:9" ht="12.75" customHeight="1">
      <c r="A24" s="97"/>
      <c r="B24" s="97" t="s">
        <v>13</v>
      </c>
      <c r="C24" s="89">
        <v>611438099.83963048</v>
      </c>
      <c r="D24" s="89">
        <v>536000943.91184759</v>
      </c>
      <c r="E24" s="89">
        <v>115089143.56166838</v>
      </c>
      <c r="F24" s="89">
        <v>115089143.56166838</v>
      </c>
      <c r="G24" s="88"/>
      <c r="H24" s="83">
        <f t="shared" si="0"/>
        <v>21.471817329597148</v>
      </c>
      <c r="I24" s="83">
        <f t="shared" si="1"/>
        <v>100</v>
      </c>
    </row>
    <row r="25" spans="1:9" ht="12.75" customHeight="1">
      <c r="A25" s="97"/>
      <c r="B25" s="97" t="s">
        <v>24</v>
      </c>
      <c r="C25" s="89">
        <v>238362312</v>
      </c>
      <c r="D25" s="89">
        <v>240450531.84999999</v>
      </c>
      <c r="E25" s="89">
        <v>0</v>
      </c>
      <c r="F25" s="89">
        <v>0</v>
      </c>
      <c r="G25" s="88"/>
      <c r="H25" s="83">
        <f t="shared" si="0"/>
        <v>0</v>
      </c>
      <c r="I25" s="83" t="str">
        <f t="shared" si="1"/>
        <v>n.a.</v>
      </c>
    </row>
    <row r="26" spans="1:9" s="104" customFormat="1" ht="12.75" customHeight="1">
      <c r="A26" s="97"/>
      <c r="B26" s="97" t="s">
        <v>59</v>
      </c>
      <c r="C26" s="89">
        <v>125913330.81289335</v>
      </c>
      <c r="D26" s="89">
        <v>125913330.81289332</v>
      </c>
      <c r="E26" s="89">
        <v>0</v>
      </c>
      <c r="F26" s="89">
        <v>0</v>
      </c>
      <c r="G26" s="105"/>
      <c r="H26" s="83">
        <f t="shared" si="0"/>
        <v>0</v>
      </c>
      <c r="I26" s="83" t="str">
        <f t="shared" si="1"/>
        <v>n.a.</v>
      </c>
    </row>
    <row r="27" spans="1:9" ht="12.75" customHeight="1">
      <c r="A27" s="95" t="s">
        <v>14</v>
      </c>
      <c r="B27" s="95"/>
      <c r="C27" s="93">
        <f>SUM(C28:C33)</f>
        <v>5414617327.7686958</v>
      </c>
      <c r="D27" s="93">
        <f>SUM(D28:D33)</f>
        <v>5265462676.3331709</v>
      </c>
      <c r="E27" s="93">
        <f>SUM(E28:E33)</f>
        <v>738892061.11367726</v>
      </c>
      <c r="F27" s="93">
        <f>SUM(F28:F33)</f>
        <v>676622161.34595716</v>
      </c>
      <c r="G27" s="93"/>
      <c r="H27" s="92">
        <f t="shared" si="0"/>
        <v>12.850193856414377</v>
      </c>
      <c r="I27" s="92">
        <f t="shared" si="1"/>
        <v>91.572530949396679</v>
      </c>
    </row>
    <row r="28" spans="1:9" ht="12.75" customHeight="1">
      <c r="A28" s="97"/>
      <c r="B28" s="97" t="s">
        <v>297</v>
      </c>
      <c r="C28" s="89">
        <v>9800000</v>
      </c>
      <c r="D28" s="103">
        <v>9800000</v>
      </c>
      <c r="E28" s="103">
        <v>9800000</v>
      </c>
      <c r="F28" s="103">
        <v>9800000</v>
      </c>
      <c r="G28" s="88"/>
      <c r="H28" s="83">
        <f t="shared" si="0"/>
        <v>100</v>
      </c>
      <c r="I28" s="83">
        <f t="shared" si="1"/>
        <v>100</v>
      </c>
    </row>
    <row r="29" spans="1:9" ht="12.75" customHeight="1">
      <c r="A29" s="97"/>
      <c r="B29" s="97" t="s">
        <v>65</v>
      </c>
      <c r="C29" s="89">
        <v>29184643.000039715</v>
      </c>
      <c r="D29" s="103">
        <v>29199795.98</v>
      </c>
      <c r="E29" s="103">
        <v>29199795.98</v>
      </c>
      <c r="F29" s="103">
        <v>29199795.98</v>
      </c>
      <c r="G29" s="88"/>
      <c r="H29" s="83">
        <f t="shared" si="0"/>
        <v>100</v>
      </c>
      <c r="I29" s="83">
        <f t="shared" si="1"/>
        <v>100</v>
      </c>
    </row>
    <row r="30" spans="1:9" ht="12.75" customHeight="1">
      <c r="A30" s="97"/>
      <c r="B30" s="97" t="s">
        <v>143</v>
      </c>
      <c r="C30" s="89">
        <v>18752596.37141078</v>
      </c>
      <c r="D30" s="103">
        <v>19124868.9665443</v>
      </c>
      <c r="E30" s="103">
        <v>13853527.215957161</v>
      </c>
      <c r="F30" s="103">
        <v>13853527.215957161</v>
      </c>
      <c r="G30" s="88"/>
      <c r="H30" s="83">
        <f t="shared" si="0"/>
        <v>72.437239910984729</v>
      </c>
      <c r="I30" s="83">
        <f t="shared" si="1"/>
        <v>100</v>
      </c>
    </row>
    <row r="31" spans="1:9" ht="12.75" customHeight="1">
      <c r="A31" s="97"/>
      <c r="B31" s="97" t="s">
        <v>22</v>
      </c>
      <c r="C31" s="89">
        <v>1010588550.3382993</v>
      </c>
      <c r="D31" s="103">
        <v>860425443.18665922</v>
      </c>
      <c r="E31" s="103">
        <v>62269899.767720103</v>
      </c>
      <c r="F31" s="103">
        <v>0</v>
      </c>
      <c r="G31" s="88"/>
      <c r="H31" s="83">
        <f t="shared" si="0"/>
        <v>0</v>
      </c>
      <c r="I31" s="83">
        <f t="shared" si="1"/>
        <v>0</v>
      </c>
    </row>
    <row r="32" spans="1:9" ht="12.75" customHeight="1">
      <c r="A32" s="97"/>
      <c r="B32" s="97" t="s">
        <v>296</v>
      </c>
      <c r="C32" s="89">
        <v>285697954.05894631</v>
      </c>
      <c r="D32" s="103">
        <v>286318984.19996709</v>
      </c>
      <c r="E32" s="103">
        <v>0</v>
      </c>
      <c r="F32" s="103">
        <v>0</v>
      </c>
      <c r="G32" s="88"/>
      <c r="H32" s="83">
        <f t="shared" si="0"/>
        <v>0</v>
      </c>
      <c r="I32" s="83" t="str">
        <f t="shared" si="1"/>
        <v>n.a.</v>
      </c>
    </row>
    <row r="33" spans="1:9" ht="12.75" customHeight="1">
      <c r="A33" s="97"/>
      <c r="B33" s="97" t="s">
        <v>141</v>
      </c>
      <c r="C33" s="89">
        <v>4060593584</v>
      </c>
      <c r="D33" s="103">
        <v>4060593584</v>
      </c>
      <c r="E33" s="103">
        <v>623768838.14999998</v>
      </c>
      <c r="F33" s="103">
        <v>623768838.14999998</v>
      </c>
      <c r="G33" s="88"/>
      <c r="H33" s="83">
        <f t="shared" si="0"/>
        <v>15.361518587032275</v>
      </c>
      <c r="I33" s="83">
        <f t="shared" si="1"/>
        <v>100</v>
      </c>
    </row>
    <row r="34" spans="1:9" ht="12.75" customHeight="1">
      <c r="A34" s="95" t="s">
        <v>15</v>
      </c>
      <c r="B34" s="95"/>
      <c r="C34" s="93">
        <f>SUM(C35:C36)</f>
        <v>1622813685.7831261</v>
      </c>
      <c r="D34" s="93">
        <f>SUM(D35:D36)</f>
        <v>1932417650.3546124</v>
      </c>
      <c r="E34" s="93">
        <f>SUM(E35:E36)</f>
        <v>1014356526.2024659</v>
      </c>
      <c r="F34" s="93">
        <f>SUM(F35:F36)</f>
        <v>916405716.91070664</v>
      </c>
      <c r="G34" s="93"/>
      <c r="H34" s="92">
        <f t="shared" si="0"/>
        <v>47.42275650103587</v>
      </c>
      <c r="I34" s="92">
        <f t="shared" si="1"/>
        <v>90.343552117866665</v>
      </c>
    </row>
    <row r="35" spans="1:9" ht="12.75" customHeight="1">
      <c r="A35" s="97"/>
      <c r="B35" s="97" t="s">
        <v>222</v>
      </c>
      <c r="C35" s="89">
        <v>313471902.28075075</v>
      </c>
      <c r="D35" s="89">
        <v>298192773.40675062</v>
      </c>
      <c r="E35" s="89">
        <v>51000922.326911248</v>
      </c>
      <c r="F35" s="89">
        <v>29828622.62392344</v>
      </c>
      <c r="G35" s="88"/>
      <c r="H35" s="83">
        <f t="shared" si="0"/>
        <v>10.003133973751815</v>
      </c>
      <c r="I35" s="83">
        <f t="shared" si="1"/>
        <v>58.486437623078061</v>
      </c>
    </row>
    <row r="36" spans="1:9" ht="12.75" customHeight="1">
      <c r="A36" s="97"/>
      <c r="B36" s="97" t="s">
        <v>61</v>
      </c>
      <c r="C36" s="89">
        <v>1309341783.5023754</v>
      </c>
      <c r="D36" s="89">
        <v>1634224876.9478617</v>
      </c>
      <c r="E36" s="89">
        <v>963355603.87555468</v>
      </c>
      <c r="F36" s="89">
        <v>886577094.28678322</v>
      </c>
      <c r="G36" s="88"/>
      <c r="H36" s="83">
        <f t="shared" si="0"/>
        <v>54.250617940817733</v>
      </c>
      <c r="I36" s="83">
        <f t="shared" si="1"/>
        <v>92.030096749331875</v>
      </c>
    </row>
    <row r="37" spans="1:9" ht="12.75" customHeight="1">
      <c r="A37" s="95" t="s">
        <v>16</v>
      </c>
      <c r="B37" s="95"/>
      <c r="C37" s="93">
        <f>SUM(C38:C46)</f>
        <v>1407918824.6048229</v>
      </c>
      <c r="D37" s="93">
        <f>SUM(D38:D46)</f>
        <v>1471487713.2796488</v>
      </c>
      <c r="E37" s="93">
        <f>SUM(E38:E46)</f>
        <v>193217424.13105583</v>
      </c>
      <c r="F37" s="93">
        <f>SUM(F38:F46)</f>
        <v>40249092.554548725</v>
      </c>
      <c r="G37" s="93"/>
      <c r="H37" s="92">
        <f t="shared" si="0"/>
        <v>2.7352652822932262</v>
      </c>
      <c r="I37" s="92">
        <f t="shared" si="1"/>
        <v>20.830984956744121</v>
      </c>
    </row>
    <row r="38" spans="1:9" ht="12.75" customHeight="1">
      <c r="A38" s="101"/>
      <c r="B38" s="97" t="s">
        <v>295</v>
      </c>
      <c r="C38" s="89">
        <v>29053350.169999998</v>
      </c>
      <c r="D38" s="89">
        <v>16053350.17</v>
      </c>
      <c r="E38" s="89">
        <v>0</v>
      </c>
      <c r="F38" s="89">
        <v>0</v>
      </c>
      <c r="G38" s="88"/>
      <c r="H38" s="83">
        <f t="shared" si="0"/>
        <v>0</v>
      </c>
      <c r="I38" s="83" t="str">
        <f t="shared" si="1"/>
        <v>n.a.</v>
      </c>
    </row>
    <row r="39" spans="1:9" ht="12.75" customHeight="1">
      <c r="A39" s="101"/>
      <c r="B39" s="97" t="s">
        <v>294</v>
      </c>
      <c r="C39" s="89">
        <v>203633113.54499999</v>
      </c>
      <c r="D39" s="89">
        <v>209617368.56029999</v>
      </c>
      <c r="E39" s="89">
        <v>16760337.922829999</v>
      </c>
      <c r="F39" s="89">
        <v>8461139.13937</v>
      </c>
      <c r="G39" s="88"/>
      <c r="H39" s="83">
        <f t="shared" si="0"/>
        <v>4.0364685414586763</v>
      </c>
      <c r="I39" s="83">
        <f t="shared" si="1"/>
        <v>50.483105879653579</v>
      </c>
    </row>
    <row r="40" spans="1:9" ht="12.75" customHeight="1">
      <c r="A40" s="101"/>
      <c r="B40" s="97" t="s">
        <v>293</v>
      </c>
      <c r="C40" s="89">
        <v>101912470.63133338</v>
      </c>
      <c r="D40" s="89">
        <v>227524523.23085785</v>
      </c>
      <c r="E40" s="89">
        <v>4419054.5337458644</v>
      </c>
      <c r="F40" s="89">
        <v>1595193.1101867286</v>
      </c>
      <c r="G40" s="88"/>
      <c r="H40" s="83">
        <f t="shared" ref="H40:H71" si="2">IFERROR(+F40/D40*100,"n.a")</f>
        <v>0.70110820914375249</v>
      </c>
      <c r="I40" s="83">
        <f t="shared" ref="I40:I71" si="3">IFERROR(+F40/E40*100,"n.a.")</f>
        <v>36.098063465954652</v>
      </c>
    </row>
    <row r="41" spans="1:9" ht="12.75" customHeight="1">
      <c r="A41" s="97"/>
      <c r="B41" s="97" t="s">
        <v>17</v>
      </c>
      <c r="C41" s="89">
        <v>554582.78</v>
      </c>
      <c r="D41" s="89">
        <v>552482.78</v>
      </c>
      <c r="E41" s="89">
        <v>110147.44849999998</v>
      </c>
      <c r="F41" s="89">
        <v>0</v>
      </c>
      <c r="G41" s="88"/>
      <c r="H41" s="83">
        <f t="shared" si="2"/>
        <v>0</v>
      </c>
      <c r="I41" s="83">
        <f t="shared" si="3"/>
        <v>0</v>
      </c>
    </row>
    <row r="42" spans="1:9" ht="12.75" customHeight="1">
      <c r="A42" s="97"/>
      <c r="B42" s="97" t="s">
        <v>290</v>
      </c>
      <c r="C42" s="89">
        <v>51690139.200000003</v>
      </c>
      <c r="D42" s="89">
        <v>51690139.200000003</v>
      </c>
      <c r="E42" s="89">
        <v>8422450.8900000006</v>
      </c>
      <c r="F42" s="89">
        <v>8422450.8900000006</v>
      </c>
      <c r="G42" s="88"/>
      <c r="H42" s="83">
        <f t="shared" si="2"/>
        <v>16.294115319387647</v>
      </c>
      <c r="I42" s="83">
        <f t="shared" si="3"/>
        <v>100</v>
      </c>
    </row>
    <row r="43" spans="1:9" ht="12.75" customHeight="1">
      <c r="A43" s="97"/>
      <c r="B43" s="97" t="s">
        <v>213</v>
      </c>
      <c r="C43" s="89">
        <v>46439337.280000001</v>
      </c>
      <c r="D43" s="89">
        <v>46439337.279999994</v>
      </c>
      <c r="E43" s="89">
        <v>10768373.699999999</v>
      </c>
      <c r="F43" s="89">
        <v>268373.7</v>
      </c>
      <c r="G43" s="88"/>
      <c r="H43" s="83">
        <f t="shared" si="2"/>
        <v>0.57790165777318347</v>
      </c>
      <c r="I43" s="83">
        <f t="shared" si="3"/>
        <v>2.4922398449080574</v>
      </c>
    </row>
    <row r="44" spans="1:9" ht="12.75" customHeight="1">
      <c r="A44" s="97"/>
      <c r="B44" s="97" t="s">
        <v>289</v>
      </c>
      <c r="C44" s="89">
        <v>124194985.2</v>
      </c>
      <c r="D44" s="89">
        <v>121899266.51999998</v>
      </c>
      <c r="E44" s="89">
        <v>15699220.397599997</v>
      </c>
      <c r="F44" s="89">
        <v>521788.87479999999</v>
      </c>
      <c r="G44" s="100"/>
      <c r="H44" s="83">
        <f t="shared" si="2"/>
        <v>0.42804923253118193</v>
      </c>
      <c r="I44" s="83">
        <f t="shared" si="3"/>
        <v>3.323661058225337</v>
      </c>
    </row>
    <row r="45" spans="1:9" ht="12.75" customHeight="1">
      <c r="A45" s="97"/>
      <c r="B45" s="97" t="s">
        <v>288</v>
      </c>
      <c r="C45" s="89">
        <v>241677667.5672895</v>
      </c>
      <c r="D45" s="89">
        <v>234188979.33986306</v>
      </c>
      <c r="E45" s="89">
        <v>0</v>
      </c>
      <c r="F45" s="89">
        <v>0</v>
      </c>
      <c r="G45" s="100"/>
      <c r="H45" s="83">
        <f t="shared" si="2"/>
        <v>0</v>
      </c>
      <c r="I45" s="83" t="str">
        <f t="shared" si="3"/>
        <v>n.a.</v>
      </c>
    </row>
    <row r="46" spans="1:9" ht="12.75" customHeight="1">
      <c r="A46" s="97"/>
      <c r="B46" s="90" t="s">
        <v>286</v>
      </c>
      <c r="C46" s="89">
        <v>608763178.23119998</v>
      </c>
      <c r="D46" s="89">
        <v>563522266.19862807</v>
      </c>
      <c r="E46" s="89">
        <v>137037839.23837999</v>
      </c>
      <c r="F46" s="89">
        <v>20980146.840192001</v>
      </c>
      <c r="G46" s="100"/>
      <c r="H46" s="83">
        <f t="shared" si="2"/>
        <v>3.7230377748369223</v>
      </c>
      <c r="I46" s="83">
        <f t="shared" si="3"/>
        <v>15.309747261627956</v>
      </c>
    </row>
    <row r="47" spans="1:9" ht="12.75" customHeight="1">
      <c r="A47" s="95" t="s">
        <v>69</v>
      </c>
      <c r="B47" s="95"/>
      <c r="C47" s="93">
        <f>C48</f>
        <v>3956976358.3751998</v>
      </c>
      <c r="D47" s="93">
        <f>D48</f>
        <v>3956976358.3751998</v>
      </c>
      <c r="E47" s="93">
        <f>E48</f>
        <v>1505800200</v>
      </c>
      <c r="F47" s="93">
        <f>F48</f>
        <v>1505800200</v>
      </c>
      <c r="G47" s="93"/>
      <c r="H47" s="92">
        <f t="shared" si="2"/>
        <v>38.054313789691342</v>
      </c>
      <c r="I47" s="92">
        <f t="shared" si="3"/>
        <v>100</v>
      </c>
    </row>
    <row r="48" spans="1:9" ht="12.75" customHeight="1">
      <c r="A48" s="97"/>
      <c r="B48" s="97" t="s">
        <v>128</v>
      </c>
      <c r="C48" s="89">
        <v>3956976358.3751998</v>
      </c>
      <c r="D48" s="89">
        <v>3956976358.3751998</v>
      </c>
      <c r="E48" s="89">
        <v>1505800200</v>
      </c>
      <c r="F48" s="89">
        <v>1505800200</v>
      </c>
      <c r="G48" s="88"/>
      <c r="H48" s="83">
        <f t="shared" si="2"/>
        <v>38.054313789691342</v>
      </c>
      <c r="I48" s="83">
        <f t="shared" si="3"/>
        <v>100</v>
      </c>
    </row>
    <row r="49" spans="1:9" ht="12.75" customHeight="1">
      <c r="A49" s="95" t="s">
        <v>18</v>
      </c>
      <c r="B49" s="95"/>
      <c r="C49" s="93">
        <f>SUM(C50:C60)</f>
        <v>31044320326.487988</v>
      </c>
      <c r="D49" s="93">
        <f>SUM(D50:D60)</f>
        <v>28813579889.782829</v>
      </c>
      <c r="E49" s="93">
        <f>SUM(E50:E60)</f>
        <v>8506207244.5627499</v>
      </c>
      <c r="F49" s="93">
        <f>SUM(F50:F60)</f>
        <v>7357775736.6760387</v>
      </c>
      <c r="G49" s="93"/>
      <c r="H49" s="92">
        <f t="shared" si="2"/>
        <v>25.535791681633679</v>
      </c>
      <c r="I49" s="92">
        <f t="shared" si="3"/>
        <v>86.498900451540266</v>
      </c>
    </row>
    <row r="50" spans="1:9" ht="12.75" customHeight="1">
      <c r="A50" s="97"/>
      <c r="B50" s="97" t="s">
        <v>62</v>
      </c>
      <c r="C50" s="89">
        <v>243894497.12699997</v>
      </c>
      <c r="D50" s="89">
        <v>242009844.91499999</v>
      </c>
      <c r="E50" s="89">
        <v>82471296.619000003</v>
      </c>
      <c r="F50" s="89">
        <v>33083449.396999996</v>
      </c>
      <c r="G50" s="88"/>
      <c r="H50" s="83">
        <f t="shared" si="2"/>
        <v>13.670290730784007</v>
      </c>
      <c r="I50" s="83">
        <f t="shared" si="3"/>
        <v>40.115107623248072</v>
      </c>
    </row>
    <row r="51" spans="1:9" ht="12.75" customHeight="1">
      <c r="A51" s="97"/>
      <c r="B51" s="97" t="s">
        <v>124</v>
      </c>
      <c r="C51" s="89">
        <v>33645692.671871305</v>
      </c>
      <c r="D51" s="89">
        <v>33645692.671871297</v>
      </c>
      <c r="E51" s="89">
        <v>15514117.195489947</v>
      </c>
      <c r="F51" s="89">
        <v>15514117.195489947</v>
      </c>
      <c r="G51" s="88"/>
      <c r="H51" s="83">
        <f t="shared" si="2"/>
        <v>46.110262454070877</v>
      </c>
      <c r="I51" s="83">
        <f t="shared" si="3"/>
        <v>100</v>
      </c>
    </row>
    <row r="52" spans="1:9" ht="12.75" customHeight="1">
      <c r="A52" s="97"/>
      <c r="B52" s="97" t="s">
        <v>285</v>
      </c>
      <c r="C52" s="89">
        <v>1096528647.6900001</v>
      </c>
      <c r="D52" s="89">
        <v>1096528647.6900001</v>
      </c>
      <c r="E52" s="89">
        <v>315411248.63000005</v>
      </c>
      <c r="F52" s="89">
        <v>315411248.63000005</v>
      </c>
      <c r="G52" s="88"/>
      <c r="H52" s="83">
        <f t="shared" si="2"/>
        <v>28.764524236960025</v>
      </c>
      <c r="I52" s="83">
        <f t="shared" si="3"/>
        <v>100</v>
      </c>
    </row>
    <row r="53" spans="1:9" ht="12.75" customHeight="1">
      <c r="A53" s="97"/>
      <c r="B53" s="97" t="s">
        <v>216</v>
      </c>
      <c r="C53" s="89">
        <v>182117730</v>
      </c>
      <c r="D53" s="89">
        <v>187083704</v>
      </c>
      <c r="E53" s="89">
        <v>49081254.959999993</v>
      </c>
      <c r="F53" s="89">
        <v>47072130.659999996</v>
      </c>
      <c r="G53" s="88"/>
      <c r="H53" s="83">
        <f t="shared" si="2"/>
        <v>25.160999944709239</v>
      </c>
      <c r="I53" s="83">
        <f t="shared" si="3"/>
        <v>95.906534375216395</v>
      </c>
    </row>
    <row r="54" spans="1:9" ht="12.75" customHeight="1">
      <c r="A54" s="97"/>
      <c r="B54" s="97" t="s">
        <v>215</v>
      </c>
      <c r="C54" s="89">
        <v>39363644.207999982</v>
      </c>
      <c r="D54" s="89">
        <v>39339961.266479976</v>
      </c>
      <c r="E54" s="89">
        <v>0</v>
      </c>
      <c r="F54" s="89">
        <v>0</v>
      </c>
      <c r="G54" s="88"/>
      <c r="H54" s="83">
        <f t="shared" si="2"/>
        <v>0</v>
      </c>
      <c r="I54" s="83" t="str">
        <f t="shared" si="3"/>
        <v>n.a.</v>
      </c>
    </row>
    <row r="55" spans="1:9" ht="12.75" customHeight="1">
      <c r="A55" s="97"/>
      <c r="B55" s="97" t="s">
        <v>119</v>
      </c>
      <c r="C55" s="89">
        <v>175501275.16</v>
      </c>
      <c r="D55" s="89">
        <v>175501275.16</v>
      </c>
      <c r="E55" s="89">
        <v>32800934.407200001</v>
      </c>
      <c r="F55" s="89">
        <v>14124081.949999999</v>
      </c>
      <c r="G55" s="88"/>
      <c r="H55" s="83">
        <f t="shared" si="2"/>
        <v>8.0478514683858773</v>
      </c>
      <c r="I55" s="83">
        <f t="shared" si="3"/>
        <v>43.059998763022065</v>
      </c>
    </row>
    <row r="56" spans="1:9" ht="12.75" customHeight="1">
      <c r="A56" s="97"/>
      <c r="B56" s="97" t="s">
        <v>213</v>
      </c>
      <c r="C56" s="89">
        <v>125668953.72499999</v>
      </c>
      <c r="D56" s="89">
        <v>293422225.60350001</v>
      </c>
      <c r="E56" s="89">
        <v>189598033.76325002</v>
      </c>
      <c r="F56" s="89">
        <v>11564664.495999999</v>
      </c>
      <c r="G56" s="88"/>
      <c r="H56" s="83">
        <f t="shared" si="2"/>
        <v>3.9413048797562023</v>
      </c>
      <c r="I56" s="83">
        <f t="shared" si="3"/>
        <v>6.0995698459830701</v>
      </c>
    </row>
    <row r="57" spans="1:9" ht="12.75" customHeight="1">
      <c r="A57" s="97"/>
      <c r="B57" s="97" t="s">
        <v>22</v>
      </c>
      <c r="C57" s="89">
        <v>14251248702.236471</v>
      </c>
      <c r="D57" s="89">
        <v>12350327367.363838</v>
      </c>
      <c r="E57" s="89">
        <v>4518888794.852231</v>
      </c>
      <c r="F57" s="89">
        <v>4518888794.852231</v>
      </c>
      <c r="G57" s="88"/>
      <c r="H57" s="83">
        <f t="shared" si="2"/>
        <v>36.589222782819093</v>
      </c>
      <c r="I57" s="83">
        <f t="shared" si="3"/>
        <v>100</v>
      </c>
    </row>
    <row r="58" spans="1:9" ht="12.75" customHeight="1">
      <c r="A58" s="97"/>
      <c r="B58" s="97" t="s">
        <v>117</v>
      </c>
      <c r="C58" s="89">
        <v>276561174.66600001</v>
      </c>
      <c r="D58" s="89">
        <v>253502435.35255998</v>
      </c>
      <c r="E58" s="89">
        <v>44358406.034290023</v>
      </c>
      <c r="F58" s="89">
        <v>42089065.495190024</v>
      </c>
      <c r="G58" s="88"/>
      <c r="H58" s="83">
        <f t="shared" si="2"/>
        <v>16.603022151110466</v>
      </c>
      <c r="I58" s="83">
        <f t="shared" si="3"/>
        <v>94.884080060618615</v>
      </c>
    </row>
    <row r="59" spans="1:9" ht="12.75" customHeight="1">
      <c r="A59" s="97"/>
      <c r="B59" s="97" t="s">
        <v>283</v>
      </c>
      <c r="C59" s="89">
        <v>13177199136.703644</v>
      </c>
      <c r="D59" s="89">
        <v>12871038724.52058</v>
      </c>
      <c r="E59" s="89">
        <v>2885287990.0142894</v>
      </c>
      <c r="F59" s="89">
        <v>1987233015.9131281</v>
      </c>
      <c r="G59" s="88"/>
      <c r="H59" s="83">
        <f t="shared" si="2"/>
        <v>15.439569862588137</v>
      </c>
      <c r="I59" s="83">
        <f t="shared" si="3"/>
        <v>68.87468505018407</v>
      </c>
    </row>
    <row r="60" spans="1:9" ht="12.75" customHeight="1">
      <c r="A60" s="97"/>
      <c r="B60" s="97" t="s">
        <v>282</v>
      </c>
      <c r="C60" s="89">
        <v>1442590872.3</v>
      </c>
      <c r="D60" s="89">
        <v>1271180011.2390001</v>
      </c>
      <c r="E60" s="89">
        <v>372795168.08700001</v>
      </c>
      <c r="F60" s="89">
        <v>372795168.08700001</v>
      </c>
      <c r="G60" s="88"/>
      <c r="H60" s="83">
        <f t="shared" si="2"/>
        <v>29.326701552177664</v>
      </c>
      <c r="I60" s="83">
        <f t="shared" si="3"/>
        <v>100</v>
      </c>
    </row>
    <row r="61" spans="1:9">
      <c r="A61" s="95" t="s">
        <v>281</v>
      </c>
      <c r="B61" s="95"/>
      <c r="C61" s="93">
        <f>+C62</f>
        <v>56038510</v>
      </c>
      <c r="D61" s="93">
        <f>+D62</f>
        <v>56038510</v>
      </c>
      <c r="E61" s="93">
        <f>+E62</f>
        <v>16811553</v>
      </c>
      <c r="F61" s="93">
        <f>+F62</f>
        <v>14371553</v>
      </c>
      <c r="G61" s="93"/>
      <c r="H61" s="92">
        <f t="shared" si="2"/>
        <v>25.645851397547865</v>
      </c>
      <c r="I61" s="92">
        <f t="shared" si="3"/>
        <v>85.48617132515956</v>
      </c>
    </row>
    <row r="62" spans="1:9">
      <c r="A62" s="97"/>
      <c r="B62" s="97" t="s">
        <v>280</v>
      </c>
      <c r="C62" s="89">
        <v>56038510</v>
      </c>
      <c r="D62" s="89">
        <v>56038510</v>
      </c>
      <c r="E62" s="89">
        <v>16811553</v>
      </c>
      <c r="F62" s="89">
        <v>14371553</v>
      </c>
      <c r="G62" s="88"/>
      <c r="H62" s="83">
        <f t="shared" si="2"/>
        <v>25.645851397547865</v>
      </c>
      <c r="I62" s="83">
        <f t="shared" si="3"/>
        <v>85.48617132515956</v>
      </c>
    </row>
    <row r="63" spans="1:9">
      <c r="A63" s="95" t="s">
        <v>279</v>
      </c>
      <c r="B63" s="95"/>
      <c r="C63" s="93">
        <f>SUM(C64:C64)</f>
        <v>583996315.25</v>
      </c>
      <c r="D63" s="93">
        <f>SUM(D64:D64)</f>
        <v>582631754.5</v>
      </c>
      <c r="E63" s="93">
        <f>SUM(E64:E64)</f>
        <v>577572355.78250003</v>
      </c>
      <c r="F63" s="93">
        <f>SUM(F64:F64)</f>
        <v>577572355.78250003</v>
      </c>
      <c r="G63" s="93"/>
      <c r="H63" s="92">
        <f t="shared" si="2"/>
        <v>99.131630111399986</v>
      </c>
      <c r="I63" s="92">
        <f t="shared" si="3"/>
        <v>100</v>
      </c>
    </row>
    <row r="64" spans="1:9">
      <c r="A64" s="97"/>
      <c r="B64" s="97" t="s">
        <v>278</v>
      </c>
      <c r="C64" s="89">
        <v>583996315.25</v>
      </c>
      <c r="D64" s="99">
        <v>582631754.5</v>
      </c>
      <c r="E64" s="99">
        <v>577572355.78250003</v>
      </c>
      <c r="F64" s="99">
        <v>577572355.78250003</v>
      </c>
      <c r="G64" s="88"/>
      <c r="H64" s="83">
        <f t="shared" si="2"/>
        <v>99.131630111399986</v>
      </c>
      <c r="I64" s="83">
        <f t="shared" si="3"/>
        <v>100</v>
      </c>
    </row>
    <row r="65" spans="1:9">
      <c r="A65" s="95" t="s">
        <v>19</v>
      </c>
      <c r="B65" s="95"/>
      <c r="C65" s="98">
        <f>SUM(C66:C67)</f>
        <v>11305326344.847664</v>
      </c>
      <c r="D65" s="98">
        <f>SUM(D66:D67)</f>
        <v>11305326344.847664</v>
      </c>
      <c r="E65" s="98">
        <f>SUM(E66:E67)</f>
        <v>3278071704.6721702</v>
      </c>
      <c r="F65" s="98">
        <f>SUM(F66:F67)</f>
        <v>3278071704.6721702</v>
      </c>
      <c r="G65" s="98"/>
      <c r="H65" s="92">
        <f t="shared" si="2"/>
        <v>28.995816703390719</v>
      </c>
      <c r="I65" s="92">
        <f t="shared" si="3"/>
        <v>100</v>
      </c>
    </row>
    <row r="66" spans="1:9">
      <c r="A66" s="97"/>
      <c r="B66" s="97" t="s">
        <v>277</v>
      </c>
      <c r="C66" s="89">
        <v>9034802298.1932106</v>
      </c>
      <c r="D66" s="89">
        <v>9034802298.1932106</v>
      </c>
      <c r="E66" s="89">
        <v>2710440690.4810495</v>
      </c>
      <c r="F66" s="89">
        <v>2710440690.4810495</v>
      </c>
      <c r="G66" s="88"/>
      <c r="H66" s="83">
        <f t="shared" si="2"/>
        <v>30.000000011323834</v>
      </c>
      <c r="I66" s="83">
        <f t="shared" si="3"/>
        <v>100</v>
      </c>
    </row>
    <row r="67" spans="1:9">
      <c r="A67" s="97"/>
      <c r="B67" s="97" t="s">
        <v>105</v>
      </c>
      <c r="C67" s="89">
        <v>2270524046.6544533</v>
      </c>
      <c r="D67" s="89">
        <v>2270524046.6544528</v>
      </c>
      <c r="E67" s="89">
        <v>567631014.19112051</v>
      </c>
      <c r="F67" s="89">
        <v>567631014.19112051</v>
      </c>
      <c r="G67" s="88"/>
      <c r="H67" s="83">
        <f t="shared" si="2"/>
        <v>25.000000111318236</v>
      </c>
      <c r="I67" s="83">
        <f t="shared" si="3"/>
        <v>100</v>
      </c>
    </row>
    <row r="68" spans="1:9">
      <c r="A68" s="95" t="s">
        <v>276</v>
      </c>
      <c r="B68" s="95"/>
      <c r="C68" s="93">
        <f>SUM(C69:C69)</f>
        <v>25058712</v>
      </c>
      <c r="D68" s="93">
        <f>SUM(D69:D69)</f>
        <v>25058712</v>
      </c>
      <c r="E68" s="93">
        <f>SUM(E69:E69)</f>
        <v>7240231</v>
      </c>
      <c r="F68" s="93">
        <f>SUM(F69:F69)</f>
        <v>3287424.43</v>
      </c>
      <c r="G68" s="93"/>
      <c r="H68" s="92">
        <f t="shared" si="2"/>
        <v>13.118888273267995</v>
      </c>
      <c r="I68" s="92">
        <f t="shared" si="3"/>
        <v>45.404966084645643</v>
      </c>
    </row>
    <row r="69" spans="1:9" ht="16.5">
      <c r="A69" s="97"/>
      <c r="B69" s="90" t="s">
        <v>275</v>
      </c>
      <c r="C69" s="89">
        <v>25058712</v>
      </c>
      <c r="D69" s="89">
        <v>25058712</v>
      </c>
      <c r="E69" s="89">
        <v>7240231</v>
      </c>
      <c r="F69" s="89">
        <v>3287424.43</v>
      </c>
      <c r="G69" s="88"/>
      <c r="H69" s="83">
        <f t="shared" si="2"/>
        <v>13.118888273267995</v>
      </c>
      <c r="I69" s="83">
        <f t="shared" si="3"/>
        <v>45.404966084645643</v>
      </c>
    </row>
    <row r="70" spans="1:9">
      <c r="A70" s="95" t="s">
        <v>274</v>
      </c>
      <c r="B70" s="94"/>
      <c r="C70" s="93">
        <f>+C71</f>
        <v>30000000</v>
      </c>
      <c r="D70" s="93">
        <f>+D71</f>
        <v>30000000</v>
      </c>
      <c r="E70" s="93">
        <f>+E71</f>
        <v>30000000</v>
      </c>
      <c r="F70" s="93">
        <f>+F71</f>
        <v>30000000</v>
      </c>
      <c r="G70" s="93"/>
      <c r="H70" s="92">
        <f t="shared" si="2"/>
        <v>100</v>
      </c>
      <c r="I70" s="92">
        <f t="shared" si="3"/>
        <v>100</v>
      </c>
    </row>
    <row r="71" spans="1:9" s="76" customFormat="1">
      <c r="A71" s="91"/>
      <c r="B71" s="90" t="s">
        <v>272</v>
      </c>
      <c r="C71" s="89">
        <v>30000000</v>
      </c>
      <c r="D71" s="89">
        <v>30000000</v>
      </c>
      <c r="E71" s="89">
        <v>30000000</v>
      </c>
      <c r="F71" s="89">
        <v>30000000</v>
      </c>
      <c r="G71" s="88"/>
      <c r="H71" s="83">
        <f t="shared" si="2"/>
        <v>100</v>
      </c>
      <c r="I71" s="83">
        <f t="shared" si="3"/>
        <v>100</v>
      </c>
    </row>
    <row r="72" spans="1:9">
      <c r="A72" s="95" t="s">
        <v>64</v>
      </c>
      <c r="B72" s="94"/>
      <c r="C72" s="93">
        <f>SUM(C73:C79)</f>
        <v>6088935816</v>
      </c>
      <c r="D72" s="93">
        <f>SUM(D73:D79)</f>
        <v>6088935816.0000019</v>
      </c>
      <c r="E72" s="93">
        <f>SUM(E73:E79)</f>
        <v>1002746362</v>
      </c>
      <c r="F72" s="93">
        <f>SUM(F73:F79)</f>
        <v>457028751.6900003</v>
      </c>
      <c r="G72" s="93"/>
      <c r="H72" s="92">
        <f t="shared" ref="H72:H81" si="4">IFERROR(+F72/D72*100,"n.a")</f>
        <v>7.5058888039032681</v>
      </c>
      <c r="I72" s="92">
        <f t="shared" ref="I72:I81" si="5">IFERROR(+F72/E72*100,"n.a.")</f>
        <v>45.57770229935776</v>
      </c>
    </row>
    <row r="73" spans="1:9" s="76" customFormat="1">
      <c r="A73" s="91"/>
      <c r="B73" s="90" t="s">
        <v>271</v>
      </c>
      <c r="C73" s="89">
        <v>202727458</v>
      </c>
      <c r="D73" s="89">
        <v>201305596</v>
      </c>
      <c r="E73" s="89">
        <v>29112009.450000003</v>
      </c>
      <c r="F73" s="89">
        <v>26707613.970000003</v>
      </c>
      <c r="G73" s="88"/>
      <c r="H73" s="83">
        <f t="shared" si="4"/>
        <v>13.267198975432359</v>
      </c>
      <c r="I73" s="83">
        <f t="shared" si="5"/>
        <v>91.740881081638975</v>
      </c>
    </row>
    <row r="74" spans="1:9" s="76" customFormat="1">
      <c r="A74" s="91"/>
      <c r="B74" s="90" t="s">
        <v>218</v>
      </c>
      <c r="C74" s="89">
        <v>12011541</v>
      </c>
      <c r="D74" s="89">
        <v>12011541</v>
      </c>
      <c r="E74" s="89">
        <v>3903415.09</v>
      </c>
      <c r="F74" s="89">
        <v>3666214.3</v>
      </c>
      <c r="G74" s="88"/>
      <c r="H74" s="83">
        <f t="shared" si="4"/>
        <v>30.522430885429269</v>
      </c>
      <c r="I74" s="83">
        <f t="shared" si="5"/>
        <v>93.923249653676976</v>
      </c>
    </row>
    <row r="75" spans="1:9" s="76" customFormat="1">
      <c r="A75" s="91"/>
      <c r="B75" s="90" t="s">
        <v>270</v>
      </c>
      <c r="C75" s="89">
        <v>1066589096</v>
      </c>
      <c r="D75" s="89">
        <v>1067973363.0000006</v>
      </c>
      <c r="E75" s="89">
        <v>235623802.50000015</v>
      </c>
      <c r="F75" s="89">
        <v>169631988.07000029</v>
      </c>
      <c r="G75" s="88"/>
      <c r="H75" s="83">
        <f t="shared" si="4"/>
        <v>15.883541101951639</v>
      </c>
      <c r="I75" s="83">
        <f t="shared" si="5"/>
        <v>71.992721563009397</v>
      </c>
    </row>
    <row r="76" spans="1:9" s="76" customFormat="1">
      <c r="A76" s="91"/>
      <c r="B76" s="90" t="s">
        <v>23</v>
      </c>
      <c r="C76" s="89">
        <v>1322019760</v>
      </c>
      <c r="D76" s="89">
        <v>1322019760.0000002</v>
      </c>
      <c r="E76" s="89">
        <v>375254940.43999994</v>
      </c>
      <c r="F76" s="89">
        <v>190362711.16000003</v>
      </c>
      <c r="G76" s="88"/>
      <c r="H76" s="83">
        <f t="shared" si="4"/>
        <v>14.399384708137797</v>
      </c>
      <c r="I76" s="83">
        <f t="shared" si="5"/>
        <v>50.72890204637757</v>
      </c>
    </row>
    <row r="77" spans="1:9" s="76" customFormat="1">
      <c r="A77" s="91"/>
      <c r="B77" s="90" t="s">
        <v>269</v>
      </c>
      <c r="C77" s="89">
        <v>2372551494</v>
      </c>
      <c r="D77" s="89">
        <v>2372551494.000001</v>
      </c>
      <c r="E77" s="89">
        <v>224457850.77000001</v>
      </c>
      <c r="F77" s="89">
        <v>38424938.519999996</v>
      </c>
      <c r="G77" s="88"/>
      <c r="H77" s="83">
        <f t="shared" si="4"/>
        <v>1.6195618353141625</v>
      </c>
      <c r="I77" s="83">
        <f t="shared" si="5"/>
        <v>17.11899957528048</v>
      </c>
    </row>
    <row r="78" spans="1:9" s="76" customFormat="1">
      <c r="A78" s="91"/>
      <c r="B78" s="90" t="s">
        <v>267</v>
      </c>
      <c r="C78" s="89">
        <v>809188589</v>
      </c>
      <c r="D78" s="89">
        <v>809188589</v>
      </c>
      <c r="E78" s="89">
        <v>110455397.06</v>
      </c>
      <c r="F78" s="89">
        <v>15191123.030000001</v>
      </c>
      <c r="G78" s="88"/>
      <c r="H78" s="83">
        <f t="shared" si="4"/>
        <v>1.8773278857989433</v>
      </c>
      <c r="I78" s="83">
        <f t="shared" si="5"/>
        <v>13.753174072379728</v>
      </c>
    </row>
    <row r="79" spans="1:9" s="76" customFormat="1">
      <c r="A79" s="91"/>
      <c r="B79" s="90" t="s">
        <v>265</v>
      </c>
      <c r="C79" s="89">
        <v>303847878</v>
      </c>
      <c r="D79" s="89">
        <v>303885473</v>
      </c>
      <c r="E79" s="89">
        <v>23938946.690000001</v>
      </c>
      <c r="F79" s="89">
        <v>13044162.640000001</v>
      </c>
      <c r="G79" s="88"/>
      <c r="H79" s="83">
        <f t="shared" si="4"/>
        <v>4.2924600874224748</v>
      </c>
      <c r="I79" s="83">
        <f t="shared" si="5"/>
        <v>54.489292318984653</v>
      </c>
    </row>
    <row r="80" spans="1:9">
      <c r="A80" s="95" t="s">
        <v>68</v>
      </c>
      <c r="B80" s="94"/>
      <c r="C80" s="93">
        <f>+C81</f>
        <v>74905006</v>
      </c>
      <c r="D80" s="93">
        <f>+D81</f>
        <v>73897519.050000012</v>
      </c>
      <c r="E80" s="93">
        <f>+E81</f>
        <v>13031093.560000002</v>
      </c>
      <c r="F80" s="93">
        <f>+F81</f>
        <v>11322434.120000003</v>
      </c>
      <c r="G80" s="93"/>
      <c r="H80" s="92">
        <f t="shared" si="4"/>
        <v>15.321805475416703</v>
      </c>
      <c r="I80" s="92">
        <f t="shared" si="5"/>
        <v>86.887827701238606</v>
      </c>
    </row>
    <row r="81" spans="1:9" s="76" customFormat="1" ht="12.75" thickBot="1">
      <c r="A81" s="91"/>
      <c r="B81" s="90" t="s">
        <v>203</v>
      </c>
      <c r="C81" s="89">
        <v>74905006</v>
      </c>
      <c r="D81" s="89">
        <v>73897519.050000012</v>
      </c>
      <c r="E81" s="89">
        <v>13031093.560000002</v>
      </c>
      <c r="F81" s="89">
        <v>11322434.120000003</v>
      </c>
      <c r="G81" s="85"/>
      <c r="H81" s="84">
        <f t="shared" si="4"/>
        <v>15.321805475416703</v>
      </c>
      <c r="I81" s="84">
        <f t="shared" si="5"/>
        <v>86.887827701238606</v>
      </c>
    </row>
    <row r="82" spans="1:9" ht="12.75" hidden="1" thickBot="1">
      <c r="A82" s="87"/>
      <c r="B82" s="86"/>
      <c r="C82" s="85"/>
      <c r="D82" s="85"/>
      <c r="E82" s="85"/>
      <c r="F82" s="85"/>
      <c r="G82" s="85"/>
      <c r="H82" s="84"/>
      <c r="I82" s="84"/>
    </row>
    <row r="83" spans="1:9" ht="11.25" customHeight="1">
      <c r="A83" s="311" t="s">
        <v>45</v>
      </c>
      <c r="B83" s="311"/>
      <c r="C83" s="311"/>
      <c r="D83" s="311"/>
      <c r="E83" s="311"/>
      <c r="F83" s="311"/>
      <c r="G83" s="311"/>
      <c r="H83" s="83"/>
      <c r="I83" s="83"/>
    </row>
    <row r="84" spans="1:9" ht="11.25" customHeight="1">
      <c r="A84" s="310" t="s">
        <v>47</v>
      </c>
      <c r="B84" s="310"/>
      <c r="C84" s="310"/>
      <c r="D84" s="310"/>
      <c r="E84" s="310"/>
      <c r="F84" s="310"/>
      <c r="G84" s="310"/>
      <c r="H84" s="83"/>
      <c r="I84" s="83"/>
    </row>
    <row r="85" spans="1:9" ht="11.25" customHeight="1">
      <c r="A85" s="81" t="s">
        <v>264</v>
      </c>
      <c r="B85" s="81"/>
      <c r="C85" s="81"/>
      <c r="D85" s="82"/>
      <c r="E85" s="82"/>
      <c r="F85" s="82"/>
      <c r="G85" s="82"/>
      <c r="H85" s="81"/>
      <c r="I85" s="81"/>
    </row>
    <row r="86" spans="1:9" ht="11.25" customHeight="1">
      <c r="A86" s="79" t="s">
        <v>48</v>
      </c>
      <c r="B86" s="79"/>
      <c r="C86" s="79"/>
      <c r="D86" s="80"/>
      <c r="E86" s="80"/>
      <c r="F86" s="80"/>
      <c r="G86" s="80"/>
      <c r="H86" s="79"/>
      <c r="I86" s="79"/>
    </row>
    <row r="87" spans="1:9">
      <c r="C87" s="78"/>
      <c r="D87" s="78"/>
      <c r="E87" s="78"/>
      <c r="F87" s="78"/>
    </row>
    <row r="88" spans="1:9">
      <c r="G88" s="75"/>
    </row>
    <row r="89" spans="1:9">
      <c r="G89" s="75"/>
    </row>
    <row r="90" spans="1:9">
      <c r="G90" s="75"/>
    </row>
    <row r="91" spans="1:9">
      <c r="G91" s="75"/>
    </row>
    <row r="92" spans="1:9">
      <c r="G92" s="75"/>
    </row>
    <row r="93" spans="1:9">
      <c r="G93" s="75"/>
    </row>
    <row r="94" spans="1:9">
      <c r="G94" s="75"/>
    </row>
    <row r="95" spans="1:9">
      <c r="G95" s="75"/>
    </row>
    <row r="96" spans="1:9">
      <c r="G96" s="75"/>
    </row>
    <row r="97" spans="7:7">
      <c r="G97" s="75"/>
    </row>
  </sheetData>
  <mergeCells count="11">
    <mergeCell ref="A84:G84"/>
    <mergeCell ref="A83:G83"/>
    <mergeCell ref="C5:C6"/>
    <mergeCell ref="A3:I3"/>
    <mergeCell ref="A4:A7"/>
    <mergeCell ref="B4:B7"/>
    <mergeCell ref="E4:F4"/>
    <mergeCell ref="H4:I5"/>
    <mergeCell ref="D5:D6"/>
    <mergeCell ref="E5:E6"/>
    <mergeCell ref="A1:D1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5"/>
  <sheetViews>
    <sheetView showGridLines="0" tabSelected="1" zoomScale="130" zoomScaleNormal="130" zoomScaleSheetLayoutView="55" workbookViewId="0">
      <selection sqref="A1:D1"/>
    </sheetView>
  </sheetViews>
  <sheetFormatPr baseColWidth="10" defaultRowHeight="12.75"/>
  <cols>
    <col min="1" max="1" width="3.28515625" style="44" customWidth="1"/>
    <col min="2" max="2" width="0.7109375" style="43" customWidth="1"/>
    <col min="3" max="3" width="44" style="41" customWidth="1"/>
    <col min="4" max="4" width="14.42578125" style="42" customWidth="1"/>
    <col min="5" max="7" width="14.42578125" style="41" customWidth="1"/>
    <col min="8" max="8" width="1.140625" style="39" customWidth="1"/>
    <col min="9" max="10" width="15.85546875" style="39" customWidth="1"/>
    <col min="11" max="11" width="9.85546875" style="277" customWidth="1"/>
    <col min="12" max="16384" width="11.42578125" style="39"/>
  </cols>
  <sheetData>
    <row r="1" spans="1:11" ht="59.25" customHeight="1">
      <c r="A1" s="352" t="s">
        <v>737</v>
      </c>
      <c r="B1" s="352"/>
      <c r="C1" s="352"/>
      <c r="D1" s="352"/>
      <c r="E1" s="353" t="s">
        <v>80</v>
      </c>
      <c r="I1" s="283"/>
      <c r="J1" s="283"/>
    </row>
    <row r="2" spans="1:11" ht="18.75">
      <c r="A2" s="253" t="s">
        <v>738</v>
      </c>
      <c r="B2" s="357"/>
      <c r="C2" s="358"/>
      <c r="D2" s="359"/>
      <c r="E2" s="359"/>
      <c r="F2" s="359"/>
      <c r="G2" s="359"/>
      <c r="H2" s="45"/>
      <c r="I2" s="360"/>
      <c r="J2" s="360"/>
    </row>
    <row r="3" spans="1:11" ht="60.75" customHeight="1">
      <c r="A3" s="361" t="s">
        <v>263</v>
      </c>
      <c r="B3" s="361"/>
      <c r="C3" s="361"/>
      <c r="D3" s="361"/>
      <c r="E3" s="361"/>
      <c r="F3" s="361"/>
      <c r="G3" s="361"/>
      <c r="H3" s="361"/>
      <c r="I3" s="361"/>
      <c r="J3" s="362"/>
    </row>
    <row r="4" spans="1:11" ht="11.25" customHeight="1">
      <c r="A4" s="329" t="s">
        <v>4</v>
      </c>
      <c r="B4" s="329"/>
      <c r="C4" s="327" t="s">
        <v>20</v>
      </c>
      <c r="D4" s="74"/>
      <c r="E4" s="74"/>
      <c r="F4" s="314" t="s">
        <v>0</v>
      </c>
      <c r="G4" s="314"/>
      <c r="H4" s="34"/>
      <c r="I4" s="313" t="s">
        <v>3</v>
      </c>
      <c r="J4" s="313"/>
    </row>
    <row r="5" spans="1:11" ht="11.25" customHeight="1">
      <c r="A5" s="329"/>
      <c r="B5" s="329"/>
      <c r="C5" s="327"/>
      <c r="D5" s="312" t="s">
        <v>1</v>
      </c>
      <c r="E5" s="312" t="s">
        <v>199</v>
      </c>
      <c r="F5" s="312" t="s">
        <v>2</v>
      </c>
      <c r="G5" s="30" t="s">
        <v>21</v>
      </c>
      <c r="H5" s="36"/>
      <c r="I5" s="314"/>
      <c r="J5" s="314"/>
    </row>
    <row r="6" spans="1:11" ht="21" customHeight="1">
      <c r="A6" s="329"/>
      <c r="B6" s="329"/>
      <c r="C6" s="327"/>
      <c r="D6" s="312"/>
      <c r="E6" s="312"/>
      <c r="F6" s="312"/>
      <c r="G6" s="34" t="s">
        <v>200</v>
      </c>
      <c r="H6" s="34"/>
      <c r="I6" s="36" t="s">
        <v>199</v>
      </c>
      <c r="J6" s="36" t="s">
        <v>5</v>
      </c>
    </row>
    <row r="7" spans="1:11">
      <c r="A7" s="330"/>
      <c r="B7" s="330"/>
      <c r="C7" s="328"/>
      <c r="D7" s="73" t="s">
        <v>6</v>
      </c>
      <c r="E7" s="73" t="s">
        <v>7</v>
      </c>
      <c r="F7" s="73" t="s">
        <v>8</v>
      </c>
      <c r="G7" s="35" t="s">
        <v>9</v>
      </c>
      <c r="H7" s="35"/>
      <c r="I7" s="35" t="s">
        <v>49</v>
      </c>
      <c r="J7" s="35" t="s">
        <v>50</v>
      </c>
    </row>
    <row r="8" spans="1:11" s="24" customFormat="1" ht="15" customHeight="1">
      <c r="A8" s="350" t="s">
        <v>10</v>
      </c>
      <c r="B8" s="350"/>
      <c r="C8" s="350"/>
      <c r="D8" s="302">
        <f>D9+D23+D25+D30+D32+D34+D52+D58+D61+D65+D68+D71+D81+D85+D87</f>
        <v>148024363362.16733</v>
      </c>
      <c r="E8" s="302">
        <f>E9+E23+E25+E30+E32+E34+E52+E58+E61+E65+E68+E71+E81+E85+E87</f>
        <v>146445798095.55627</v>
      </c>
      <c r="F8" s="302">
        <f>F9+F23+F25+F30+F32+F34+F52+F58+F61+F65+F68+F71+F81+F85+F87</f>
        <v>51276645561.46431</v>
      </c>
      <c r="G8" s="302">
        <f>G9+G23+G25+G30+G32+G34+G52+G58+G61+G65+G68+G71+G81+G85+G87</f>
        <v>49334326533.057976</v>
      </c>
      <c r="H8" s="71"/>
      <c r="I8" s="70">
        <f>IF(G8=0,"n.a.",IF(E8=0,"n.a.",(G8/E8)*100))</f>
        <v>33.68777197749791</v>
      </c>
      <c r="J8" s="70">
        <f>IF(G8=0,"n.a.",IF(F8=0,"n.a.",(G8/F8)*100))</f>
        <v>96.212078603936533</v>
      </c>
      <c r="K8" s="278"/>
    </row>
    <row r="9" spans="1:11">
      <c r="A9" s="61" t="s">
        <v>198</v>
      </c>
      <c r="B9" s="60" t="s">
        <v>197</v>
      </c>
      <c r="C9" s="59"/>
      <c r="D9" s="58">
        <f>SUM(D10:D22)</f>
        <v>36371379607</v>
      </c>
      <c r="E9" s="58">
        <f>SUM(E10:E22)</f>
        <v>36318880126.699997</v>
      </c>
      <c r="F9" s="58">
        <f>SUM(F10:F22)</f>
        <v>11488671753.609993</v>
      </c>
      <c r="G9" s="58">
        <f>SUM(G10:G22)</f>
        <v>10521948677.209999</v>
      </c>
      <c r="H9" s="57"/>
      <c r="I9" s="56">
        <f t="shared" ref="I9:I20" si="0">IF(G9=0,"n.a.",IF(E9=0,"n.a.",(G9/E9)*100))</f>
        <v>28.971016288232793</v>
      </c>
      <c r="J9" s="56">
        <f t="shared" ref="J9:J20" si="1">IF(G9=0,"n.a.",IF(F9=0,"n.a.",(G9/F9)*100))</f>
        <v>91.585423475118191</v>
      </c>
    </row>
    <row r="10" spans="1:11" s="69" customFormat="1" ht="14.25">
      <c r="A10" s="55"/>
      <c r="B10" s="67"/>
      <c r="C10" s="66" t="s">
        <v>261</v>
      </c>
      <c r="D10" s="65">
        <v>256257347</v>
      </c>
      <c r="E10" s="65">
        <v>256784102.25</v>
      </c>
      <c r="F10" s="65">
        <v>11564394.610000001</v>
      </c>
      <c r="G10" s="65">
        <v>11564394.610000001</v>
      </c>
      <c r="H10" s="71"/>
      <c r="I10" s="301">
        <f t="shared" si="0"/>
        <v>4.5035477308253036</v>
      </c>
      <c r="J10" s="301">
        <f t="shared" si="1"/>
        <v>100</v>
      </c>
      <c r="K10" s="277"/>
    </row>
    <row r="11" spans="1:11" s="69" customFormat="1" ht="14.25">
      <c r="A11" s="55"/>
      <c r="B11" s="67"/>
      <c r="C11" s="66" t="s">
        <v>260</v>
      </c>
      <c r="D11" s="65">
        <v>1584120667</v>
      </c>
      <c r="E11" s="65">
        <v>1621411724.4699998</v>
      </c>
      <c r="F11" s="65">
        <v>300746151.77999997</v>
      </c>
      <c r="G11" s="65">
        <v>287946871.95999998</v>
      </c>
      <c r="H11" s="71"/>
      <c r="I11" s="301">
        <f t="shared" si="0"/>
        <v>17.759022437938938</v>
      </c>
      <c r="J11" s="301">
        <f t="shared" si="1"/>
        <v>95.744158405936034</v>
      </c>
      <c r="K11" s="277"/>
    </row>
    <row r="12" spans="1:11" s="69" customFormat="1" ht="14.25">
      <c r="A12" s="55"/>
      <c r="B12" s="67"/>
      <c r="C12" s="66" t="s">
        <v>259</v>
      </c>
      <c r="D12" s="65">
        <v>27771928196</v>
      </c>
      <c r="E12" s="65">
        <v>27750058734.419998</v>
      </c>
      <c r="F12" s="65">
        <v>8698605830.8299999</v>
      </c>
      <c r="G12" s="65">
        <v>7780842699.8099985</v>
      </c>
      <c r="H12" s="71"/>
      <c r="I12" s="301">
        <f t="shared" si="0"/>
        <v>28.039013445975051</v>
      </c>
      <c r="J12" s="301">
        <f t="shared" si="1"/>
        <v>89.449307752660516</v>
      </c>
      <c r="K12" s="277"/>
    </row>
    <row r="13" spans="1:11" s="69" customFormat="1" ht="14.25">
      <c r="A13" s="55"/>
      <c r="B13" s="67"/>
      <c r="C13" s="66" t="s">
        <v>135</v>
      </c>
      <c r="D13" s="65">
        <v>464571178</v>
      </c>
      <c r="E13" s="65">
        <v>446363398.06</v>
      </c>
      <c r="F13" s="65">
        <v>121654042.22</v>
      </c>
      <c r="G13" s="65">
        <v>121621998.22</v>
      </c>
      <c r="H13" s="71"/>
      <c r="I13" s="301">
        <f t="shared" si="0"/>
        <v>27.24730539031599</v>
      </c>
      <c r="J13" s="301">
        <f t="shared" si="1"/>
        <v>99.973659732619453</v>
      </c>
      <c r="K13" s="277"/>
    </row>
    <row r="14" spans="1:11" s="69" customFormat="1" ht="14.25">
      <c r="A14" s="55"/>
      <c r="B14" s="67"/>
      <c r="C14" s="66" t="s">
        <v>218</v>
      </c>
      <c r="D14" s="65">
        <v>62638533</v>
      </c>
      <c r="E14" s="65">
        <v>68082143.780000001</v>
      </c>
      <c r="F14" s="65">
        <v>10396189.719999999</v>
      </c>
      <c r="G14" s="65">
        <v>10180697.539999999</v>
      </c>
      <c r="H14" s="71"/>
      <c r="I14" s="301">
        <f t="shared" si="0"/>
        <v>14.953550189162387</v>
      </c>
      <c r="J14" s="301">
        <f t="shared" si="1"/>
        <v>97.92720038972125</v>
      </c>
      <c r="K14" s="277"/>
    </row>
    <row r="15" spans="1:11" s="69" customFormat="1" ht="14.25">
      <c r="A15" s="55"/>
      <c r="B15" s="67"/>
      <c r="C15" s="66" t="s">
        <v>258</v>
      </c>
      <c r="D15" s="65">
        <v>52959575</v>
      </c>
      <c r="E15" s="65">
        <v>50690394</v>
      </c>
      <c r="F15" s="65">
        <v>8471143.629999999</v>
      </c>
      <c r="G15" s="65">
        <v>8471143.629999999</v>
      </c>
      <c r="H15" s="71"/>
      <c r="I15" s="301">
        <f t="shared" si="0"/>
        <v>16.711536371171228</v>
      </c>
      <c r="J15" s="301">
        <f t="shared" si="1"/>
        <v>100</v>
      </c>
      <c r="K15" s="277"/>
    </row>
    <row r="16" spans="1:11" s="69" customFormat="1" ht="14.25">
      <c r="A16" s="55"/>
      <c r="B16" s="67"/>
      <c r="C16" s="66" t="s">
        <v>257</v>
      </c>
      <c r="D16" s="65">
        <v>399481958</v>
      </c>
      <c r="E16" s="65">
        <v>389452951.02999997</v>
      </c>
      <c r="F16" s="65">
        <v>80187251.959999993</v>
      </c>
      <c r="G16" s="65">
        <v>80187251.959999993</v>
      </c>
      <c r="H16" s="71"/>
      <c r="I16" s="301">
        <f t="shared" si="0"/>
        <v>20.589714816109606</v>
      </c>
      <c r="J16" s="301">
        <f t="shared" si="1"/>
        <v>100</v>
      </c>
      <c r="K16" s="277"/>
    </row>
    <row r="17" spans="1:11" s="69" customFormat="1" ht="14.25">
      <c r="A17" s="55"/>
      <c r="B17" s="67"/>
      <c r="C17" s="66" t="s">
        <v>255</v>
      </c>
      <c r="D17" s="65">
        <v>55895379</v>
      </c>
      <c r="E17" s="65">
        <v>61348306.600000001</v>
      </c>
      <c r="F17" s="65">
        <v>9774474.5500000007</v>
      </c>
      <c r="G17" s="65">
        <v>9774474.5500000007</v>
      </c>
      <c r="H17" s="71"/>
      <c r="I17" s="301">
        <f t="shared" si="0"/>
        <v>15.932753635289423</v>
      </c>
      <c r="J17" s="301">
        <f t="shared" si="1"/>
        <v>100</v>
      </c>
      <c r="K17" s="277"/>
    </row>
    <row r="18" spans="1:11" s="69" customFormat="1" ht="14.25">
      <c r="A18" s="55"/>
      <c r="B18" s="67"/>
      <c r="C18" s="66" t="s">
        <v>253</v>
      </c>
      <c r="D18" s="65">
        <v>218230548</v>
      </c>
      <c r="E18" s="65">
        <v>170800332.69999999</v>
      </c>
      <c r="F18" s="65">
        <v>28984199.410000011</v>
      </c>
      <c r="G18" s="65">
        <v>28984199.410000011</v>
      </c>
      <c r="H18" s="71"/>
      <c r="I18" s="301">
        <f t="shared" si="0"/>
        <v>16.969638730686157</v>
      </c>
      <c r="J18" s="301">
        <f t="shared" si="1"/>
        <v>100</v>
      </c>
      <c r="K18" s="277"/>
    </row>
    <row r="19" spans="1:11" s="69" customFormat="1" ht="14.25">
      <c r="A19" s="55"/>
      <c r="B19" s="67"/>
      <c r="C19" s="66" t="s">
        <v>193</v>
      </c>
      <c r="D19" s="65">
        <v>151598499</v>
      </c>
      <c r="E19" s="65">
        <v>151622343.86000001</v>
      </c>
      <c r="F19" s="65">
        <v>22044672.890000001</v>
      </c>
      <c r="G19" s="65">
        <v>22038654.969999999</v>
      </c>
      <c r="H19" s="71"/>
      <c r="I19" s="301">
        <f t="shared" si="0"/>
        <v>14.535229049320936</v>
      </c>
      <c r="J19" s="301">
        <f t="shared" si="1"/>
        <v>99.972701250637598</v>
      </c>
      <c r="K19" s="277"/>
    </row>
    <row r="20" spans="1:11" s="69" customFormat="1" ht="14.25">
      <c r="A20" s="55"/>
      <c r="B20" s="67"/>
      <c r="C20" s="66" t="s">
        <v>192</v>
      </c>
      <c r="D20" s="65">
        <v>53697727</v>
      </c>
      <c r="E20" s="65">
        <v>52265695.530000001</v>
      </c>
      <c r="F20" s="65">
        <v>8881182.3100000005</v>
      </c>
      <c r="G20" s="65">
        <v>8881182.3100000005</v>
      </c>
      <c r="H20" s="71"/>
      <c r="I20" s="301">
        <f t="shared" si="0"/>
        <v>16.992373716527485</v>
      </c>
      <c r="J20" s="301">
        <f t="shared" si="1"/>
        <v>100</v>
      </c>
      <c r="K20" s="277"/>
    </row>
    <row r="21" spans="1:11" s="69" customFormat="1" ht="14.25">
      <c r="A21" s="55"/>
      <c r="B21" s="67"/>
      <c r="C21" s="66" t="s">
        <v>252</v>
      </c>
      <c r="D21" s="65">
        <v>300000000</v>
      </c>
      <c r="E21" s="65">
        <v>300000000</v>
      </c>
      <c r="F21" s="65">
        <v>0</v>
      </c>
      <c r="G21" s="65">
        <v>0</v>
      </c>
      <c r="H21" s="71"/>
      <c r="I21" s="301" t="str">
        <f t="shared" ref="I21" si="2">IF(G21=0,"n.a.",IF(E21=0,"n.a.",(G21/E21)*100))</f>
        <v>n.a.</v>
      </c>
      <c r="J21" s="301" t="str">
        <f t="shared" ref="J21" si="3">IF(G21=0,"n.a.",IF(F21=0,"n.a.",(G21/F21)*100))</f>
        <v>n.a.</v>
      </c>
      <c r="K21" s="277"/>
    </row>
    <row r="22" spans="1:11" s="69" customFormat="1" ht="14.25">
      <c r="A22" s="55"/>
      <c r="B22" s="67"/>
      <c r="C22" s="66" t="s">
        <v>251</v>
      </c>
      <c r="D22" s="65">
        <v>5000000000</v>
      </c>
      <c r="E22" s="65">
        <v>5000000000</v>
      </c>
      <c r="F22" s="65">
        <v>2187362219.6999998</v>
      </c>
      <c r="G22" s="65">
        <v>2151455108.2400002</v>
      </c>
      <c r="H22" s="71"/>
      <c r="I22" s="301">
        <f t="shared" ref="I22:I53" si="4">IF(G22=0,"n.a.",IF(E22=0,"n.a.",(G22/E22)*100))</f>
        <v>43.029102164800001</v>
      </c>
      <c r="J22" s="301">
        <f t="shared" ref="J22:J53" si="5">IF(G22=0,"n.a.",IF(F22=0,"n.a.",(G22/F22)*100))</f>
        <v>98.358428652711922</v>
      </c>
      <c r="K22" s="277"/>
    </row>
    <row r="23" spans="1:11">
      <c r="A23" s="61" t="s">
        <v>250</v>
      </c>
      <c r="B23" s="60" t="s">
        <v>249</v>
      </c>
      <c r="C23" s="59"/>
      <c r="D23" s="58">
        <f>SUM(D24)</f>
        <v>211423429</v>
      </c>
      <c r="E23" s="58">
        <f>SUM(E24)</f>
        <v>208476091.55000001</v>
      </c>
      <c r="F23" s="58">
        <f>SUM(F24)</f>
        <v>26831453.320000004</v>
      </c>
      <c r="G23" s="58">
        <f>SUM(G24)</f>
        <v>24872562.370000001</v>
      </c>
      <c r="H23" s="57"/>
      <c r="I23" s="56">
        <f t="shared" si="4"/>
        <v>11.930654582535031</v>
      </c>
      <c r="J23" s="56">
        <f t="shared" si="5"/>
        <v>92.699273771578163</v>
      </c>
    </row>
    <row r="24" spans="1:11" s="69" customFormat="1" ht="14.25">
      <c r="A24" s="55"/>
      <c r="B24" s="67"/>
      <c r="C24" s="66" t="s">
        <v>247</v>
      </c>
      <c r="D24" s="65">
        <v>211423429</v>
      </c>
      <c r="E24" s="65">
        <v>208476091.55000001</v>
      </c>
      <c r="F24" s="65">
        <v>26831453.320000004</v>
      </c>
      <c r="G24" s="65">
        <v>24872562.370000001</v>
      </c>
      <c r="H24" s="71"/>
      <c r="I24" s="301">
        <f t="shared" si="4"/>
        <v>11.930654582535031</v>
      </c>
      <c r="J24" s="301">
        <f t="shared" si="5"/>
        <v>92.699273771578163</v>
      </c>
      <c r="K24" s="277"/>
    </row>
    <row r="25" spans="1:11">
      <c r="A25" s="61" t="s">
        <v>246</v>
      </c>
      <c r="B25" s="60" t="s">
        <v>245</v>
      </c>
      <c r="C25" s="59"/>
      <c r="D25" s="58">
        <f>SUM(D26:D29)</f>
        <v>5176249408</v>
      </c>
      <c r="E25" s="58">
        <f>SUM(E26:E29)</f>
        <v>5732403154.8499994</v>
      </c>
      <c r="F25" s="58">
        <f>SUM(F26:F29)</f>
        <v>1965433166.3299999</v>
      </c>
      <c r="G25" s="58">
        <f>SUM(G26:G29)</f>
        <v>1943525738.1699998</v>
      </c>
      <c r="H25" s="57"/>
      <c r="I25" s="56">
        <f t="shared" si="4"/>
        <v>33.904205368487489</v>
      </c>
      <c r="J25" s="56">
        <f t="shared" si="5"/>
        <v>98.885363871166007</v>
      </c>
    </row>
    <row r="26" spans="1:11">
      <c r="A26" s="55"/>
      <c r="B26" s="67"/>
      <c r="C26" s="66" t="s">
        <v>244</v>
      </c>
      <c r="D26" s="65">
        <v>3279637107</v>
      </c>
      <c r="E26" s="65">
        <v>4113799353.7899995</v>
      </c>
      <c r="F26" s="64">
        <v>1566560404.7599998</v>
      </c>
      <c r="G26" s="64">
        <v>1550609717.7599998</v>
      </c>
      <c r="H26" s="63"/>
      <c r="I26" s="301">
        <f t="shared" si="4"/>
        <v>37.692886414876789</v>
      </c>
      <c r="J26" s="301">
        <f t="shared" si="5"/>
        <v>98.981801981491827</v>
      </c>
    </row>
    <row r="27" spans="1:11">
      <c r="A27" s="55"/>
      <c r="B27" s="67"/>
      <c r="C27" s="66" t="s">
        <v>243</v>
      </c>
      <c r="D27" s="65">
        <v>62404821</v>
      </c>
      <c r="E27" s="65">
        <v>60623807.030000001</v>
      </c>
      <c r="F27" s="64">
        <v>11555108.950000001</v>
      </c>
      <c r="G27" s="64">
        <v>11256815.950000001</v>
      </c>
      <c r="H27" s="63"/>
      <c r="I27" s="301">
        <f t="shared" si="4"/>
        <v>18.568309219560408</v>
      </c>
      <c r="J27" s="301">
        <f t="shared" si="5"/>
        <v>97.418518498694041</v>
      </c>
    </row>
    <row r="28" spans="1:11">
      <c r="A28" s="55"/>
      <c r="B28" s="67"/>
      <c r="C28" s="66" t="s">
        <v>72</v>
      </c>
      <c r="D28" s="65">
        <v>1726207480</v>
      </c>
      <c r="E28" s="65">
        <v>1464012327.7500002</v>
      </c>
      <c r="F28" s="64">
        <v>387317652.62</v>
      </c>
      <c r="G28" s="64">
        <v>381659204.45999998</v>
      </c>
      <c r="H28" s="63"/>
      <c r="I28" s="301">
        <f t="shared" si="4"/>
        <v>26.069398271158096</v>
      </c>
      <c r="J28" s="301">
        <f t="shared" si="5"/>
        <v>98.53906783702638</v>
      </c>
    </row>
    <row r="29" spans="1:11">
      <c r="A29" s="55"/>
      <c r="B29" s="67"/>
      <c r="C29" s="66" t="s">
        <v>241</v>
      </c>
      <c r="D29" s="65">
        <v>108000000</v>
      </c>
      <c r="E29" s="65">
        <v>93967666.280000001</v>
      </c>
      <c r="F29" s="64">
        <v>0</v>
      </c>
      <c r="G29" s="64">
        <v>0</v>
      </c>
      <c r="H29" s="63"/>
      <c r="I29" s="301" t="str">
        <f t="shared" si="4"/>
        <v>n.a.</v>
      </c>
      <c r="J29" s="301" t="str">
        <f t="shared" si="5"/>
        <v>n.a.</v>
      </c>
    </row>
    <row r="30" spans="1:11">
      <c r="A30" s="61" t="s">
        <v>240</v>
      </c>
      <c r="B30" s="60" t="s">
        <v>239</v>
      </c>
      <c r="C30" s="59"/>
      <c r="D30" s="58">
        <f>SUM(D31)</f>
        <v>1005113039</v>
      </c>
      <c r="E30" s="58">
        <f>SUM(E31)</f>
        <v>957006501.75</v>
      </c>
      <c r="F30" s="58">
        <f>SUM(F31)</f>
        <v>176233045.74999997</v>
      </c>
      <c r="G30" s="58">
        <f>SUM(G31)</f>
        <v>161861448.34999999</v>
      </c>
      <c r="H30" s="57"/>
      <c r="I30" s="56">
        <f t="shared" si="4"/>
        <v>16.913307073046745</v>
      </c>
      <c r="J30" s="56">
        <f t="shared" si="5"/>
        <v>91.845117730991731</v>
      </c>
    </row>
    <row r="31" spans="1:11">
      <c r="A31" s="55"/>
      <c r="B31" s="67"/>
      <c r="C31" s="66" t="s">
        <v>213</v>
      </c>
      <c r="D31" s="65">
        <v>1005113039</v>
      </c>
      <c r="E31" s="65">
        <v>957006501.75</v>
      </c>
      <c r="F31" s="64">
        <v>176233045.74999997</v>
      </c>
      <c r="G31" s="64">
        <v>161861448.34999999</v>
      </c>
      <c r="H31" s="63"/>
      <c r="I31" s="301">
        <f t="shared" si="4"/>
        <v>16.913307073046745</v>
      </c>
      <c r="J31" s="301">
        <f t="shared" si="5"/>
        <v>91.845117730991731</v>
      </c>
    </row>
    <row r="32" spans="1:11">
      <c r="A32" s="61" t="s">
        <v>238</v>
      </c>
      <c r="B32" s="60" t="s">
        <v>237</v>
      </c>
      <c r="C32" s="59"/>
      <c r="D32" s="58">
        <f>SUM(D33)</f>
        <v>10000000</v>
      </c>
      <c r="E32" s="58">
        <f>SUM(E33)</f>
        <v>10000000</v>
      </c>
      <c r="F32" s="58">
        <f>SUM(F33)</f>
        <v>0</v>
      </c>
      <c r="G32" s="58">
        <f>SUM(G33)</f>
        <v>0</v>
      </c>
      <c r="H32" s="57"/>
      <c r="I32" s="56" t="str">
        <f t="shared" si="4"/>
        <v>n.a.</v>
      </c>
      <c r="J32" s="56" t="str">
        <f t="shared" si="5"/>
        <v>n.a.</v>
      </c>
    </row>
    <row r="33" spans="1:10">
      <c r="A33" s="55"/>
      <c r="B33" s="67"/>
      <c r="C33" s="66" t="s">
        <v>25</v>
      </c>
      <c r="D33" s="65">
        <v>10000000</v>
      </c>
      <c r="E33" s="65">
        <v>10000000</v>
      </c>
      <c r="F33" s="64">
        <v>0</v>
      </c>
      <c r="G33" s="64">
        <v>0</v>
      </c>
      <c r="H33" s="63"/>
      <c r="I33" s="301" t="str">
        <f t="shared" si="4"/>
        <v>n.a.</v>
      </c>
      <c r="J33" s="301" t="str">
        <f t="shared" si="5"/>
        <v>n.a.</v>
      </c>
    </row>
    <row r="34" spans="1:10">
      <c r="A34" s="61" t="s">
        <v>185</v>
      </c>
      <c r="B34" s="60" t="s">
        <v>184</v>
      </c>
      <c r="C34" s="59"/>
      <c r="D34" s="58">
        <f>SUM(D35:D51)</f>
        <v>75778056892.893768</v>
      </c>
      <c r="E34" s="58">
        <f>SUM(E35:E51)</f>
        <v>75778056892.890503</v>
      </c>
      <c r="F34" s="58">
        <f>SUM(F35:F51)</f>
        <v>30953100273.554096</v>
      </c>
      <c r="G34" s="58">
        <f>SUM(G35:G51)</f>
        <v>30653861801.32901</v>
      </c>
      <c r="H34" s="57"/>
      <c r="I34" s="56">
        <f t="shared" si="4"/>
        <v>40.452161296055813</v>
      </c>
      <c r="J34" s="56">
        <f t="shared" si="5"/>
        <v>99.033252018116087</v>
      </c>
    </row>
    <row r="35" spans="1:10">
      <c r="A35" s="55"/>
      <c r="B35" s="67"/>
      <c r="C35" s="66" t="s">
        <v>39</v>
      </c>
      <c r="D35" s="65">
        <v>3266843052</v>
      </c>
      <c r="E35" s="65">
        <v>3204256877.2399998</v>
      </c>
      <c r="F35" s="64">
        <v>582856100.18000007</v>
      </c>
      <c r="G35" s="64">
        <v>542733053.52999997</v>
      </c>
      <c r="H35" s="63"/>
      <c r="I35" s="301">
        <f t="shared" si="4"/>
        <v>16.937875904552492</v>
      </c>
      <c r="J35" s="301">
        <f t="shared" si="5"/>
        <v>93.116131642508478</v>
      </c>
    </row>
    <row r="36" spans="1:10">
      <c r="A36" s="55"/>
      <c r="B36" s="67"/>
      <c r="C36" s="66" t="s">
        <v>53</v>
      </c>
      <c r="D36" s="65">
        <v>4256076242.5566802</v>
      </c>
      <c r="E36" s="65">
        <v>4164458890.4928908</v>
      </c>
      <c r="F36" s="64">
        <v>925633467.07701981</v>
      </c>
      <c r="G36" s="64">
        <v>839455048.10020494</v>
      </c>
      <c r="H36" s="63"/>
      <c r="I36" s="301">
        <f t="shared" si="4"/>
        <v>20.157601988018424</v>
      </c>
      <c r="J36" s="301">
        <f t="shared" si="5"/>
        <v>90.689790068962125</v>
      </c>
    </row>
    <row r="37" spans="1:10">
      <c r="A37" s="55"/>
      <c r="B37" s="67"/>
      <c r="C37" s="66" t="s">
        <v>58</v>
      </c>
      <c r="D37" s="65">
        <v>5053540386.0109062</v>
      </c>
      <c r="E37" s="65">
        <v>5052311045.2964487</v>
      </c>
      <c r="F37" s="64">
        <v>1409733798.2137132</v>
      </c>
      <c r="G37" s="64">
        <v>1317587743.4158967</v>
      </c>
      <c r="H37" s="63"/>
      <c r="I37" s="301">
        <f t="shared" si="4"/>
        <v>26.078911840602757</v>
      </c>
      <c r="J37" s="301">
        <f t="shared" si="5"/>
        <v>93.463584762273868</v>
      </c>
    </row>
    <row r="38" spans="1:10">
      <c r="A38" s="55"/>
      <c r="B38" s="67"/>
      <c r="C38" s="66" t="s">
        <v>97</v>
      </c>
      <c r="D38" s="65">
        <v>3630276103</v>
      </c>
      <c r="E38" s="65">
        <v>3630276103</v>
      </c>
      <c r="F38" s="64">
        <v>1182357094</v>
      </c>
      <c r="G38" s="64">
        <v>1158149230</v>
      </c>
      <c r="H38" s="63"/>
      <c r="I38" s="301">
        <f t="shared" si="4"/>
        <v>31.902510914883987</v>
      </c>
      <c r="J38" s="301">
        <f t="shared" si="5"/>
        <v>97.952575907663984</v>
      </c>
    </row>
    <row r="39" spans="1:10">
      <c r="A39" s="55"/>
      <c r="B39" s="67"/>
      <c r="C39" s="66" t="s">
        <v>169</v>
      </c>
      <c r="D39" s="65">
        <v>927447547</v>
      </c>
      <c r="E39" s="65">
        <v>940054801.99999988</v>
      </c>
      <c r="F39" s="64">
        <v>156555149.78000006</v>
      </c>
      <c r="G39" s="64">
        <v>153586784.57000005</v>
      </c>
      <c r="H39" s="63"/>
      <c r="I39" s="301">
        <f t="shared" si="4"/>
        <v>16.338067125792957</v>
      </c>
      <c r="J39" s="301">
        <f t="shared" si="5"/>
        <v>98.103949174350817</v>
      </c>
    </row>
    <row r="40" spans="1:10">
      <c r="A40" s="55"/>
      <c r="B40" s="67"/>
      <c r="C40" s="66" t="s">
        <v>235</v>
      </c>
      <c r="D40" s="65">
        <v>149804550</v>
      </c>
      <c r="E40" s="65">
        <v>224557486</v>
      </c>
      <c r="F40" s="64">
        <v>48667914.230000004</v>
      </c>
      <c r="G40" s="64">
        <v>48667914.230000004</v>
      </c>
      <c r="H40" s="63"/>
      <c r="I40" s="301">
        <f t="shared" si="4"/>
        <v>21.672808641079996</v>
      </c>
      <c r="J40" s="301">
        <f t="shared" si="5"/>
        <v>100</v>
      </c>
    </row>
    <row r="41" spans="1:10">
      <c r="A41" s="55"/>
      <c r="B41" s="67"/>
      <c r="C41" s="66" t="s">
        <v>234</v>
      </c>
      <c r="D41" s="65">
        <v>630264623</v>
      </c>
      <c r="E41" s="65">
        <v>628337108.75</v>
      </c>
      <c r="F41" s="64">
        <v>136201050.22999999</v>
      </c>
      <c r="G41" s="64">
        <v>134073170.46000005</v>
      </c>
      <c r="H41" s="63"/>
      <c r="I41" s="301">
        <f t="shared" si="4"/>
        <v>21.337776902389589</v>
      </c>
      <c r="J41" s="301">
        <f t="shared" si="5"/>
        <v>98.43769209825723</v>
      </c>
    </row>
    <row r="42" spans="1:10">
      <c r="A42" s="55"/>
      <c r="B42" s="67"/>
      <c r="C42" s="66" t="s">
        <v>55</v>
      </c>
      <c r="D42" s="65">
        <v>203331512</v>
      </c>
      <c r="E42" s="65">
        <v>282095037.36000001</v>
      </c>
      <c r="F42" s="64">
        <v>73593850.599999994</v>
      </c>
      <c r="G42" s="64">
        <v>70478500.510000005</v>
      </c>
      <c r="H42" s="63"/>
      <c r="I42" s="301">
        <f t="shared" si="4"/>
        <v>24.983956176463241</v>
      </c>
      <c r="J42" s="301">
        <f t="shared" si="5"/>
        <v>95.76683368977028</v>
      </c>
    </row>
    <row r="43" spans="1:10">
      <c r="A43" s="55"/>
      <c r="B43" s="67"/>
      <c r="C43" s="66" t="s">
        <v>22</v>
      </c>
      <c r="D43" s="65">
        <v>29448470926</v>
      </c>
      <c r="E43" s="65">
        <v>29448470926.000004</v>
      </c>
      <c r="F43" s="64">
        <v>19021245823.680004</v>
      </c>
      <c r="G43" s="64">
        <v>19021245823.680004</v>
      </c>
      <c r="H43" s="63"/>
      <c r="I43" s="301">
        <f t="shared" si="4"/>
        <v>64.591624711102341</v>
      </c>
      <c r="J43" s="301">
        <f t="shared" si="5"/>
        <v>100</v>
      </c>
    </row>
    <row r="44" spans="1:10">
      <c r="A44" s="55"/>
      <c r="B44" s="67"/>
      <c r="C44" s="66" t="s">
        <v>179</v>
      </c>
      <c r="D44" s="65">
        <v>11243182262</v>
      </c>
      <c r="E44" s="65">
        <v>10809935583.319996</v>
      </c>
      <c r="F44" s="64">
        <v>3483195538.8799992</v>
      </c>
      <c r="G44" s="64">
        <v>3438229905.1499991</v>
      </c>
      <c r="H44" s="63"/>
      <c r="I44" s="301">
        <f t="shared" si="4"/>
        <v>31.806201606374739</v>
      </c>
      <c r="J44" s="301">
        <f t="shared" si="5"/>
        <v>98.709069495867055</v>
      </c>
    </row>
    <row r="45" spans="1:10">
      <c r="A45" s="55"/>
      <c r="B45" s="67"/>
      <c r="C45" s="66" t="s">
        <v>13</v>
      </c>
      <c r="D45" s="65">
        <v>11214544592</v>
      </c>
      <c r="E45" s="65">
        <v>10344822171.4</v>
      </c>
      <c r="F45" s="64">
        <v>2029760149.7799997</v>
      </c>
      <c r="G45" s="64">
        <v>2026396424.5799999</v>
      </c>
      <c r="H45" s="63"/>
      <c r="I45" s="301">
        <f t="shared" si="4"/>
        <v>19.588509024179395</v>
      </c>
      <c r="J45" s="301">
        <f t="shared" si="5"/>
        <v>99.834279670907705</v>
      </c>
    </row>
    <row r="46" spans="1:10">
      <c r="A46" s="55"/>
      <c r="B46" s="67"/>
      <c r="C46" s="66" t="s">
        <v>168</v>
      </c>
      <c r="D46" s="65">
        <v>1503706577</v>
      </c>
      <c r="E46" s="65">
        <v>1403971577</v>
      </c>
      <c r="F46" s="64">
        <v>241864154.49000001</v>
      </c>
      <c r="G46" s="64">
        <v>241864154.49000001</v>
      </c>
      <c r="H46" s="63"/>
      <c r="I46" s="301">
        <f t="shared" si="4"/>
        <v>17.227140381774266</v>
      </c>
      <c r="J46" s="301">
        <f t="shared" si="5"/>
        <v>100</v>
      </c>
    </row>
    <row r="47" spans="1:10">
      <c r="A47" s="55"/>
      <c r="B47" s="67"/>
      <c r="C47" s="66" t="s">
        <v>164</v>
      </c>
      <c r="D47" s="65">
        <v>273005323</v>
      </c>
      <c r="E47" s="65">
        <v>273005323</v>
      </c>
      <c r="F47" s="64">
        <v>4057.45</v>
      </c>
      <c r="G47" s="64">
        <v>3821.45</v>
      </c>
      <c r="H47" s="63"/>
      <c r="I47" s="301">
        <f t="shared" si="4"/>
        <v>1.3997712418230028E-3</v>
      </c>
      <c r="J47" s="301">
        <f t="shared" si="5"/>
        <v>94.183538922229488</v>
      </c>
    </row>
    <row r="48" spans="1:10">
      <c r="A48" s="55"/>
      <c r="B48" s="67"/>
      <c r="C48" s="66" t="s">
        <v>56</v>
      </c>
      <c r="D48" s="65">
        <v>1041445371.3261712</v>
      </c>
      <c r="E48" s="65">
        <v>1042381380.4011713</v>
      </c>
      <c r="F48" s="64">
        <v>271359806.48336148</v>
      </c>
      <c r="G48" s="64">
        <v>271317908.68290478</v>
      </c>
      <c r="H48" s="63"/>
      <c r="I48" s="301">
        <f t="shared" si="4"/>
        <v>26.02866031418225</v>
      </c>
      <c r="J48" s="301">
        <f t="shared" si="5"/>
        <v>99.984560056627529</v>
      </c>
    </row>
    <row r="49" spans="1:10">
      <c r="A49" s="55"/>
      <c r="B49" s="67"/>
      <c r="C49" s="66" t="s">
        <v>57</v>
      </c>
      <c r="D49" s="65">
        <v>692589999</v>
      </c>
      <c r="E49" s="65">
        <v>692589999</v>
      </c>
      <c r="F49" s="64">
        <v>0</v>
      </c>
      <c r="G49" s="64">
        <v>0</v>
      </c>
      <c r="H49" s="63"/>
      <c r="I49" s="301" t="str">
        <f t="shared" si="4"/>
        <v>n.a.</v>
      </c>
      <c r="J49" s="301" t="str">
        <f t="shared" si="5"/>
        <v>n.a.</v>
      </c>
    </row>
    <row r="50" spans="1:10" ht="16.5">
      <c r="A50" s="55"/>
      <c r="B50" s="67"/>
      <c r="C50" s="303" t="s">
        <v>233</v>
      </c>
      <c r="D50" s="65">
        <v>0</v>
      </c>
      <c r="E50" s="65">
        <v>1393004755.6300001</v>
      </c>
      <c r="F50" s="65">
        <v>1390004755.6300001</v>
      </c>
      <c r="G50" s="65">
        <v>1390004755.6300001</v>
      </c>
      <c r="H50" s="63"/>
      <c r="I50" s="301">
        <f t="shared" si="4"/>
        <v>99.784638208313709</v>
      </c>
      <c r="J50" s="301">
        <f t="shared" si="5"/>
        <v>100</v>
      </c>
    </row>
    <row r="51" spans="1:10">
      <c r="A51" s="55"/>
      <c r="B51" s="67"/>
      <c r="C51" s="66" t="s">
        <v>167</v>
      </c>
      <c r="D51" s="65">
        <v>2243527827</v>
      </c>
      <c r="E51" s="65">
        <v>2243527827</v>
      </c>
      <c r="F51" s="64">
        <v>67562.850000000006</v>
      </c>
      <c r="G51" s="64">
        <v>67562.850000000006</v>
      </c>
      <c r="H51" s="63"/>
      <c r="I51" s="301">
        <f t="shared" si="4"/>
        <v>3.0114558503312027E-3</v>
      </c>
      <c r="J51" s="301">
        <f t="shared" si="5"/>
        <v>100</v>
      </c>
    </row>
    <row r="52" spans="1:10">
      <c r="A52" s="61" t="s">
        <v>160</v>
      </c>
      <c r="B52" s="60" t="s">
        <v>159</v>
      </c>
      <c r="C52" s="59"/>
      <c r="D52" s="58">
        <f>SUM(D53:D57)</f>
        <v>1412874976.2050107</v>
      </c>
      <c r="E52" s="58">
        <f>SUM(E53:E57)</f>
        <v>1386538255.6054449</v>
      </c>
      <c r="F52" s="58">
        <f>SUM(F53:F57)</f>
        <v>326480661.44928831</v>
      </c>
      <c r="G52" s="58">
        <f>SUM(G53:G57)</f>
        <v>261543533.13568828</v>
      </c>
      <c r="H52" s="57"/>
      <c r="I52" s="56">
        <f t="shared" si="4"/>
        <v>18.863059282953778</v>
      </c>
      <c r="J52" s="56">
        <f t="shared" si="5"/>
        <v>80.109961789057877</v>
      </c>
    </row>
    <row r="53" spans="1:10">
      <c r="A53" s="55"/>
      <c r="B53" s="67"/>
      <c r="C53" s="66" t="s">
        <v>27</v>
      </c>
      <c r="D53" s="65">
        <v>1291663381.9799995</v>
      </c>
      <c r="E53" s="65">
        <v>1265326661.3804994</v>
      </c>
      <c r="F53" s="64">
        <v>217701172.9718</v>
      </c>
      <c r="G53" s="64">
        <v>216441289.55819997</v>
      </c>
      <c r="H53" s="63"/>
      <c r="I53" s="301">
        <f t="shared" si="4"/>
        <v>17.105566188106536</v>
      </c>
      <c r="J53" s="301">
        <f t="shared" si="5"/>
        <v>99.421278536811926</v>
      </c>
    </row>
    <row r="54" spans="1:10">
      <c r="A54" s="55"/>
      <c r="B54" s="67"/>
      <c r="C54" s="66" t="s">
        <v>65</v>
      </c>
      <c r="D54" s="65">
        <v>12259594.225011036</v>
      </c>
      <c r="E54" s="65">
        <v>12259594.224945599</v>
      </c>
      <c r="F54" s="64">
        <v>11986357.077488312</v>
      </c>
      <c r="G54" s="64">
        <v>11986357.077488312</v>
      </c>
      <c r="H54" s="63"/>
      <c r="I54" s="301">
        <f t="shared" ref="I54:I90" si="6">IF(G54=0,"n.a.",IF(E54=0,"n.a.",(G54/E54)*100))</f>
        <v>97.77123824456352</v>
      </c>
      <c r="J54" s="301">
        <f t="shared" ref="J54:J90" si="7">IF(G54=0,"n.a.",IF(F54=0,"n.a.",(G54/F54)*100))</f>
        <v>100</v>
      </c>
    </row>
    <row r="55" spans="1:10">
      <c r="A55" s="55"/>
      <c r="B55" s="67"/>
      <c r="C55" s="66" t="s">
        <v>143</v>
      </c>
      <c r="D55" s="65">
        <v>950000</v>
      </c>
      <c r="E55" s="65">
        <v>950000</v>
      </c>
      <c r="F55" s="64">
        <v>950000</v>
      </c>
      <c r="G55" s="64">
        <v>950000</v>
      </c>
      <c r="H55" s="63"/>
      <c r="I55" s="301">
        <f t="shared" si="6"/>
        <v>100</v>
      </c>
      <c r="J55" s="301">
        <f t="shared" si="7"/>
        <v>100</v>
      </c>
    </row>
    <row r="56" spans="1:10">
      <c r="A56" s="55"/>
      <c r="B56" s="67"/>
      <c r="C56" s="66" t="s">
        <v>231</v>
      </c>
      <c r="D56" s="65">
        <v>106502000</v>
      </c>
      <c r="E56" s="65">
        <v>106502000</v>
      </c>
      <c r="F56" s="64">
        <v>94343131.400000006</v>
      </c>
      <c r="G56" s="64">
        <v>30665886.5</v>
      </c>
      <c r="H56" s="63"/>
      <c r="I56" s="301">
        <f t="shared" si="6"/>
        <v>28.793718897297705</v>
      </c>
      <c r="J56" s="301">
        <f t="shared" si="7"/>
        <v>32.504630750469239</v>
      </c>
    </row>
    <row r="57" spans="1:10">
      <c r="A57" s="55"/>
      <c r="B57" s="67"/>
      <c r="C57" s="66" t="s">
        <v>149</v>
      </c>
      <c r="D57" s="65">
        <v>1500000</v>
      </c>
      <c r="E57" s="65">
        <v>1500000</v>
      </c>
      <c r="F57" s="64">
        <v>1500000</v>
      </c>
      <c r="G57" s="64">
        <v>1500000</v>
      </c>
      <c r="H57" s="63"/>
      <c r="I57" s="301">
        <f t="shared" si="6"/>
        <v>100</v>
      </c>
      <c r="J57" s="301">
        <f t="shared" si="7"/>
        <v>100</v>
      </c>
    </row>
    <row r="58" spans="1:10">
      <c r="A58" s="61" t="s">
        <v>230</v>
      </c>
      <c r="B58" s="60" t="s">
        <v>229</v>
      </c>
      <c r="C58" s="59"/>
      <c r="D58" s="58">
        <f>SUM(D59:D60)</f>
        <v>7078412243</v>
      </c>
      <c r="E58" s="58">
        <f>SUM(E59:E60)</f>
        <v>5364408906.329999</v>
      </c>
      <c r="F58" s="58">
        <f>SUM(F59:F60)</f>
        <v>1359769773.8399997</v>
      </c>
      <c r="G58" s="58">
        <f>SUM(G59:G60)</f>
        <v>1353625570.3299997</v>
      </c>
      <c r="H58" s="57"/>
      <c r="I58" s="56">
        <f t="shared" si="6"/>
        <v>25.233452444923099</v>
      </c>
      <c r="J58" s="56">
        <f t="shared" si="7"/>
        <v>99.548143838155141</v>
      </c>
    </row>
    <row r="59" spans="1:10">
      <c r="A59" s="55"/>
      <c r="B59" s="67"/>
      <c r="C59" s="66" t="s">
        <v>228</v>
      </c>
      <c r="D59" s="65">
        <v>5323755542</v>
      </c>
      <c r="E59" s="65">
        <v>3835662712.3499994</v>
      </c>
      <c r="F59" s="64">
        <v>973145748.24999976</v>
      </c>
      <c r="G59" s="64">
        <v>973145748.24999976</v>
      </c>
      <c r="H59" s="63"/>
      <c r="I59" s="301">
        <f t="shared" si="6"/>
        <v>25.370993782030993</v>
      </c>
      <c r="J59" s="301">
        <f t="shared" si="7"/>
        <v>100</v>
      </c>
    </row>
    <row r="60" spans="1:10">
      <c r="A60" s="55"/>
      <c r="B60" s="67"/>
      <c r="C60" s="66" t="s">
        <v>73</v>
      </c>
      <c r="D60" s="65">
        <v>1754656701</v>
      </c>
      <c r="E60" s="65">
        <v>1528746193.9799995</v>
      </c>
      <c r="F60" s="64">
        <v>386624025.58999997</v>
      </c>
      <c r="G60" s="64">
        <v>380479822.07999992</v>
      </c>
      <c r="H60" s="63"/>
      <c r="I60" s="301">
        <f t="shared" si="6"/>
        <v>24.888357765224807</v>
      </c>
      <c r="J60" s="301">
        <f t="shared" si="7"/>
        <v>98.410806596764431</v>
      </c>
    </row>
    <row r="61" spans="1:10">
      <c r="A61" s="61">
        <v>14</v>
      </c>
      <c r="B61" s="60" t="s">
        <v>139</v>
      </c>
      <c r="C61" s="59"/>
      <c r="D61" s="58">
        <f>SUM(D62:D64)</f>
        <v>1850000.01</v>
      </c>
      <c r="E61" s="58">
        <f>SUM(E62:E64)</f>
        <v>1517384.1100000003</v>
      </c>
      <c r="F61" s="58">
        <f>SUM(F62:F64)</f>
        <v>373494.93000000005</v>
      </c>
      <c r="G61" s="58">
        <f>SUM(G62:G64)</f>
        <v>362795.95000000007</v>
      </c>
      <c r="H61" s="57"/>
      <c r="I61" s="56">
        <f t="shared" si="6"/>
        <v>23.909302042183636</v>
      </c>
      <c r="J61" s="56">
        <f t="shared" si="7"/>
        <v>97.13544170465714</v>
      </c>
    </row>
    <row r="62" spans="1:10">
      <c r="A62" s="55"/>
      <c r="B62" s="67"/>
      <c r="C62" s="66" t="s">
        <v>138</v>
      </c>
      <c r="D62" s="65">
        <v>125000</v>
      </c>
      <c r="E62" s="65">
        <v>126641.96000000002</v>
      </c>
      <c r="F62" s="64">
        <v>17388.579999999998</v>
      </c>
      <c r="G62" s="64">
        <v>16730.299999999996</v>
      </c>
      <c r="H62" s="63"/>
      <c r="I62" s="301">
        <f t="shared" si="6"/>
        <v>13.210708362378467</v>
      </c>
      <c r="J62" s="301">
        <f t="shared" si="7"/>
        <v>96.214296969620278</v>
      </c>
    </row>
    <row r="63" spans="1:10">
      <c r="A63" s="55"/>
      <c r="B63" s="67"/>
      <c r="C63" s="66" t="s">
        <v>226</v>
      </c>
      <c r="D63" s="65">
        <v>24999.980000000003</v>
      </c>
      <c r="E63" s="65">
        <v>26938.18</v>
      </c>
      <c r="F63" s="64">
        <v>4503.2</v>
      </c>
      <c r="G63" s="64">
        <v>4343.38</v>
      </c>
      <c r="H63" s="63"/>
      <c r="I63" s="301">
        <f t="shared" si="6"/>
        <v>16.123509457580283</v>
      </c>
      <c r="J63" s="301">
        <f t="shared" si="7"/>
        <v>96.450968200390847</v>
      </c>
    </row>
    <row r="64" spans="1:10">
      <c r="A64" s="55"/>
      <c r="B64" s="67"/>
      <c r="C64" s="66" t="s">
        <v>225</v>
      </c>
      <c r="D64" s="65">
        <v>1700000.03</v>
      </c>
      <c r="E64" s="65">
        <v>1363803.9700000002</v>
      </c>
      <c r="F64" s="64">
        <v>351603.15</v>
      </c>
      <c r="G64" s="64">
        <v>341722.27000000008</v>
      </c>
      <c r="H64" s="63"/>
      <c r="I64" s="301">
        <f t="shared" si="6"/>
        <v>25.056553398946335</v>
      </c>
      <c r="J64" s="301">
        <f t="shared" si="7"/>
        <v>97.189763516054967</v>
      </c>
    </row>
    <row r="65" spans="1:10">
      <c r="A65" s="61">
        <v>15</v>
      </c>
      <c r="B65" s="60" t="s">
        <v>224</v>
      </c>
      <c r="C65" s="59"/>
      <c r="D65" s="58">
        <f>SUM(D66:D67)</f>
        <v>2306586840.4923191</v>
      </c>
      <c r="E65" s="58">
        <f>SUM(E66:E67)</f>
        <v>1881818775.5574234</v>
      </c>
      <c r="F65" s="58">
        <f>SUM(F66:F67)</f>
        <v>280122977.36395055</v>
      </c>
      <c r="G65" s="58">
        <f>SUM(G66:G67)</f>
        <v>159490307.25758791</v>
      </c>
      <c r="H65" s="57"/>
      <c r="I65" s="56">
        <f t="shared" si="6"/>
        <v>8.475327663278545</v>
      </c>
      <c r="J65" s="56">
        <f t="shared" si="7"/>
        <v>56.935817532158275</v>
      </c>
    </row>
    <row r="66" spans="1:10">
      <c r="A66" s="55"/>
      <c r="B66" s="67"/>
      <c r="C66" s="66" t="s">
        <v>222</v>
      </c>
      <c r="D66" s="65">
        <v>1566060482.9628222</v>
      </c>
      <c r="E66" s="65">
        <v>1496972655.5344834</v>
      </c>
      <c r="F66" s="64">
        <v>258883176.02100426</v>
      </c>
      <c r="G66" s="64">
        <v>150253543.3240087</v>
      </c>
      <c r="H66" s="63"/>
      <c r="I66" s="301">
        <f t="shared" si="6"/>
        <v>10.037160182485881</v>
      </c>
      <c r="J66" s="301">
        <f t="shared" si="7"/>
        <v>58.039130094656286</v>
      </c>
    </row>
    <row r="67" spans="1:10">
      <c r="A67" s="55"/>
      <c r="B67" s="67"/>
      <c r="C67" s="66" t="s">
        <v>61</v>
      </c>
      <c r="D67" s="65">
        <v>740526357.52949691</v>
      </c>
      <c r="E67" s="65">
        <v>384846120.02293998</v>
      </c>
      <c r="F67" s="64">
        <v>21239801.342946302</v>
      </c>
      <c r="G67" s="64">
        <v>9236763.9335792139</v>
      </c>
      <c r="H67" s="63"/>
      <c r="I67" s="301">
        <f t="shared" si="6"/>
        <v>2.4001187625403699</v>
      </c>
      <c r="J67" s="301">
        <f t="shared" si="7"/>
        <v>43.487995883006342</v>
      </c>
    </row>
    <row r="68" spans="1:10">
      <c r="A68" s="61">
        <v>17</v>
      </c>
      <c r="B68" s="60" t="s">
        <v>137</v>
      </c>
      <c r="C68" s="59"/>
      <c r="D68" s="58">
        <f>SUM(D69:D70)</f>
        <v>1552577641.3838518</v>
      </c>
      <c r="E68" s="58">
        <f>SUM(E69:E70)</f>
        <v>1557217907.6221251</v>
      </c>
      <c r="F68" s="58">
        <f>SUM(F69:F70)</f>
        <v>318604339.79395646</v>
      </c>
      <c r="G68" s="58">
        <f>SUM(G69:G70)</f>
        <v>307364712.06303412</v>
      </c>
      <c r="H68" s="57"/>
      <c r="I68" s="56">
        <f t="shared" si="6"/>
        <v>19.73806687930918</v>
      </c>
      <c r="J68" s="56">
        <f t="shared" si="7"/>
        <v>96.472230184249511</v>
      </c>
    </row>
    <row r="69" spans="1:10">
      <c r="A69" s="55"/>
      <c r="B69" s="67"/>
      <c r="C69" s="66" t="s">
        <v>130</v>
      </c>
      <c r="D69" s="65">
        <v>208444854</v>
      </c>
      <c r="E69" s="65">
        <v>210825720.49000001</v>
      </c>
      <c r="F69" s="64">
        <v>42642770.649999999</v>
      </c>
      <c r="G69" s="64">
        <v>42638045.849999994</v>
      </c>
      <c r="H69" s="63"/>
      <c r="I69" s="301">
        <f t="shared" si="6"/>
        <v>20.22430932568421</v>
      </c>
      <c r="J69" s="301">
        <f t="shared" si="7"/>
        <v>99.988920044528101</v>
      </c>
    </row>
    <row r="70" spans="1:10">
      <c r="A70" s="55"/>
      <c r="B70" s="67"/>
      <c r="C70" s="66" t="s">
        <v>220</v>
      </c>
      <c r="D70" s="65">
        <v>1344132787.3838518</v>
      </c>
      <c r="E70" s="65">
        <v>1346392187.1321251</v>
      </c>
      <c r="F70" s="64">
        <v>275961569.14395648</v>
      </c>
      <c r="G70" s="64">
        <v>264726666.21303412</v>
      </c>
      <c r="H70" s="63"/>
      <c r="I70" s="301">
        <f t="shared" si="6"/>
        <v>19.661928280860987</v>
      </c>
      <c r="J70" s="301">
        <f t="shared" si="7"/>
        <v>95.928816115311463</v>
      </c>
    </row>
    <row r="71" spans="1:10">
      <c r="A71" s="61">
        <v>20</v>
      </c>
      <c r="B71" s="60" t="s">
        <v>127</v>
      </c>
      <c r="C71" s="59"/>
      <c r="D71" s="58">
        <f>SUM(D72:D80)</f>
        <v>1908533585.9558001</v>
      </c>
      <c r="E71" s="58">
        <f>SUM(E72:E80)</f>
        <v>2083329285.9267678</v>
      </c>
      <c r="F71" s="58">
        <f>SUM(F72:F80)</f>
        <v>646989445.70322788</v>
      </c>
      <c r="G71" s="58">
        <f>SUM(G72:G80)</f>
        <v>326417908.742634</v>
      </c>
      <c r="H71" s="57"/>
      <c r="I71" s="56">
        <f t="shared" si="6"/>
        <v>15.668090058909106</v>
      </c>
      <c r="J71" s="56">
        <f t="shared" si="7"/>
        <v>50.451813535820946</v>
      </c>
    </row>
    <row r="72" spans="1:10">
      <c r="A72" s="55"/>
      <c r="B72" s="67"/>
      <c r="C72" s="66" t="s">
        <v>125</v>
      </c>
      <c r="D72" s="65">
        <v>198653204</v>
      </c>
      <c r="E72" s="65">
        <v>39917030.709999993</v>
      </c>
      <c r="F72" s="64">
        <v>5982374.6199999992</v>
      </c>
      <c r="G72" s="64">
        <v>5980058.5299999993</v>
      </c>
      <c r="H72" s="63"/>
      <c r="I72" s="301">
        <f t="shared" si="6"/>
        <v>14.981220856444811</v>
      </c>
      <c r="J72" s="301">
        <f t="shared" si="7"/>
        <v>99.961284771564507</v>
      </c>
    </row>
    <row r="73" spans="1:10">
      <c r="A73" s="55"/>
      <c r="B73" s="67"/>
      <c r="C73" s="66" t="s">
        <v>135</v>
      </c>
      <c r="D73" s="65">
        <v>21646844</v>
      </c>
      <c r="E73" s="65">
        <v>21646844</v>
      </c>
      <c r="F73" s="64">
        <v>4125568.4899999993</v>
      </c>
      <c r="G73" s="64">
        <v>4082483.77</v>
      </c>
      <c r="H73" s="63"/>
      <c r="I73" s="301">
        <f t="shared" si="6"/>
        <v>18.859487184367385</v>
      </c>
      <c r="J73" s="301">
        <f t="shared" si="7"/>
        <v>98.95566586509392</v>
      </c>
    </row>
    <row r="74" spans="1:10">
      <c r="A74" s="55"/>
      <c r="B74" s="67"/>
      <c r="C74" s="66" t="s">
        <v>218</v>
      </c>
      <c r="D74" s="65">
        <v>2321611</v>
      </c>
      <c r="E74" s="65">
        <v>2321611</v>
      </c>
      <c r="F74" s="64">
        <v>459181.13</v>
      </c>
      <c r="G74" s="64">
        <v>459181.13</v>
      </c>
      <c r="H74" s="63"/>
      <c r="I74" s="301">
        <f t="shared" si="6"/>
        <v>19.778555925174373</v>
      </c>
      <c r="J74" s="301">
        <f t="shared" si="7"/>
        <v>100</v>
      </c>
    </row>
    <row r="75" spans="1:10">
      <c r="A75" s="55"/>
      <c r="B75" s="67"/>
      <c r="C75" s="66" t="s">
        <v>62</v>
      </c>
      <c r="D75" s="65">
        <v>467122784.33000004</v>
      </c>
      <c r="E75" s="65">
        <v>457185175.62399995</v>
      </c>
      <c r="F75" s="64">
        <v>45920000</v>
      </c>
      <c r="G75" s="64">
        <v>45920000</v>
      </c>
      <c r="H75" s="63"/>
      <c r="I75" s="301">
        <f t="shared" si="6"/>
        <v>10.044070203572328</v>
      </c>
      <c r="J75" s="301">
        <f t="shared" si="7"/>
        <v>100</v>
      </c>
    </row>
    <row r="76" spans="1:10">
      <c r="A76" s="55"/>
      <c r="B76" s="67"/>
      <c r="C76" s="66" t="s">
        <v>216</v>
      </c>
      <c r="D76" s="65">
        <v>153239661</v>
      </c>
      <c r="E76" s="65">
        <v>153239661</v>
      </c>
      <c r="F76" s="64">
        <v>42495455.969999999</v>
      </c>
      <c r="G76" s="64">
        <v>40951716.359999999</v>
      </c>
      <c r="H76" s="63"/>
      <c r="I76" s="301">
        <f t="shared" si="6"/>
        <v>26.723966950044346</v>
      </c>
      <c r="J76" s="301">
        <f t="shared" si="7"/>
        <v>96.367283101774888</v>
      </c>
    </row>
    <row r="77" spans="1:10">
      <c r="A77" s="55"/>
      <c r="B77" s="67"/>
      <c r="C77" s="66" t="s">
        <v>215</v>
      </c>
      <c r="D77" s="65">
        <v>144427085.05839998</v>
      </c>
      <c r="E77" s="65">
        <v>144340191.21820399</v>
      </c>
      <c r="F77" s="64">
        <v>0</v>
      </c>
      <c r="G77" s="64">
        <v>0</v>
      </c>
      <c r="H77" s="63"/>
      <c r="I77" s="301" t="str">
        <f t="shared" si="6"/>
        <v>n.a.</v>
      </c>
      <c r="J77" s="301" t="str">
        <f t="shared" si="7"/>
        <v>n.a.</v>
      </c>
    </row>
    <row r="78" spans="1:10">
      <c r="A78" s="55"/>
      <c r="B78" s="67"/>
      <c r="C78" s="66" t="s">
        <v>213</v>
      </c>
      <c r="D78" s="65">
        <v>221320980.21740001</v>
      </c>
      <c r="E78" s="65">
        <v>516758456.74856406</v>
      </c>
      <c r="F78" s="64">
        <v>333909222.89047796</v>
      </c>
      <c r="G78" s="64">
        <v>20367026.272383999</v>
      </c>
      <c r="H78" s="63"/>
      <c r="I78" s="301">
        <f t="shared" si="6"/>
        <v>3.9413048797562023</v>
      </c>
      <c r="J78" s="301">
        <f t="shared" si="7"/>
        <v>6.0995698459830727</v>
      </c>
    </row>
    <row r="79" spans="1:10">
      <c r="A79" s="55"/>
      <c r="B79" s="67"/>
      <c r="C79" s="66" t="s">
        <v>117</v>
      </c>
      <c r="D79" s="65">
        <v>662989117.35000002</v>
      </c>
      <c r="E79" s="65">
        <v>607711317.62600005</v>
      </c>
      <c r="F79" s="64">
        <v>106338644.60274997</v>
      </c>
      <c r="G79" s="64">
        <v>100898444.68024999</v>
      </c>
      <c r="H79" s="63"/>
      <c r="I79" s="301">
        <f t="shared" si="6"/>
        <v>16.603022151110451</v>
      </c>
      <c r="J79" s="301">
        <f t="shared" si="7"/>
        <v>94.884080060618629</v>
      </c>
    </row>
    <row r="80" spans="1:10">
      <c r="A80" s="55"/>
      <c r="B80" s="67"/>
      <c r="C80" s="66" t="s">
        <v>212</v>
      </c>
      <c r="D80" s="65">
        <v>36812299</v>
      </c>
      <c r="E80" s="65">
        <v>140208998</v>
      </c>
      <c r="F80" s="64">
        <v>107758998</v>
      </c>
      <c r="G80" s="64">
        <v>107758998</v>
      </c>
      <c r="H80" s="63"/>
      <c r="I80" s="301">
        <f t="shared" si="6"/>
        <v>76.855978957926794</v>
      </c>
      <c r="J80" s="301">
        <f t="shared" si="7"/>
        <v>100</v>
      </c>
    </row>
    <row r="81" spans="1:11">
      <c r="A81" s="61" t="s">
        <v>211</v>
      </c>
      <c r="B81" s="60" t="s">
        <v>106</v>
      </c>
      <c r="C81" s="59"/>
      <c r="D81" s="58">
        <f>SUM(D82:D84)</f>
        <v>11390651611.226589</v>
      </c>
      <c r="E81" s="58">
        <f>SUM(E82:E84)</f>
        <v>11379260959.633999</v>
      </c>
      <c r="F81" s="58">
        <f>SUM(F82:F84)</f>
        <v>3202276452.75981</v>
      </c>
      <c r="G81" s="58">
        <f>SUM(G82:G84)</f>
        <v>3196581126.9100199</v>
      </c>
      <c r="H81" s="57"/>
      <c r="I81" s="56">
        <f t="shared" si="6"/>
        <v>28.091289392600714</v>
      </c>
      <c r="J81" s="56">
        <f t="shared" si="7"/>
        <v>99.822147589884636</v>
      </c>
    </row>
    <row r="82" spans="1:11">
      <c r="A82" s="55"/>
      <c r="B82" s="67"/>
      <c r="C82" s="66" t="s">
        <v>210</v>
      </c>
      <c r="D82" s="65">
        <v>3718822162.1999993</v>
      </c>
      <c r="E82" s="65">
        <v>3715103340.0499997</v>
      </c>
      <c r="F82" s="64">
        <v>930170394.25</v>
      </c>
      <c r="G82" s="64">
        <v>928310983.20000005</v>
      </c>
      <c r="H82" s="63"/>
      <c r="I82" s="301">
        <f t="shared" si="6"/>
        <v>24.987487513268107</v>
      </c>
      <c r="J82" s="301">
        <f t="shared" si="7"/>
        <v>99.800099953568264</v>
      </c>
    </row>
    <row r="83" spans="1:11">
      <c r="A83" s="55"/>
      <c r="B83" s="67"/>
      <c r="C83" s="66" t="s">
        <v>209</v>
      </c>
      <c r="D83" s="65">
        <v>671829449.02658975</v>
      </c>
      <c r="E83" s="65">
        <v>671157619.58399975</v>
      </c>
      <c r="F83" s="64">
        <v>171756058.50981003</v>
      </c>
      <c r="G83" s="64">
        <v>171420143.71002004</v>
      </c>
      <c r="H83" s="63"/>
      <c r="I83" s="301">
        <f t="shared" si="6"/>
        <v>25.540966638547669</v>
      </c>
      <c r="J83" s="301">
        <f t="shared" si="7"/>
        <v>99.804423318336205</v>
      </c>
    </row>
    <row r="84" spans="1:11">
      <c r="A84" s="55"/>
      <c r="B84" s="67"/>
      <c r="C84" s="66" t="s">
        <v>208</v>
      </c>
      <c r="D84" s="65">
        <v>7000000000</v>
      </c>
      <c r="E84" s="65">
        <v>6993000000</v>
      </c>
      <c r="F84" s="64">
        <v>2100350000</v>
      </c>
      <c r="G84" s="64">
        <v>2096850000</v>
      </c>
      <c r="H84" s="63"/>
      <c r="I84" s="301">
        <f t="shared" si="6"/>
        <v>29.984984984984987</v>
      </c>
      <c r="J84" s="301">
        <f t="shared" si="7"/>
        <v>99.833361106482258</v>
      </c>
    </row>
    <row r="85" spans="1:11">
      <c r="A85" s="61" t="s">
        <v>207</v>
      </c>
      <c r="B85" s="60" t="s">
        <v>99</v>
      </c>
      <c r="C85" s="59"/>
      <c r="D85" s="58">
        <f>SUM(D86)</f>
        <v>186884616</v>
      </c>
      <c r="E85" s="58">
        <f>SUM(E86)</f>
        <v>186884616</v>
      </c>
      <c r="F85" s="58">
        <f>SUM(F86)</f>
        <v>30129516.289999999</v>
      </c>
      <c r="G85" s="58">
        <f>SUM(G86)</f>
        <v>29507221.640000001</v>
      </c>
      <c r="H85" s="57"/>
      <c r="I85" s="56">
        <f t="shared" si="6"/>
        <v>15.789005147432789</v>
      </c>
      <c r="J85" s="56">
        <f t="shared" si="7"/>
        <v>97.93460125940841</v>
      </c>
    </row>
    <row r="86" spans="1:11">
      <c r="A86" s="55"/>
      <c r="B86" s="67"/>
      <c r="C86" s="66" t="s">
        <v>205</v>
      </c>
      <c r="D86" s="65">
        <v>186884616</v>
      </c>
      <c r="E86" s="65">
        <v>186884616</v>
      </c>
      <c r="F86" s="65">
        <v>30129516.289999999</v>
      </c>
      <c r="G86" s="65">
        <v>29507221.640000001</v>
      </c>
      <c r="H86" s="63"/>
      <c r="I86" s="301">
        <f t="shared" si="6"/>
        <v>15.789005147432789</v>
      </c>
      <c r="J86" s="301">
        <f t="shared" si="7"/>
        <v>97.93460125940841</v>
      </c>
    </row>
    <row r="87" spans="1:11">
      <c r="A87" s="61" t="s">
        <v>204</v>
      </c>
      <c r="B87" s="60" t="s">
        <v>98</v>
      </c>
      <c r="C87" s="59"/>
      <c r="D87" s="58">
        <f>SUM(D88:D90)</f>
        <v>3633769472</v>
      </c>
      <c r="E87" s="58">
        <f>SUM(E88:E90)</f>
        <v>3599999237.030004</v>
      </c>
      <c r="F87" s="58">
        <f>SUM(F88:F90)</f>
        <v>501629206.76999992</v>
      </c>
      <c r="G87" s="58">
        <f>SUM(G88:G90)</f>
        <v>393363129.5999999</v>
      </c>
      <c r="H87" s="57"/>
      <c r="I87" s="56">
        <f t="shared" si="6"/>
        <v>10.926755915774141</v>
      </c>
      <c r="J87" s="56">
        <f t="shared" si="7"/>
        <v>78.417110545231736</v>
      </c>
    </row>
    <row r="88" spans="1:11">
      <c r="A88" s="55"/>
      <c r="B88" s="67"/>
      <c r="C88" s="66" t="s">
        <v>97</v>
      </c>
      <c r="D88" s="65">
        <v>3408864466</v>
      </c>
      <c r="E88" s="65">
        <v>3376101717.9800038</v>
      </c>
      <c r="F88" s="65">
        <v>488598113.20999992</v>
      </c>
      <c r="G88" s="65">
        <v>382040695.4799999</v>
      </c>
      <c r="H88" s="63"/>
      <c r="I88" s="301">
        <f t="shared" si="6"/>
        <v>11.316030362633246</v>
      </c>
      <c r="J88" s="301">
        <f t="shared" si="7"/>
        <v>78.191193365455845</v>
      </c>
    </row>
    <row r="89" spans="1:11">
      <c r="A89" s="55"/>
      <c r="B89" s="67"/>
      <c r="C89" s="66" t="s">
        <v>203</v>
      </c>
      <c r="D89" s="65">
        <v>74905006</v>
      </c>
      <c r="E89" s="65">
        <v>73897519.050000012</v>
      </c>
      <c r="F89" s="65">
        <v>13031093.560000002</v>
      </c>
      <c r="G89" s="65">
        <v>11322434.120000003</v>
      </c>
      <c r="H89" s="63"/>
      <c r="I89" s="301">
        <f t="shared" si="6"/>
        <v>15.321805475416703</v>
      </c>
      <c r="J89" s="301">
        <f t="shared" si="7"/>
        <v>86.887827701238606</v>
      </c>
    </row>
    <row r="90" spans="1:11">
      <c r="A90" s="54"/>
      <c r="B90" s="53"/>
      <c r="C90" s="52" t="s">
        <v>202</v>
      </c>
      <c r="D90" s="299">
        <v>150000000</v>
      </c>
      <c r="E90" s="299">
        <v>150000000</v>
      </c>
      <c r="F90" s="299">
        <v>0</v>
      </c>
      <c r="G90" s="299">
        <v>0</v>
      </c>
      <c r="H90" s="50"/>
      <c r="I90" s="304" t="str">
        <f t="shared" si="6"/>
        <v>n.a.</v>
      </c>
      <c r="J90" s="304" t="str">
        <f t="shared" si="7"/>
        <v>n.a.</v>
      </c>
    </row>
    <row r="91" spans="1:11" hidden="1">
      <c r="A91" s="54"/>
      <c r="B91" s="53"/>
      <c r="C91" s="52"/>
      <c r="D91" s="51"/>
      <c r="E91" s="51"/>
      <c r="F91" s="51"/>
      <c r="G91" s="51"/>
      <c r="H91" s="50"/>
      <c r="I91" s="49"/>
      <c r="J91" s="49"/>
    </row>
    <row r="92" spans="1:11" s="47" customFormat="1" ht="9" customHeight="1">
      <c r="A92" s="48"/>
      <c r="B92" s="322" t="s">
        <v>45</v>
      </c>
      <c r="C92" s="322"/>
      <c r="D92" s="322"/>
      <c r="E92" s="322"/>
      <c r="F92" s="322"/>
      <c r="G92" s="322"/>
      <c r="H92" s="322"/>
      <c r="I92" s="322"/>
      <c r="J92" s="322"/>
      <c r="K92" s="279"/>
    </row>
    <row r="93" spans="1:11" s="47" customFormat="1" ht="9" customHeight="1">
      <c r="A93" s="48"/>
      <c r="B93" s="340" t="s">
        <v>46</v>
      </c>
      <c r="C93" s="340"/>
      <c r="D93" s="340"/>
      <c r="E93" s="340"/>
      <c r="F93" s="340"/>
      <c r="G93" s="340"/>
      <c r="H93" s="340"/>
      <c r="I93" s="340"/>
      <c r="J93" s="340"/>
      <c r="K93" s="279"/>
    </row>
    <row r="94" spans="1:11" s="47" customFormat="1" ht="9" customHeight="1">
      <c r="A94" s="48"/>
      <c r="B94" s="323" t="s">
        <v>47</v>
      </c>
      <c r="C94" s="323"/>
      <c r="D94" s="323"/>
      <c r="E94" s="323"/>
      <c r="F94" s="323"/>
      <c r="G94" s="323"/>
      <c r="H94" s="323"/>
      <c r="I94" s="323"/>
      <c r="J94" s="323"/>
      <c r="K94" s="279"/>
    </row>
    <row r="95" spans="1:11" s="47" customFormat="1" ht="12">
      <c r="A95" s="48"/>
      <c r="B95" s="323" t="s">
        <v>48</v>
      </c>
      <c r="C95" s="323"/>
      <c r="D95" s="323"/>
      <c r="E95" s="323"/>
      <c r="F95" s="323"/>
      <c r="G95" s="323"/>
      <c r="H95" s="323"/>
      <c r="I95" s="323"/>
      <c r="J95" s="323"/>
      <c r="K95" s="279"/>
    </row>
  </sheetData>
  <mergeCells count="14">
    <mergeCell ref="B95:J95"/>
    <mergeCell ref="A3:J3"/>
    <mergeCell ref="A4:B7"/>
    <mergeCell ref="C4:C7"/>
    <mergeCell ref="F4:G4"/>
    <mergeCell ref="I4:J5"/>
    <mergeCell ref="D5:D6"/>
    <mergeCell ref="E5:E6"/>
    <mergeCell ref="F5:F6"/>
    <mergeCell ref="A8:C8"/>
    <mergeCell ref="B92:J92"/>
    <mergeCell ref="B93:J93"/>
    <mergeCell ref="B94:J94"/>
    <mergeCell ref="A1:D1"/>
  </mergeCells>
  <printOptions horizontalCentered="1"/>
  <pageMargins left="0.31496062992125984" right="0.31496062992125984" top="0.55118110236220474" bottom="0.55118110236220474" header="0.31496062992125984" footer="0.31496062992125984"/>
  <pageSetup scale="9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4"/>
  <sheetViews>
    <sheetView showGridLines="0" topLeftCell="A187" zoomScale="130" zoomScaleNormal="130" workbookViewId="0">
      <selection activeCell="I205" sqref="I205"/>
    </sheetView>
  </sheetViews>
  <sheetFormatPr baseColWidth="10" defaultRowHeight="12"/>
  <cols>
    <col min="1" max="1" width="3.28515625" style="192" customWidth="1"/>
    <col min="2" max="2" width="3.28515625" style="75" customWidth="1"/>
    <col min="3" max="5" width="2.28515625" style="75" customWidth="1"/>
    <col min="6" max="6" width="43.42578125" style="75" customWidth="1"/>
    <col min="7" max="10" width="13.7109375" style="75" customWidth="1"/>
    <col min="11" max="12" width="8.42578125" style="75" customWidth="1"/>
    <col min="13" max="16384" width="11.42578125" style="75"/>
  </cols>
  <sheetData>
    <row r="1" spans="1:13" s="112" customFormat="1" ht="42" customHeight="1">
      <c r="A1" s="352" t="s">
        <v>737</v>
      </c>
      <c r="B1" s="352"/>
      <c r="C1" s="352"/>
      <c r="D1" s="352"/>
      <c r="E1" s="352"/>
      <c r="F1" s="352"/>
      <c r="G1" s="352"/>
      <c r="H1" s="352"/>
      <c r="I1" s="363" t="s">
        <v>80</v>
      </c>
      <c r="J1" s="363"/>
      <c r="K1" s="363"/>
      <c r="L1" s="363"/>
      <c r="M1" s="41"/>
    </row>
    <row r="2" spans="1:13" ht="18.75">
      <c r="A2" s="253" t="s">
        <v>738</v>
      </c>
      <c r="G2" s="354"/>
      <c r="H2" s="354"/>
      <c r="I2" s="354"/>
      <c r="J2" s="354"/>
      <c r="K2" s="76"/>
    </row>
    <row r="3" spans="1:13" s="226" customFormat="1" ht="57.75" customHeight="1">
      <c r="A3" s="361" t="s">
        <v>589</v>
      </c>
      <c r="B3" s="361"/>
      <c r="C3" s="361"/>
      <c r="D3" s="361"/>
      <c r="E3" s="361"/>
      <c r="F3" s="361"/>
      <c r="G3" s="361"/>
      <c r="H3" s="361"/>
      <c r="I3" s="361"/>
      <c r="J3" s="362"/>
      <c r="K3" s="362"/>
      <c r="L3" s="362"/>
    </row>
    <row r="4" spans="1:13" ht="12.75" customHeight="1">
      <c r="A4" s="313" t="s">
        <v>588</v>
      </c>
      <c r="B4" s="313"/>
      <c r="C4" s="320" t="s">
        <v>587</v>
      </c>
      <c r="D4" s="320"/>
      <c r="E4" s="320"/>
      <c r="F4" s="320"/>
      <c r="G4" s="270"/>
      <c r="H4" s="270"/>
      <c r="I4" s="314" t="s">
        <v>0</v>
      </c>
      <c r="J4" s="314"/>
      <c r="K4" s="313" t="s">
        <v>3</v>
      </c>
      <c r="L4" s="313"/>
    </row>
    <row r="5" spans="1:13" ht="12.75" customHeight="1">
      <c r="A5" s="313"/>
      <c r="B5" s="313"/>
      <c r="C5" s="320"/>
      <c r="D5" s="320"/>
      <c r="E5" s="320"/>
      <c r="F5" s="320"/>
      <c r="G5" s="312" t="s">
        <v>1</v>
      </c>
      <c r="H5" s="312" t="s">
        <v>199</v>
      </c>
      <c r="I5" s="316" t="s">
        <v>2</v>
      </c>
      <c r="J5" s="30" t="s">
        <v>21</v>
      </c>
      <c r="K5" s="314"/>
      <c r="L5" s="314"/>
    </row>
    <row r="6" spans="1:13" ht="24.75" customHeight="1">
      <c r="A6" s="313"/>
      <c r="B6" s="313"/>
      <c r="C6" s="320"/>
      <c r="D6" s="320"/>
      <c r="E6" s="320"/>
      <c r="F6" s="320"/>
      <c r="G6" s="312"/>
      <c r="H6" s="312"/>
      <c r="I6" s="312"/>
      <c r="J6" s="270" t="s">
        <v>729</v>
      </c>
      <c r="K6" s="269" t="s">
        <v>78</v>
      </c>
      <c r="L6" s="269" t="s">
        <v>5</v>
      </c>
    </row>
    <row r="7" spans="1:13" ht="12.75" customHeight="1">
      <c r="A7" s="314"/>
      <c r="B7" s="314"/>
      <c r="C7" s="321"/>
      <c r="D7" s="321"/>
      <c r="E7" s="321"/>
      <c r="F7" s="321"/>
      <c r="G7" s="73" t="s">
        <v>6</v>
      </c>
      <c r="H7" s="73" t="s">
        <v>7</v>
      </c>
      <c r="I7" s="73" t="s">
        <v>8</v>
      </c>
      <c r="J7" s="271" t="s">
        <v>9</v>
      </c>
      <c r="K7" s="271" t="s">
        <v>49</v>
      </c>
      <c r="L7" s="271" t="s">
        <v>50</v>
      </c>
    </row>
    <row r="8" spans="1:13" ht="12.75" customHeight="1">
      <c r="A8" s="225" t="s">
        <v>10</v>
      </c>
      <c r="B8" s="224"/>
      <c r="C8" s="224"/>
      <c r="D8" s="224"/>
      <c r="E8" s="224"/>
      <c r="F8" s="224"/>
      <c r="G8" s="202">
        <f>G9+G17+G75+G95+G108+G114+G148+G161+G173+G180</f>
        <v>334314.03217905905</v>
      </c>
      <c r="H8" s="202">
        <f>H9+H17+H75+H95+H108+H114+H148+H161+H173+H180</f>
        <v>327577.28456913971</v>
      </c>
      <c r="I8" s="202">
        <f>I9+I17+I75+I95+I108+I114+I148+I161+I173+I180</f>
        <v>108291.88246473021</v>
      </c>
      <c r="J8" s="202">
        <f>J9+J17+J75+J95+J108+J114+J148+J161+J173+J180</f>
        <v>85907.83443897609</v>
      </c>
      <c r="K8" s="202">
        <f t="shared" ref="K8:K39" si="0">IFERROR(+J8/H8*100,"n.a")</f>
        <v>26.225211113759034</v>
      </c>
      <c r="L8" s="202">
        <f t="shared" ref="L8:L39" si="1">IFERROR(+J8/I8*100,"n.a.")</f>
        <v>79.32989295569368</v>
      </c>
    </row>
    <row r="9" spans="1:13" s="102" customFormat="1" ht="12.75" customHeight="1">
      <c r="A9" s="211" t="s">
        <v>586</v>
      </c>
      <c r="B9" s="211"/>
      <c r="C9" s="211"/>
      <c r="D9" s="211"/>
      <c r="E9" s="211"/>
      <c r="F9" s="211"/>
      <c r="G9" s="210">
        <f t="shared" ref="G9:J10" si="2">+G10</f>
        <v>2930.5194029999998</v>
      </c>
      <c r="H9" s="210">
        <f t="shared" si="2"/>
        <v>2929.4200029999997</v>
      </c>
      <c r="I9" s="210">
        <f t="shared" si="2"/>
        <v>1293.9092620000001</v>
      </c>
      <c r="J9" s="210">
        <f t="shared" si="2"/>
        <v>1291.213315</v>
      </c>
      <c r="K9" s="210">
        <f t="shared" si="0"/>
        <v>44.077439004228722</v>
      </c>
      <c r="L9" s="210">
        <f t="shared" si="1"/>
        <v>99.791643272123025</v>
      </c>
    </row>
    <row r="10" spans="1:13" s="102" customFormat="1" ht="12.75" customHeight="1">
      <c r="A10" s="200"/>
      <c r="B10" s="199" t="s">
        <v>585</v>
      </c>
      <c r="C10" s="200"/>
      <c r="D10" s="200"/>
      <c r="E10" s="200"/>
      <c r="F10" s="200"/>
      <c r="G10" s="202">
        <f t="shared" si="2"/>
        <v>2930.5194029999998</v>
      </c>
      <c r="H10" s="202">
        <f t="shared" si="2"/>
        <v>2929.4200029999997</v>
      </c>
      <c r="I10" s="202">
        <f t="shared" si="2"/>
        <v>1293.9092620000001</v>
      </c>
      <c r="J10" s="202">
        <f t="shared" si="2"/>
        <v>1291.213315</v>
      </c>
      <c r="K10" s="202">
        <f t="shared" si="0"/>
        <v>44.077439004228722</v>
      </c>
      <c r="L10" s="202">
        <f t="shared" si="1"/>
        <v>99.791643272123025</v>
      </c>
    </row>
    <row r="11" spans="1:13" s="102" customFormat="1" ht="12.75" customHeight="1">
      <c r="A11" s="200"/>
      <c r="B11" s="200"/>
      <c r="C11" s="199" t="s">
        <v>249</v>
      </c>
      <c r="D11" s="199"/>
      <c r="E11" s="199"/>
      <c r="F11" s="199"/>
      <c r="G11" s="202">
        <f>SUM(G12:G16)</f>
        <v>2930.5194029999998</v>
      </c>
      <c r="H11" s="202">
        <f>SUM(H12:H16)</f>
        <v>2929.4200029999997</v>
      </c>
      <c r="I11" s="202">
        <f>SUM(I12:I16)</f>
        <v>1293.9092620000001</v>
      </c>
      <c r="J11" s="202">
        <f>SUM(J12:J16)</f>
        <v>1291.213315</v>
      </c>
      <c r="K11" s="202">
        <f t="shared" si="0"/>
        <v>44.077439004228722</v>
      </c>
      <c r="L11" s="202">
        <f t="shared" si="1"/>
        <v>99.791643272123025</v>
      </c>
    </row>
    <row r="12" spans="1:13">
      <c r="A12" s="194"/>
      <c r="B12" s="194"/>
      <c r="C12" s="194"/>
      <c r="D12" s="197" t="s">
        <v>584</v>
      </c>
      <c r="E12" s="197"/>
      <c r="F12" s="197"/>
      <c r="G12" s="201">
        <v>1543.920003</v>
      </c>
      <c r="H12" s="201">
        <v>1543.920003</v>
      </c>
      <c r="I12" s="201">
        <v>470.03831500000001</v>
      </c>
      <c r="J12" s="201">
        <v>470.03831500000001</v>
      </c>
      <c r="K12" s="201">
        <f t="shared" si="0"/>
        <v>30.444473423925196</v>
      </c>
      <c r="L12" s="201">
        <f t="shared" si="1"/>
        <v>100</v>
      </c>
    </row>
    <row r="13" spans="1:13">
      <c r="A13" s="194"/>
      <c r="B13" s="194"/>
      <c r="C13" s="194"/>
      <c r="D13" s="223" t="s">
        <v>583</v>
      </c>
      <c r="E13" s="197"/>
      <c r="F13" s="197"/>
      <c r="G13" s="201">
        <v>36.199399999999997</v>
      </c>
      <c r="H13" s="201">
        <v>35.1</v>
      </c>
      <c r="I13" s="201">
        <v>2.6959469999999999</v>
      </c>
      <c r="J13" s="201">
        <v>0</v>
      </c>
      <c r="K13" s="201">
        <f t="shared" si="0"/>
        <v>0</v>
      </c>
      <c r="L13" s="201">
        <f t="shared" si="1"/>
        <v>0</v>
      </c>
    </row>
    <row r="14" spans="1:13">
      <c r="A14" s="194"/>
      <c r="B14" s="194"/>
      <c r="C14" s="194"/>
      <c r="D14" s="318" t="s">
        <v>582</v>
      </c>
      <c r="E14" s="318"/>
      <c r="F14" s="318"/>
      <c r="G14" s="201">
        <v>900</v>
      </c>
      <c r="H14" s="201">
        <v>900</v>
      </c>
      <c r="I14" s="201">
        <v>370.77499999999998</v>
      </c>
      <c r="J14" s="195">
        <v>370.77499999999998</v>
      </c>
      <c r="K14" s="195">
        <f t="shared" si="0"/>
        <v>41.197222222222216</v>
      </c>
      <c r="L14" s="195">
        <f t="shared" si="1"/>
        <v>100</v>
      </c>
    </row>
    <row r="15" spans="1:13">
      <c r="A15" s="194"/>
      <c r="B15" s="194"/>
      <c r="C15" s="194"/>
      <c r="D15" s="223" t="s">
        <v>581</v>
      </c>
      <c r="E15" s="197"/>
      <c r="F15" s="197"/>
      <c r="G15" s="201">
        <v>300</v>
      </c>
      <c r="H15" s="201">
        <v>300</v>
      </c>
      <c r="I15" s="201">
        <v>300</v>
      </c>
      <c r="J15" s="195">
        <v>300</v>
      </c>
      <c r="K15" s="195">
        <f t="shared" si="0"/>
        <v>100</v>
      </c>
      <c r="L15" s="195">
        <f t="shared" si="1"/>
        <v>100</v>
      </c>
    </row>
    <row r="16" spans="1:13">
      <c r="A16" s="194"/>
      <c r="B16" s="194"/>
      <c r="C16" s="194"/>
      <c r="D16" s="197" t="s">
        <v>580</v>
      </c>
      <c r="E16" s="197"/>
      <c r="F16" s="197"/>
      <c r="G16" s="201">
        <v>150.4</v>
      </c>
      <c r="H16" s="201">
        <v>150.4</v>
      </c>
      <c r="I16" s="201">
        <v>150.4</v>
      </c>
      <c r="J16" s="201">
        <v>150.4</v>
      </c>
      <c r="K16" s="201">
        <f t="shared" si="0"/>
        <v>100</v>
      </c>
      <c r="L16" s="201">
        <f t="shared" si="1"/>
        <v>100</v>
      </c>
    </row>
    <row r="17" spans="1:12" s="102" customFormat="1" ht="12.75" customHeight="1">
      <c r="A17" s="211" t="s">
        <v>579</v>
      </c>
      <c r="B17" s="211"/>
      <c r="C17" s="211"/>
      <c r="D17" s="211"/>
      <c r="E17" s="211"/>
      <c r="F17" s="211"/>
      <c r="G17" s="210">
        <f>+G18+G23</f>
        <v>53067.903112412503</v>
      </c>
      <c r="H17" s="210">
        <f>+H18+H23</f>
        <v>52662.338210700997</v>
      </c>
      <c r="I17" s="210">
        <f>+I18+I23</f>
        <v>24597.27239194703</v>
      </c>
      <c r="J17" s="210">
        <f>+J18+J23</f>
        <v>11092.152791477642</v>
      </c>
      <c r="K17" s="210">
        <f t="shared" si="0"/>
        <v>21.062780667083473</v>
      </c>
      <c r="L17" s="210">
        <f t="shared" si="1"/>
        <v>45.09505206402126</v>
      </c>
    </row>
    <row r="18" spans="1:12" s="102" customFormat="1" ht="12.75" customHeight="1">
      <c r="A18" s="200"/>
      <c r="B18" s="200" t="s">
        <v>578</v>
      </c>
      <c r="C18" s="200"/>
      <c r="D18" s="200"/>
      <c r="E18" s="199"/>
      <c r="F18" s="199"/>
      <c r="G18" s="202">
        <f t="shared" ref="G18:J19" si="3">+G19</f>
        <v>9748.7743989999999</v>
      </c>
      <c r="H18" s="202">
        <f t="shared" si="3"/>
        <v>8602.3343989999994</v>
      </c>
      <c r="I18" s="202">
        <f t="shared" si="3"/>
        <v>2743.3763264300005</v>
      </c>
      <c r="J18" s="202">
        <f t="shared" si="3"/>
        <v>2602.6496450299992</v>
      </c>
      <c r="K18" s="202">
        <f t="shared" si="0"/>
        <v>30.255155453298244</v>
      </c>
      <c r="L18" s="202">
        <f t="shared" si="1"/>
        <v>94.870310717336721</v>
      </c>
    </row>
    <row r="19" spans="1:12" s="102" customFormat="1" ht="12.75" customHeight="1">
      <c r="A19" s="200"/>
      <c r="B19" s="200"/>
      <c r="C19" s="199" t="s">
        <v>442</v>
      </c>
      <c r="D19" s="199"/>
      <c r="E19" s="199"/>
      <c r="F19" s="199"/>
      <c r="G19" s="202">
        <f t="shared" si="3"/>
        <v>9748.7743989999999</v>
      </c>
      <c r="H19" s="202">
        <f t="shared" si="3"/>
        <v>8602.3343989999994</v>
      </c>
      <c r="I19" s="202">
        <f t="shared" si="3"/>
        <v>2743.3763264300005</v>
      </c>
      <c r="J19" s="202">
        <f t="shared" si="3"/>
        <v>2602.6496450299992</v>
      </c>
      <c r="K19" s="202">
        <f t="shared" si="0"/>
        <v>30.255155453298244</v>
      </c>
      <c r="L19" s="202">
        <f t="shared" si="1"/>
        <v>94.870310717336721</v>
      </c>
    </row>
    <row r="20" spans="1:12" s="102" customFormat="1" ht="12.75" customHeight="1">
      <c r="A20" s="200"/>
      <c r="B20" s="200"/>
      <c r="C20" s="200"/>
      <c r="D20" s="200" t="s">
        <v>578</v>
      </c>
      <c r="E20" s="199"/>
      <c r="F20" s="199"/>
      <c r="G20" s="202">
        <f>SUM(G21:G22)</f>
        <v>9748.7743989999999</v>
      </c>
      <c r="H20" s="202">
        <f>SUM(H21:H22)</f>
        <v>8602.3343989999994</v>
      </c>
      <c r="I20" s="202">
        <f>SUM(I21:I22)</f>
        <v>2743.3763264300005</v>
      </c>
      <c r="J20" s="202">
        <f>SUM(J21:J22)</f>
        <v>2602.6496450299992</v>
      </c>
      <c r="K20" s="202">
        <f t="shared" si="0"/>
        <v>30.255155453298244</v>
      </c>
      <c r="L20" s="202">
        <f t="shared" si="1"/>
        <v>94.870310717336721</v>
      </c>
    </row>
    <row r="21" spans="1:12">
      <c r="A21" s="194"/>
      <c r="B21" s="194"/>
      <c r="C21" s="194"/>
      <c r="D21" s="194"/>
      <c r="E21" s="197" t="s">
        <v>577</v>
      </c>
      <c r="F21" s="197"/>
      <c r="G21" s="203">
        <v>9463.0316349999994</v>
      </c>
      <c r="H21" s="201">
        <v>8448.0316349999994</v>
      </c>
      <c r="I21" s="201">
        <v>2695.9553974500004</v>
      </c>
      <c r="J21" s="195">
        <v>2582.6493633799992</v>
      </c>
      <c r="K21" s="196">
        <f t="shared" si="0"/>
        <v>30.571019084257955</v>
      </c>
      <c r="L21" s="196">
        <f t="shared" si="1"/>
        <v>95.797184397888287</v>
      </c>
    </row>
    <row r="22" spans="1:12" ht="12.75" customHeight="1">
      <c r="A22" s="194"/>
      <c r="B22" s="194"/>
      <c r="C22" s="194"/>
      <c r="D22" s="194"/>
      <c r="E22" s="197" t="s">
        <v>576</v>
      </c>
      <c r="F22" s="197"/>
      <c r="G22" s="203">
        <v>285.74276400000002</v>
      </c>
      <c r="H22" s="201">
        <v>154.302764</v>
      </c>
      <c r="I22" s="201">
        <v>47.420928979999999</v>
      </c>
      <c r="J22" s="195">
        <v>20.000281649999994</v>
      </c>
      <c r="K22" s="196">
        <f t="shared" si="0"/>
        <v>12.961713148573278</v>
      </c>
      <c r="L22" s="196">
        <f t="shared" si="1"/>
        <v>42.176064619980785</v>
      </c>
    </row>
    <row r="23" spans="1:12" s="102" customFormat="1" ht="12.75" customHeight="1">
      <c r="A23" s="200"/>
      <c r="B23" s="200" t="s">
        <v>575</v>
      </c>
      <c r="C23" s="200"/>
      <c r="D23" s="200"/>
      <c r="E23" s="199"/>
      <c r="F23" s="199"/>
      <c r="G23" s="202">
        <f>+G24+G68+G70+G73</f>
        <v>43319.128713412501</v>
      </c>
      <c r="H23" s="202">
        <f>+H24+H68+H70+H73</f>
        <v>44060.003811700997</v>
      </c>
      <c r="I23" s="202">
        <f>+I24+I68+I70+I73</f>
        <v>21853.89606551703</v>
      </c>
      <c r="J23" s="198">
        <f>+J24+J68+J70+J73</f>
        <v>8489.5031464476415</v>
      </c>
      <c r="K23" s="198">
        <f t="shared" si="0"/>
        <v>19.268049051310086</v>
      </c>
      <c r="L23" s="198">
        <f t="shared" si="1"/>
        <v>38.846634581753662</v>
      </c>
    </row>
    <row r="24" spans="1:12" s="102" customFormat="1" ht="12.75" customHeight="1">
      <c r="A24" s="200"/>
      <c r="B24" s="200"/>
      <c r="C24" s="199" t="s">
        <v>442</v>
      </c>
      <c r="D24" s="200"/>
      <c r="E24" s="199"/>
      <c r="F24" s="199"/>
      <c r="G24" s="202">
        <f>+G25+G28+G29+G35+G39+G46+G52+G62+G65</f>
        <v>41881.361893000001</v>
      </c>
      <c r="H24" s="202">
        <f>+H25+H28+H29+H35+H39+H46+H52+H62+H65</f>
        <v>42746.213962089998</v>
      </c>
      <c r="I24" s="202">
        <f>+I25+I28+I29+I35+I39+I46+I52+I62+I65</f>
        <v>21698.841097600001</v>
      </c>
      <c r="J24" s="198">
        <f>+J25+J28+J29+J35+J39+J46+J52+J62+J65</f>
        <v>8338.2760004400006</v>
      </c>
      <c r="K24" s="198">
        <f t="shared" si="0"/>
        <v>19.506466719683999</v>
      </c>
      <c r="L24" s="198">
        <f t="shared" si="1"/>
        <v>38.4272872589599</v>
      </c>
    </row>
    <row r="25" spans="1:12" s="102" customFormat="1" ht="12.75" customHeight="1">
      <c r="A25" s="200"/>
      <c r="B25" s="200"/>
      <c r="C25" s="200"/>
      <c r="D25" s="200" t="s">
        <v>438</v>
      </c>
      <c r="E25" s="199"/>
      <c r="F25" s="199"/>
      <c r="G25" s="209">
        <f>SUM(G26:G27)</f>
        <v>1932.5000749999999</v>
      </c>
      <c r="H25" s="209">
        <f>SUM(H26:H27)</f>
        <v>1796.8853317799999</v>
      </c>
      <c r="I25" s="209">
        <f>SUM(I26:I27)</f>
        <v>225.40451710999997</v>
      </c>
      <c r="J25" s="220">
        <f>SUM(J26:J27)</f>
        <v>93.910467589999982</v>
      </c>
      <c r="K25" s="220">
        <f t="shared" si="0"/>
        <v>5.2262916241278452</v>
      </c>
      <c r="L25" s="220">
        <f t="shared" si="1"/>
        <v>41.663081465297616</v>
      </c>
    </row>
    <row r="26" spans="1:12">
      <c r="A26" s="194"/>
      <c r="B26" s="194"/>
      <c r="C26" s="194"/>
      <c r="D26" s="194"/>
      <c r="E26" s="197" t="s">
        <v>574</v>
      </c>
      <c r="F26" s="197"/>
      <c r="G26" s="203">
        <v>1838.190171</v>
      </c>
      <c r="H26" s="201">
        <v>1702.5754277799999</v>
      </c>
      <c r="I26" s="201">
        <v>225.40451710999997</v>
      </c>
      <c r="J26" s="195">
        <v>93.910467589999982</v>
      </c>
      <c r="K26" s="196">
        <f t="shared" si="0"/>
        <v>5.5157889663925497</v>
      </c>
      <c r="L26" s="196">
        <f t="shared" si="1"/>
        <v>41.663081465297616</v>
      </c>
    </row>
    <row r="27" spans="1:12" ht="12.75" customHeight="1">
      <c r="A27" s="194"/>
      <c r="B27" s="194"/>
      <c r="C27" s="194"/>
      <c r="D27" s="194"/>
      <c r="E27" s="197" t="s">
        <v>573</v>
      </c>
      <c r="F27" s="197"/>
      <c r="G27" s="203">
        <v>94.309904000000003</v>
      </c>
      <c r="H27" s="201">
        <v>94.309904000000003</v>
      </c>
      <c r="I27" s="201">
        <v>0</v>
      </c>
      <c r="J27" s="195">
        <v>0</v>
      </c>
      <c r="K27" s="196">
        <f t="shared" si="0"/>
        <v>0</v>
      </c>
      <c r="L27" s="196" t="str">
        <f t="shared" si="1"/>
        <v>n.a.</v>
      </c>
    </row>
    <row r="28" spans="1:12" s="102" customFormat="1" ht="12.75" customHeight="1">
      <c r="A28" s="200"/>
      <c r="B28" s="200"/>
      <c r="C28" s="200"/>
      <c r="D28" s="215" t="s">
        <v>572</v>
      </c>
      <c r="E28" s="219"/>
      <c r="F28" s="219"/>
      <c r="G28" s="220">
        <v>2000</v>
      </c>
      <c r="H28" s="220">
        <v>2000</v>
      </c>
      <c r="I28" s="220">
        <v>0</v>
      </c>
      <c r="J28" s="220">
        <v>0</v>
      </c>
      <c r="K28" s="220">
        <f t="shared" si="0"/>
        <v>0</v>
      </c>
      <c r="L28" s="220" t="str">
        <f t="shared" si="1"/>
        <v>n.a.</v>
      </c>
    </row>
    <row r="29" spans="1:12" s="102" customFormat="1" ht="12.75" customHeight="1">
      <c r="A29" s="200"/>
      <c r="B29" s="200"/>
      <c r="C29" s="200"/>
      <c r="D29" s="199" t="s">
        <v>304</v>
      </c>
      <c r="E29" s="222"/>
      <c r="F29" s="222"/>
      <c r="G29" s="202">
        <f>SUM(G30:G34)</f>
        <v>16257.618221999999</v>
      </c>
      <c r="H29" s="202">
        <f>SUM(H30:H34)</f>
        <v>16584.518221999999</v>
      </c>
      <c r="I29" s="202">
        <f>SUM(I30:I34)</f>
        <v>7452.4737475299999</v>
      </c>
      <c r="J29" s="198">
        <f>SUM(J30:J34)</f>
        <v>1996.6481600500001</v>
      </c>
      <c r="K29" s="198">
        <f t="shared" si="0"/>
        <v>12.039229197513677</v>
      </c>
      <c r="L29" s="198">
        <f t="shared" si="1"/>
        <v>26.791750332723495</v>
      </c>
    </row>
    <row r="30" spans="1:12" ht="12.75" customHeight="1">
      <c r="A30" s="194"/>
      <c r="B30" s="194"/>
      <c r="C30" s="194"/>
      <c r="D30" s="194"/>
      <c r="E30" s="197" t="s">
        <v>571</v>
      </c>
      <c r="F30" s="197"/>
      <c r="G30" s="196">
        <v>1696.4</v>
      </c>
      <c r="H30" s="195">
        <v>3701.5973049999998</v>
      </c>
      <c r="I30" s="195">
        <v>3196.5741050000001</v>
      </c>
      <c r="J30" s="195">
        <v>122.69923607</v>
      </c>
      <c r="K30" s="196">
        <f t="shared" si="0"/>
        <v>3.3147645721554251</v>
      </c>
      <c r="L30" s="196">
        <f t="shared" si="1"/>
        <v>3.838460553067641</v>
      </c>
    </row>
    <row r="31" spans="1:12" ht="12.75" customHeight="1">
      <c r="A31" s="194"/>
      <c r="B31" s="194"/>
      <c r="C31" s="197"/>
      <c r="D31" s="197"/>
      <c r="E31" s="197" t="s">
        <v>570</v>
      </c>
      <c r="F31" s="197"/>
      <c r="G31" s="206">
        <v>581.61821599999996</v>
      </c>
      <c r="H31" s="195">
        <v>240.98091099999999</v>
      </c>
      <c r="I31" s="195">
        <v>110</v>
      </c>
      <c r="J31" s="195">
        <v>0</v>
      </c>
      <c r="K31" s="206">
        <f t="shared" si="0"/>
        <v>0</v>
      </c>
      <c r="L31" s="206">
        <f t="shared" si="1"/>
        <v>0</v>
      </c>
    </row>
    <row r="32" spans="1:12" ht="12.75" customHeight="1">
      <c r="A32" s="194"/>
      <c r="B32" s="194"/>
      <c r="C32" s="197"/>
      <c r="D32" s="194"/>
      <c r="E32" s="197" t="s">
        <v>569</v>
      </c>
      <c r="F32" s="197"/>
      <c r="G32" s="206">
        <v>2590.9523450000002</v>
      </c>
      <c r="H32" s="195">
        <v>1930.9523449999999</v>
      </c>
      <c r="I32" s="195">
        <v>1701.4821090599999</v>
      </c>
      <c r="J32" s="195">
        <v>0</v>
      </c>
      <c r="K32" s="206">
        <f t="shared" si="0"/>
        <v>0</v>
      </c>
      <c r="L32" s="206">
        <f t="shared" si="1"/>
        <v>0</v>
      </c>
    </row>
    <row r="33" spans="1:12" ht="12.75" customHeight="1">
      <c r="A33" s="194"/>
      <c r="B33" s="194"/>
      <c r="C33" s="194"/>
      <c r="D33" s="194"/>
      <c r="E33" s="197" t="s">
        <v>568</v>
      </c>
      <c r="F33" s="197"/>
      <c r="G33" s="196">
        <v>1925.707519</v>
      </c>
      <c r="H33" s="195">
        <v>1560.057519</v>
      </c>
      <c r="I33" s="195">
        <v>498.92500000000001</v>
      </c>
      <c r="J33" s="195">
        <v>0</v>
      </c>
      <c r="K33" s="196">
        <f t="shared" si="0"/>
        <v>0</v>
      </c>
      <c r="L33" s="196">
        <f t="shared" si="1"/>
        <v>0</v>
      </c>
    </row>
    <row r="34" spans="1:12" ht="12.75" customHeight="1">
      <c r="A34" s="194"/>
      <c r="B34" s="194"/>
      <c r="C34" s="194"/>
      <c r="D34" s="194"/>
      <c r="E34" s="197" t="s">
        <v>567</v>
      </c>
      <c r="F34" s="197"/>
      <c r="G34" s="196">
        <v>9462.9401419999995</v>
      </c>
      <c r="H34" s="195">
        <v>9150.9301419999993</v>
      </c>
      <c r="I34" s="195">
        <v>1945.4925334700001</v>
      </c>
      <c r="J34" s="195">
        <v>1873.94892398</v>
      </c>
      <c r="K34" s="203">
        <f t="shared" si="0"/>
        <v>20.478234396950992</v>
      </c>
      <c r="L34" s="203">
        <f t="shared" si="1"/>
        <v>96.322596552843393</v>
      </c>
    </row>
    <row r="35" spans="1:12" s="102" customFormat="1" ht="12.75" customHeight="1">
      <c r="A35" s="200"/>
      <c r="B35" s="200"/>
      <c r="C35" s="200"/>
      <c r="D35" s="200" t="s">
        <v>379</v>
      </c>
      <c r="E35" s="199"/>
      <c r="F35" s="199"/>
      <c r="G35" s="209">
        <f>SUM(G36:G38)</f>
        <v>808.444433</v>
      </c>
      <c r="H35" s="209">
        <f>SUM(H36:H38)</f>
        <v>792.71386230999997</v>
      </c>
      <c r="I35" s="209">
        <f>SUM(I36:I38)</f>
        <v>333.38056403000002</v>
      </c>
      <c r="J35" s="209">
        <f>SUM(J36:J38)</f>
        <v>330.07145878000006</v>
      </c>
      <c r="K35" s="209">
        <f t="shared" si="0"/>
        <v>41.638159047472513</v>
      </c>
      <c r="L35" s="209">
        <f t="shared" si="1"/>
        <v>99.007409067283774</v>
      </c>
    </row>
    <row r="36" spans="1:12" ht="12.75" customHeight="1">
      <c r="A36" s="194"/>
      <c r="B36" s="194"/>
      <c r="C36" s="194"/>
      <c r="D36" s="194"/>
      <c r="E36" s="197" t="s">
        <v>566</v>
      </c>
      <c r="F36" s="197"/>
      <c r="G36" s="207">
        <v>158.319086</v>
      </c>
      <c r="H36" s="201">
        <v>158.319086</v>
      </c>
      <c r="I36" s="201">
        <v>3.0080625099999998</v>
      </c>
      <c r="J36" s="201">
        <v>3.0080625099999998</v>
      </c>
      <c r="K36" s="203">
        <f t="shared" si="0"/>
        <v>1.8999999216771628</v>
      </c>
      <c r="L36" s="203">
        <f t="shared" si="1"/>
        <v>100</v>
      </c>
    </row>
    <row r="37" spans="1:12" ht="12.75" customHeight="1">
      <c r="A37" s="194"/>
      <c r="B37" s="194"/>
      <c r="C37" s="194"/>
      <c r="D37" s="194"/>
      <c r="E37" s="197" t="s">
        <v>565</v>
      </c>
      <c r="F37" s="197"/>
      <c r="G37" s="203">
        <v>386.26020499999998</v>
      </c>
      <c r="H37" s="201">
        <v>419.86601000999997</v>
      </c>
      <c r="I37" s="201">
        <v>243.02355456000001</v>
      </c>
      <c r="J37" s="201">
        <v>239.72244952000005</v>
      </c>
      <c r="K37" s="203">
        <f t="shared" si="0"/>
        <v>57.094988354568301</v>
      </c>
      <c r="L37" s="203">
        <f t="shared" si="1"/>
        <v>98.64165222750664</v>
      </c>
    </row>
    <row r="38" spans="1:12" ht="12.75" customHeight="1">
      <c r="A38" s="194"/>
      <c r="B38" s="194"/>
      <c r="C38" s="194"/>
      <c r="D38" s="194"/>
      <c r="E38" s="197" t="s">
        <v>564</v>
      </c>
      <c r="F38" s="197"/>
      <c r="G38" s="203">
        <v>263.86514199999999</v>
      </c>
      <c r="H38" s="201">
        <v>214.5287663</v>
      </c>
      <c r="I38" s="201">
        <v>87.348946959999992</v>
      </c>
      <c r="J38" s="201">
        <v>87.340946750000001</v>
      </c>
      <c r="K38" s="203">
        <f t="shared" si="0"/>
        <v>40.712930138171401</v>
      </c>
      <c r="L38" s="196">
        <f t="shared" si="1"/>
        <v>99.990841091646303</v>
      </c>
    </row>
    <row r="39" spans="1:12" s="102" customFormat="1" ht="12.75" customHeight="1">
      <c r="A39" s="200"/>
      <c r="B39" s="200"/>
      <c r="C39" s="200"/>
      <c r="D39" s="200" t="s">
        <v>381</v>
      </c>
      <c r="E39" s="199"/>
      <c r="F39" s="199"/>
      <c r="G39" s="202">
        <f>SUM(G40:G45)</f>
        <v>4312.5815130000001</v>
      </c>
      <c r="H39" s="202">
        <f>SUM(H40:H45)</f>
        <v>4112.5815130000001</v>
      </c>
      <c r="I39" s="202">
        <f>SUM(I40:I45)</f>
        <v>2964.5629749</v>
      </c>
      <c r="J39" s="202">
        <f>SUM(J40:J45)</f>
        <v>1992.68634275</v>
      </c>
      <c r="K39" s="202">
        <f t="shared" si="0"/>
        <v>48.453418769963719</v>
      </c>
      <c r="L39" s="198">
        <f t="shared" si="1"/>
        <v>67.216866689000483</v>
      </c>
    </row>
    <row r="40" spans="1:12" ht="12.75" customHeight="1">
      <c r="A40" s="194"/>
      <c r="B40" s="194"/>
      <c r="C40" s="194"/>
      <c r="D40" s="194"/>
      <c r="E40" s="197" t="s">
        <v>563</v>
      </c>
      <c r="F40" s="197"/>
      <c r="G40" s="203">
        <v>233.59530100000001</v>
      </c>
      <c r="H40" s="201">
        <v>233.59530100000001</v>
      </c>
      <c r="I40" s="201">
        <v>116.915536</v>
      </c>
      <c r="J40" s="201">
        <v>0</v>
      </c>
      <c r="K40" s="203">
        <f t="shared" ref="K40:K71" si="4">IFERROR(+J40/H40*100,"n.a")</f>
        <v>0</v>
      </c>
      <c r="L40" s="196">
        <f t="shared" ref="L40:L71" si="5">IFERROR(+J40/I40*100,"n.a.")</f>
        <v>0</v>
      </c>
    </row>
    <row r="41" spans="1:12" ht="12.75" customHeight="1">
      <c r="A41" s="194"/>
      <c r="B41" s="194"/>
      <c r="C41" s="194"/>
      <c r="D41" s="194"/>
      <c r="E41" s="197" t="s">
        <v>562</v>
      </c>
      <c r="F41" s="197"/>
      <c r="G41" s="203">
        <v>1485.446003</v>
      </c>
      <c r="H41" s="201">
        <v>1180.5512659999999</v>
      </c>
      <c r="I41" s="201">
        <v>675</v>
      </c>
      <c r="J41" s="201">
        <v>675</v>
      </c>
      <c r="K41" s="203">
        <f t="shared" si="4"/>
        <v>57.176678340032382</v>
      </c>
      <c r="L41" s="196">
        <f t="shared" si="5"/>
        <v>100</v>
      </c>
    </row>
    <row r="42" spans="1:12" ht="12.75" customHeight="1">
      <c r="A42" s="194"/>
      <c r="B42" s="194"/>
      <c r="C42" s="194"/>
      <c r="D42" s="194"/>
      <c r="E42" s="197" t="s">
        <v>561</v>
      </c>
      <c r="F42" s="197"/>
      <c r="G42" s="203">
        <v>1078.473487</v>
      </c>
      <c r="H42" s="201">
        <v>624.39453900000001</v>
      </c>
      <c r="I42" s="201">
        <v>201.1824719</v>
      </c>
      <c r="J42" s="201">
        <v>153.6824719</v>
      </c>
      <c r="K42" s="203">
        <f t="shared" si="4"/>
        <v>24.613039080407457</v>
      </c>
      <c r="L42" s="196">
        <f t="shared" si="5"/>
        <v>76.389593212866771</v>
      </c>
    </row>
    <row r="43" spans="1:12" ht="12.75" customHeight="1">
      <c r="A43" s="194"/>
      <c r="B43" s="194"/>
      <c r="C43" s="194"/>
      <c r="D43" s="194"/>
      <c r="E43" s="197" t="s">
        <v>560</v>
      </c>
      <c r="F43" s="197"/>
      <c r="G43" s="203">
        <v>37.954124999999998</v>
      </c>
      <c r="H43" s="201">
        <v>21.693072999999998</v>
      </c>
      <c r="I43" s="201">
        <v>0</v>
      </c>
      <c r="J43" s="201">
        <v>0</v>
      </c>
      <c r="K43" s="203">
        <f t="shared" si="4"/>
        <v>0</v>
      </c>
      <c r="L43" s="196" t="str">
        <f t="shared" si="5"/>
        <v>n.a.</v>
      </c>
    </row>
    <row r="44" spans="1:12" ht="12.75" customHeight="1">
      <c r="A44" s="194"/>
      <c r="B44" s="194"/>
      <c r="C44" s="194"/>
      <c r="D44" s="194"/>
      <c r="E44" s="197" t="s">
        <v>559</v>
      </c>
      <c r="F44" s="197"/>
      <c r="G44" s="203">
        <v>1177.1125970000001</v>
      </c>
      <c r="H44" s="201">
        <v>1752.347334</v>
      </c>
      <c r="I44" s="201">
        <v>1684.256967</v>
      </c>
      <c r="J44" s="201">
        <v>879.00387085</v>
      </c>
      <c r="K44" s="203">
        <f t="shared" si="4"/>
        <v>50.161509296421244</v>
      </c>
      <c r="L44" s="196">
        <f t="shared" si="5"/>
        <v>52.189415752614188</v>
      </c>
    </row>
    <row r="45" spans="1:12" ht="12.75" customHeight="1">
      <c r="A45" s="194"/>
      <c r="B45" s="194"/>
      <c r="C45" s="194"/>
      <c r="D45" s="194"/>
      <c r="E45" s="197" t="s">
        <v>558</v>
      </c>
      <c r="F45" s="197"/>
      <c r="G45" s="203">
        <v>300</v>
      </c>
      <c r="H45" s="201">
        <v>300</v>
      </c>
      <c r="I45" s="201">
        <v>287.20800000000003</v>
      </c>
      <c r="J45" s="201">
        <v>285</v>
      </c>
      <c r="K45" s="203">
        <f t="shared" si="4"/>
        <v>95</v>
      </c>
      <c r="L45" s="196">
        <f t="shared" si="5"/>
        <v>99.231219186095089</v>
      </c>
    </row>
    <row r="46" spans="1:12" s="102" customFormat="1" ht="12.75" customHeight="1">
      <c r="A46" s="200"/>
      <c r="B46" s="200"/>
      <c r="C46" s="200"/>
      <c r="D46" s="200" t="s">
        <v>557</v>
      </c>
      <c r="E46" s="199"/>
      <c r="F46" s="199"/>
      <c r="G46" s="209">
        <f>SUM(G47:G51)</f>
        <v>4891.5682779999997</v>
      </c>
      <c r="H46" s="209">
        <f>SUM(H47:H51)</f>
        <v>4886.7656609999995</v>
      </c>
      <c r="I46" s="209">
        <f>SUM(I47:I51)</f>
        <v>2985.2796646399997</v>
      </c>
      <c r="J46" s="209">
        <f>SUM(J47:J51)</f>
        <v>862.01419433000001</v>
      </c>
      <c r="K46" s="209">
        <f t="shared" si="4"/>
        <v>17.639769412507544</v>
      </c>
      <c r="L46" s="220">
        <f t="shared" si="5"/>
        <v>28.875492120231616</v>
      </c>
    </row>
    <row r="47" spans="1:12" ht="12.75" customHeight="1">
      <c r="A47" s="194"/>
      <c r="B47" s="194"/>
      <c r="C47" s="194"/>
      <c r="D47" s="194"/>
      <c r="E47" s="197" t="s">
        <v>556</v>
      </c>
      <c r="F47" s="197"/>
      <c r="G47" s="207">
        <v>2084.6651440000001</v>
      </c>
      <c r="H47" s="201">
        <v>2131.8827700000002</v>
      </c>
      <c r="I47" s="201">
        <v>707.2908314</v>
      </c>
      <c r="J47" s="201">
        <v>677.20809422000002</v>
      </c>
      <c r="K47" s="203">
        <f t="shared" si="4"/>
        <v>31.765728573339892</v>
      </c>
      <c r="L47" s="196">
        <f t="shared" si="5"/>
        <v>95.746765567361493</v>
      </c>
    </row>
    <row r="48" spans="1:12" ht="12.75" customHeight="1">
      <c r="A48" s="194"/>
      <c r="B48" s="194"/>
      <c r="C48" s="194"/>
      <c r="D48" s="194"/>
      <c r="E48" s="197" t="s">
        <v>555</v>
      </c>
      <c r="F48" s="197"/>
      <c r="G48" s="203">
        <v>795.91293499999995</v>
      </c>
      <c r="H48" s="201">
        <v>1896.2045109999999</v>
      </c>
      <c r="I48" s="201">
        <v>1611.7916288399999</v>
      </c>
      <c r="J48" s="201">
        <v>0</v>
      </c>
      <c r="K48" s="203">
        <f t="shared" si="4"/>
        <v>0</v>
      </c>
      <c r="L48" s="196">
        <f t="shared" si="5"/>
        <v>0</v>
      </c>
    </row>
    <row r="49" spans="1:12" ht="12.75" customHeight="1">
      <c r="A49" s="194"/>
      <c r="B49" s="194"/>
      <c r="C49" s="194"/>
      <c r="D49" s="194"/>
      <c r="E49" s="197" t="s">
        <v>554</v>
      </c>
      <c r="F49" s="197"/>
      <c r="G49" s="203">
        <v>419.16432900000001</v>
      </c>
      <c r="H49" s="201">
        <v>628.07448599999998</v>
      </c>
      <c r="I49" s="201">
        <v>515.18460440000001</v>
      </c>
      <c r="J49" s="201">
        <v>184.80610011000002</v>
      </c>
      <c r="K49" s="203">
        <f t="shared" si="4"/>
        <v>29.424232989779497</v>
      </c>
      <c r="L49" s="196">
        <f t="shared" si="5"/>
        <v>35.871821194119526</v>
      </c>
    </row>
    <row r="50" spans="1:12" ht="21.75" customHeight="1">
      <c r="A50" s="194"/>
      <c r="B50" s="194"/>
      <c r="C50" s="194"/>
      <c r="D50" s="194"/>
      <c r="E50" s="319" t="s">
        <v>553</v>
      </c>
      <c r="F50" s="319"/>
      <c r="G50" s="203">
        <v>795.91293499999995</v>
      </c>
      <c r="H50" s="201">
        <v>109.869247</v>
      </c>
      <c r="I50" s="201">
        <v>70.073599999999999</v>
      </c>
      <c r="J50" s="201">
        <v>0</v>
      </c>
      <c r="K50" s="203">
        <f t="shared" si="4"/>
        <v>0</v>
      </c>
      <c r="L50" s="196">
        <f t="shared" si="5"/>
        <v>0</v>
      </c>
    </row>
    <row r="51" spans="1:12" ht="12.75" customHeight="1">
      <c r="A51" s="194"/>
      <c r="B51" s="194"/>
      <c r="C51" s="194"/>
      <c r="D51" s="194"/>
      <c r="E51" s="197" t="s">
        <v>552</v>
      </c>
      <c r="F51" s="197"/>
      <c r="G51" s="203">
        <v>795.91293499999995</v>
      </c>
      <c r="H51" s="201">
        <v>120.734647</v>
      </c>
      <c r="I51" s="201">
        <v>80.938999999999993</v>
      </c>
      <c r="J51" s="201">
        <v>0</v>
      </c>
      <c r="K51" s="203">
        <f t="shared" si="4"/>
        <v>0</v>
      </c>
      <c r="L51" s="196">
        <f t="shared" si="5"/>
        <v>0</v>
      </c>
    </row>
    <row r="52" spans="1:12" s="102" customFormat="1" ht="12.75" customHeight="1">
      <c r="A52" s="200"/>
      <c r="B52" s="200"/>
      <c r="C52" s="215"/>
      <c r="D52" s="200" t="s">
        <v>52</v>
      </c>
      <c r="E52" s="199"/>
      <c r="F52" s="199"/>
      <c r="G52" s="209">
        <f>SUM(G53:G61)</f>
        <v>11434.385275000001</v>
      </c>
      <c r="H52" s="209">
        <f>SUM(H53:H61)</f>
        <v>12009.385275000001</v>
      </c>
      <c r="I52" s="209">
        <f>SUM(I53:I61)</f>
        <v>7420.2600998599992</v>
      </c>
      <c r="J52" s="209">
        <f>SUM(J53:J61)</f>
        <v>3062.9453769400002</v>
      </c>
      <c r="K52" s="209">
        <f t="shared" si="4"/>
        <v>25.504597502722721</v>
      </c>
      <c r="L52" s="220">
        <f t="shared" si="5"/>
        <v>41.27814033092708</v>
      </c>
    </row>
    <row r="53" spans="1:12" ht="12.75" customHeight="1">
      <c r="A53" s="194"/>
      <c r="B53" s="194"/>
      <c r="C53" s="214"/>
      <c r="D53" s="194"/>
      <c r="E53" s="197" t="s">
        <v>551</v>
      </c>
      <c r="F53" s="197"/>
      <c r="G53" s="203">
        <v>569.81901900000003</v>
      </c>
      <c r="H53" s="201">
        <v>569.81901900000003</v>
      </c>
      <c r="I53" s="201">
        <v>555.00294554999994</v>
      </c>
      <c r="J53" s="201">
        <v>0</v>
      </c>
      <c r="K53" s="203">
        <f t="shared" si="4"/>
        <v>0</v>
      </c>
      <c r="L53" s="196">
        <f t="shared" si="5"/>
        <v>0</v>
      </c>
    </row>
    <row r="54" spans="1:12" ht="12.75" customHeight="1">
      <c r="A54" s="194"/>
      <c r="B54" s="194"/>
      <c r="C54" s="214"/>
      <c r="D54" s="194"/>
      <c r="E54" s="197" t="s">
        <v>550</v>
      </c>
      <c r="F54" s="197"/>
      <c r="G54" s="203">
        <v>3866.5586680000001</v>
      </c>
      <c r="H54" s="201">
        <v>3866.5586679999997</v>
      </c>
      <c r="I54" s="201">
        <v>2236.2197520500004</v>
      </c>
      <c r="J54" s="201">
        <v>2185.7375887899998</v>
      </c>
      <c r="K54" s="203">
        <f t="shared" si="4"/>
        <v>56.529275163451366</v>
      </c>
      <c r="L54" s="196">
        <f t="shared" si="5"/>
        <v>97.742522253739935</v>
      </c>
    </row>
    <row r="55" spans="1:12" ht="12.75" customHeight="1">
      <c r="A55" s="194"/>
      <c r="B55" s="194"/>
      <c r="C55" s="214"/>
      <c r="D55" s="194"/>
      <c r="E55" s="197" t="s">
        <v>549</v>
      </c>
      <c r="F55" s="197"/>
      <c r="G55" s="203">
        <v>808.66479300000003</v>
      </c>
      <c r="H55" s="201">
        <v>808.66479300000003</v>
      </c>
      <c r="I55" s="201">
        <v>327.36</v>
      </c>
      <c r="J55" s="201">
        <v>320</v>
      </c>
      <c r="K55" s="203">
        <f t="shared" si="4"/>
        <v>39.571402485924715</v>
      </c>
      <c r="L55" s="196">
        <f t="shared" si="5"/>
        <v>97.751710654936446</v>
      </c>
    </row>
    <row r="56" spans="1:12" ht="12.75" customHeight="1">
      <c r="A56" s="194"/>
      <c r="B56" s="194"/>
      <c r="C56" s="214"/>
      <c r="D56" s="194"/>
      <c r="E56" s="197" t="s">
        <v>548</v>
      </c>
      <c r="F56" s="197"/>
      <c r="G56" s="203">
        <v>1329.885358</v>
      </c>
      <c r="H56" s="201">
        <v>1329.885358</v>
      </c>
      <c r="I56" s="201">
        <v>706.72378069000001</v>
      </c>
      <c r="J56" s="201">
        <v>331.51905126999998</v>
      </c>
      <c r="K56" s="203">
        <f t="shared" si="4"/>
        <v>24.928393208912972</v>
      </c>
      <c r="L56" s="196">
        <f t="shared" si="5"/>
        <v>46.909282003546835</v>
      </c>
    </row>
    <row r="57" spans="1:12" ht="12.75" customHeight="1">
      <c r="A57" s="194"/>
      <c r="B57" s="194"/>
      <c r="C57" s="214"/>
      <c r="D57" s="194"/>
      <c r="E57" s="197" t="s">
        <v>547</v>
      </c>
      <c r="F57" s="197"/>
      <c r="G57" s="203">
        <v>1216.8144729999999</v>
      </c>
      <c r="H57" s="201">
        <v>1316.8144730000006</v>
      </c>
      <c r="I57" s="201">
        <v>803.71896342000002</v>
      </c>
      <c r="J57" s="201">
        <v>3.8736879999999994E-2</v>
      </c>
      <c r="K57" s="203">
        <f t="shared" si="4"/>
        <v>2.9417112884359965E-3</v>
      </c>
      <c r="L57" s="196">
        <f t="shared" si="5"/>
        <v>4.8197046185355754E-3</v>
      </c>
    </row>
    <row r="58" spans="1:12" ht="12.75" customHeight="1">
      <c r="A58" s="194"/>
      <c r="B58" s="194"/>
      <c r="C58" s="214"/>
      <c r="D58" s="194"/>
      <c r="E58" s="197" t="s">
        <v>546</v>
      </c>
      <c r="F58" s="197"/>
      <c r="G58" s="203">
        <v>391.987369</v>
      </c>
      <c r="H58" s="201">
        <v>516.98736899999994</v>
      </c>
      <c r="I58" s="201">
        <v>36.251626999999999</v>
      </c>
      <c r="J58" s="201">
        <v>23.8</v>
      </c>
      <c r="K58" s="203">
        <f t="shared" si="4"/>
        <v>4.6035940967060647</v>
      </c>
      <c r="L58" s="196">
        <f t="shared" si="5"/>
        <v>65.652225760791367</v>
      </c>
    </row>
    <row r="59" spans="1:12" ht="12.75" customHeight="1">
      <c r="A59" s="194"/>
      <c r="B59" s="194"/>
      <c r="C59" s="214"/>
      <c r="D59" s="194"/>
      <c r="E59" s="197" t="s">
        <v>545</v>
      </c>
      <c r="F59" s="197"/>
      <c r="G59" s="203">
        <v>783.4</v>
      </c>
      <c r="H59" s="201">
        <v>1133.4000000000001</v>
      </c>
      <c r="I59" s="201">
        <v>968.76666624999996</v>
      </c>
      <c r="J59" s="201">
        <v>40</v>
      </c>
      <c r="K59" s="203">
        <f t="shared" si="4"/>
        <v>3.5292041644609142</v>
      </c>
      <c r="L59" s="203">
        <f t="shared" si="5"/>
        <v>4.128961223948389</v>
      </c>
    </row>
    <row r="60" spans="1:12" ht="12.75" customHeight="1">
      <c r="A60" s="194"/>
      <c r="B60" s="194"/>
      <c r="C60" s="214"/>
      <c r="D60" s="194"/>
      <c r="E60" s="197" t="s">
        <v>544</v>
      </c>
      <c r="F60" s="197"/>
      <c r="G60" s="203">
        <v>1651.8470669999999</v>
      </c>
      <c r="H60" s="201">
        <v>1651.8470669999999</v>
      </c>
      <c r="I60" s="201">
        <v>1600.6398074299998</v>
      </c>
      <c r="J60" s="201">
        <v>0</v>
      </c>
      <c r="K60" s="203">
        <f t="shared" si="4"/>
        <v>0</v>
      </c>
      <c r="L60" s="203">
        <f t="shared" si="5"/>
        <v>0</v>
      </c>
    </row>
    <row r="61" spans="1:12" ht="12.75" customHeight="1">
      <c r="A61" s="194"/>
      <c r="B61" s="194"/>
      <c r="C61" s="214"/>
      <c r="D61" s="194"/>
      <c r="E61" s="197" t="s">
        <v>543</v>
      </c>
      <c r="F61" s="197"/>
      <c r="G61" s="203">
        <v>815.40852800000005</v>
      </c>
      <c r="H61" s="201">
        <v>815.40852799999993</v>
      </c>
      <c r="I61" s="201">
        <v>185.57655747000001</v>
      </c>
      <c r="J61" s="201">
        <v>161.85</v>
      </c>
      <c r="K61" s="203">
        <f t="shared" si="4"/>
        <v>19.848946195961297</v>
      </c>
      <c r="L61" s="203">
        <f t="shared" si="5"/>
        <v>87.214679594519566</v>
      </c>
    </row>
    <row r="62" spans="1:12" s="102" customFormat="1" ht="12.75" customHeight="1">
      <c r="A62" s="200"/>
      <c r="B62" s="200"/>
      <c r="C62" s="200"/>
      <c r="D62" s="200" t="s">
        <v>542</v>
      </c>
      <c r="E62" s="199"/>
      <c r="F62" s="199"/>
      <c r="G62" s="209">
        <f>SUM(G63:G64)</f>
        <v>194.09388000000001</v>
      </c>
      <c r="H62" s="209">
        <f>SUM(H63:H64)</f>
        <v>203.19388000000001</v>
      </c>
      <c r="I62" s="209">
        <f>SUM(I63:I64)</f>
        <v>4.5074665300000003</v>
      </c>
      <c r="J62" s="209">
        <f>SUM(J63:J64)</f>
        <v>0</v>
      </c>
      <c r="K62" s="209">
        <f t="shared" si="4"/>
        <v>0</v>
      </c>
      <c r="L62" s="209">
        <f t="shared" si="5"/>
        <v>0</v>
      </c>
    </row>
    <row r="63" spans="1:12" ht="12.75" customHeight="1">
      <c r="A63" s="194"/>
      <c r="B63" s="194"/>
      <c r="C63" s="194"/>
      <c r="D63" s="194"/>
      <c r="E63" s="197" t="s">
        <v>541</v>
      </c>
      <c r="F63" s="197"/>
      <c r="G63" s="203">
        <v>180.797639</v>
      </c>
      <c r="H63" s="201">
        <v>189.897639</v>
      </c>
      <c r="I63" s="201">
        <v>4.5074665300000003</v>
      </c>
      <c r="J63" s="201">
        <v>0</v>
      </c>
      <c r="K63" s="203">
        <f t="shared" si="4"/>
        <v>0</v>
      </c>
      <c r="L63" s="203">
        <f t="shared" si="5"/>
        <v>0</v>
      </c>
    </row>
    <row r="64" spans="1:12" ht="12.75" customHeight="1">
      <c r="A64" s="194"/>
      <c r="B64" s="194"/>
      <c r="C64" s="194"/>
      <c r="D64" s="194"/>
      <c r="E64" s="197" t="s">
        <v>540</v>
      </c>
      <c r="F64" s="197"/>
      <c r="G64" s="203">
        <v>13.296241</v>
      </c>
      <c r="H64" s="201">
        <v>13.296241</v>
      </c>
      <c r="I64" s="201">
        <v>0</v>
      </c>
      <c r="J64" s="201">
        <v>0</v>
      </c>
      <c r="K64" s="203">
        <f t="shared" si="4"/>
        <v>0</v>
      </c>
      <c r="L64" s="203" t="str">
        <f t="shared" si="5"/>
        <v>n.a.</v>
      </c>
    </row>
    <row r="65" spans="1:12" s="102" customFormat="1" ht="12.75" customHeight="1">
      <c r="A65" s="200"/>
      <c r="B65" s="200"/>
      <c r="C65" s="200"/>
      <c r="D65" s="200" t="s">
        <v>539</v>
      </c>
      <c r="E65" s="199"/>
      <c r="F65" s="199"/>
      <c r="G65" s="198">
        <f>SUM(G66:G67)</f>
        <v>50.170217000000001</v>
      </c>
      <c r="H65" s="198">
        <f>SUM(H66:H67)</f>
        <v>360.17021700000004</v>
      </c>
      <c r="I65" s="198">
        <f>SUM(I66:I67)</f>
        <v>312.97206299999999</v>
      </c>
      <c r="J65" s="198">
        <f>SUM(J66:J67)</f>
        <v>0</v>
      </c>
      <c r="K65" s="202">
        <f t="shared" si="4"/>
        <v>0</v>
      </c>
      <c r="L65" s="202">
        <f t="shared" si="5"/>
        <v>0</v>
      </c>
    </row>
    <row r="66" spans="1:12" ht="12.75" customHeight="1">
      <c r="A66" s="194"/>
      <c r="B66" s="194"/>
      <c r="C66" s="194"/>
      <c r="D66" s="194"/>
      <c r="E66" s="197" t="s">
        <v>539</v>
      </c>
      <c r="F66" s="197"/>
      <c r="G66" s="203">
        <v>11.888253000000001</v>
      </c>
      <c r="H66" s="195">
        <v>321.88825300000002</v>
      </c>
      <c r="I66" s="195">
        <v>312.97206299999999</v>
      </c>
      <c r="J66" s="195">
        <v>0</v>
      </c>
      <c r="K66" s="203">
        <f t="shared" si="4"/>
        <v>0</v>
      </c>
      <c r="L66" s="203">
        <f t="shared" si="5"/>
        <v>0</v>
      </c>
    </row>
    <row r="67" spans="1:12" ht="12.75" customHeight="1">
      <c r="A67" s="194"/>
      <c r="B67" s="194"/>
      <c r="C67" s="194"/>
      <c r="D67" s="194"/>
      <c r="E67" s="197" t="s">
        <v>538</v>
      </c>
      <c r="F67" s="197"/>
      <c r="G67" s="203">
        <v>38.281964000000002</v>
      </c>
      <c r="H67" s="195">
        <v>38.281964000000002</v>
      </c>
      <c r="I67" s="195">
        <v>0</v>
      </c>
      <c r="J67" s="195">
        <v>0</v>
      </c>
      <c r="K67" s="203">
        <f t="shared" si="4"/>
        <v>0</v>
      </c>
      <c r="L67" s="203" t="str">
        <f t="shared" si="5"/>
        <v>n.a.</v>
      </c>
    </row>
    <row r="68" spans="1:12" s="102" customFormat="1" ht="12.75" customHeight="1">
      <c r="A68" s="200"/>
      <c r="B68" s="200"/>
      <c r="C68" s="200" t="s">
        <v>237</v>
      </c>
      <c r="D68" s="200"/>
      <c r="E68" s="199"/>
      <c r="F68" s="199"/>
      <c r="G68" s="209">
        <f>+G69</f>
        <v>80</v>
      </c>
      <c r="H68" s="209">
        <f>+H69</f>
        <v>80</v>
      </c>
      <c r="I68" s="209">
        <f>+I69</f>
        <v>0</v>
      </c>
      <c r="J68" s="209">
        <f>+J69</f>
        <v>0</v>
      </c>
      <c r="K68" s="209">
        <f t="shared" si="4"/>
        <v>0</v>
      </c>
      <c r="L68" s="209" t="str">
        <f t="shared" si="5"/>
        <v>n.a.</v>
      </c>
    </row>
    <row r="69" spans="1:12" ht="12.75" customHeight="1">
      <c r="A69" s="194"/>
      <c r="B69" s="194"/>
      <c r="C69" s="194"/>
      <c r="D69" s="194" t="s">
        <v>537</v>
      </c>
      <c r="E69" s="197"/>
      <c r="F69" s="197"/>
      <c r="G69" s="203">
        <v>80</v>
      </c>
      <c r="H69" s="201">
        <v>80</v>
      </c>
      <c r="I69" s="201">
        <v>0</v>
      </c>
      <c r="J69" s="201">
        <v>0</v>
      </c>
      <c r="K69" s="203">
        <f t="shared" si="4"/>
        <v>0</v>
      </c>
      <c r="L69" s="203" t="str">
        <f t="shared" si="5"/>
        <v>n.a.</v>
      </c>
    </row>
    <row r="70" spans="1:12" s="102" customFormat="1" ht="12.75" customHeight="1">
      <c r="A70" s="200"/>
      <c r="B70" s="200"/>
      <c r="C70" s="200" t="s">
        <v>127</v>
      </c>
      <c r="D70" s="200"/>
      <c r="E70" s="199"/>
      <c r="F70" s="199"/>
      <c r="G70" s="209">
        <f>SUM(G71:G72)</f>
        <v>1301.7283104125002</v>
      </c>
      <c r="H70" s="209">
        <f>SUM(H71:H72)</f>
        <v>1177.751339611</v>
      </c>
      <c r="I70" s="209">
        <f>SUM(I71:I72)</f>
        <v>138.24341491703001</v>
      </c>
      <c r="J70" s="209">
        <f>SUM(J71:J72)</f>
        <v>136.85559300764001</v>
      </c>
      <c r="K70" s="209">
        <f t="shared" si="4"/>
        <v>11.620075342291022</v>
      </c>
      <c r="L70" s="209">
        <f t="shared" si="5"/>
        <v>98.996102700282009</v>
      </c>
    </row>
    <row r="71" spans="1:12">
      <c r="A71" s="194"/>
      <c r="B71" s="194"/>
      <c r="C71" s="194"/>
      <c r="D71" s="194" t="s">
        <v>62</v>
      </c>
      <c r="E71" s="197"/>
      <c r="F71" s="197"/>
      <c r="G71" s="203">
        <v>1163.9658551735001</v>
      </c>
      <c r="H71" s="201">
        <v>1039.988884372</v>
      </c>
      <c r="I71" s="201">
        <v>100.04</v>
      </c>
      <c r="J71" s="201">
        <v>100.04</v>
      </c>
      <c r="K71" s="203">
        <f t="shared" si="4"/>
        <v>9.6193335816670213</v>
      </c>
      <c r="L71" s="203">
        <f t="shared" si="5"/>
        <v>100</v>
      </c>
    </row>
    <row r="72" spans="1:12">
      <c r="A72" s="194"/>
      <c r="B72" s="194"/>
      <c r="C72" s="194"/>
      <c r="D72" s="194" t="s">
        <v>536</v>
      </c>
      <c r="E72" s="197"/>
      <c r="F72" s="197"/>
      <c r="G72" s="203">
        <v>137.76245523899999</v>
      </c>
      <c r="H72" s="201">
        <v>137.76245523899999</v>
      </c>
      <c r="I72" s="201">
        <v>38.203414917030003</v>
      </c>
      <c r="J72" s="201">
        <v>36.815593007639997</v>
      </c>
      <c r="K72" s="203">
        <f t="shared" ref="K72:K103" si="6">IFERROR(+J72/H72*100,"n.a")</f>
        <v>26.723966950044346</v>
      </c>
      <c r="L72" s="203">
        <f t="shared" ref="L72:L103" si="7">IFERROR(+J72/I72*100,"n.a.")</f>
        <v>96.367283101774888</v>
      </c>
    </row>
    <row r="73" spans="1:12" s="102" customFormat="1" ht="12.75" customHeight="1">
      <c r="A73" s="200"/>
      <c r="B73" s="200"/>
      <c r="C73" s="200" t="s">
        <v>444</v>
      </c>
      <c r="D73" s="200"/>
      <c r="E73" s="199"/>
      <c r="F73" s="199"/>
      <c r="G73" s="209">
        <f>+G74</f>
        <v>56.038510000000002</v>
      </c>
      <c r="H73" s="209">
        <f>+H74</f>
        <v>56.038510000000002</v>
      </c>
      <c r="I73" s="209">
        <f>+I74</f>
        <v>16.811553</v>
      </c>
      <c r="J73" s="209">
        <f>+J74</f>
        <v>14.371553</v>
      </c>
      <c r="K73" s="209">
        <f t="shared" si="6"/>
        <v>25.645851397547865</v>
      </c>
      <c r="L73" s="209">
        <f t="shared" si="7"/>
        <v>85.48617132515956</v>
      </c>
    </row>
    <row r="74" spans="1:12">
      <c r="A74" s="194"/>
      <c r="B74" s="194"/>
      <c r="C74" s="194"/>
      <c r="D74" s="194" t="s">
        <v>535</v>
      </c>
      <c r="E74" s="197"/>
      <c r="F74" s="197"/>
      <c r="G74" s="196">
        <v>56.038510000000002</v>
      </c>
      <c r="H74" s="201">
        <v>56.038510000000002</v>
      </c>
      <c r="I74" s="201">
        <v>16.811553</v>
      </c>
      <c r="J74" s="201">
        <v>14.371553</v>
      </c>
      <c r="K74" s="203">
        <f t="shared" si="6"/>
        <v>25.645851397547865</v>
      </c>
      <c r="L74" s="196">
        <f t="shared" si="7"/>
        <v>85.48617132515956</v>
      </c>
    </row>
    <row r="75" spans="1:12" s="102" customFormat="1" ht="12.75" customHeight="1">
      <c r="A75" s="211" t="s">
        <v>534</v>
      </c>
      <c r="B75" s="211"/>
      <c r="C75" s="211"/>
      <c r="D75" s="211"/>
      <c r="E75" s="211"/>
      <c r="F75" s="211"/>
      <c r="G75" s="210">
        <f>+G76</f>
        <v>9940.0273658000006</v>
      </c>
      <c r="H75" s="210">
        <f>+H76</f>
        <v>9604.4580056600025</v>
      </c>
      <c r="I75" s="210">
        <f>+I76</f>
        <v>4443.0780534290006</v>
      </c>
      <c r="J75" s="210">
        <f>+J76</f>
        <v>2117.7103985210001</v>
      </c>
      <c r="K75" s="210">
        <f t="shared" si="6"/>
        <v>22.0492441871578</v>
      </c>
      <c r="L75" s="210">
        <f t="shared" si="7"/>
        <v>47.663137425340317</v>
      </c>
    </row>
    <row r="76" spans="1:12" s="102" customFormat="1" ht="12.75" customHeight="1">
      <c r="A76" s="200"/>
      <c r="B76" s="200" t="s">
        <v>533</v>
      </c>
      <c r="C76" s="200"/>
      <c r="D76" s="200"/>
      <c r="E76" s="199"/>
      <c r="F76" s="199"/>
      <c r="G76" s="209">
        <f>+G77+G88</f>
        <v>9940.0273658000006</v>
      </c>
      <c r="H76" s="209">
        <f>+H77+H88</f>
        <v>9604.4580056600025</v>
      </c>
      <c r="I76" s="209">
        <f>+I77+I88</f>
        <v>4443.0780534290006</v>
      </c>
      <c r="J76" s="209">
        <f>+J77+J88</f>
        <v>2117.7103985210001</v>
      </c>
      <c r="K76" s="209">
        <f t="shared" si="6"/>
        <v>22.0492441871578</v>
      </c>
      <c r="L76" s="209">
        <f t="shared" si="7"/>
        <v>47.663137425340317</v>
      </c>
    </row>
    <row r="77" spans="1:12" s="102" customFormat="1" ht="12.75" customHeight="1">
      <c r="A77" s="200"/>
      <c r="B77" s="200"/>
      <c r="C77" s="199" t="s">
        <v>442</v>
      </c>
      <c r="D77" s="199"/>
      <c r="E77" s="199"/>
      <c r="F77" s="199"/>
      <c r="G77" s="209">
        <f>+G78+G81+G83+G86</f>
        <v>4372.570095</v>
      </c>
      <c r="H77" s="209">
        <f>+H78+H81+H83+H86</f>
        <v>4370.6960299100001</v>
      </c>
      <c r="I77" s="209">
        <f>+I78+I81+I83+I86</f>
        <v>3170.1948236600001</v>
      </c>
      <c r="J77" s="209">
        <f>+J78+J81+J83+J86</f>
        <v>1397.3076309099997</v>
      </c>
      <c r="K77" s="209">
        <f t="shared" si="6"/>
        <v>31.96991100153841</v>
      </c>
      <c r="L77" s="209">
        <f t="shared" si="7"/>
        <v>44.076396203839721</v>
      </c>
    </row>
    <row r="78" spans="1:12" s="102" customFormat="1" ht="12.75" customHeight="1">
      <c r="A78" s="200"/>
      <c r="B78" s="200"/>
      <c r="C78" s="200"/>
      <c r="D78" s="200" t="s">
        <v>438</v>
      </c>
      <c r="E78" s="199"/>
      <c r="F78" s="199"/>
      <c r="G78" s="209">
        <f>SUM(G79:G80)</f>
        <v>243.023855</v>
      </c>
      <c r="H78" s="209">
        <f>SUM(H79:H80)</f>
        <v>244.41921922</v>
      </c>
      <c r="I78" s="209">
        <f>SUM(I79:I80)</f>
        <v>111.78646818</v>
      </c>
      <c r="J78" s="209">
        <f>SUM(J79:J80)</f>
        <v>64.691081260000004</v>
      </c>
      <c r="K78" s="209">
        <f t="shared" si="6"/>
        <v>26.467264508267668</v>
      </c>
      <c r="L78" s="209">
        <f t="shared" si="7"/>
        <v>57.870225540924679</v>
      </c>
    </row>
    <row r="79" spans="1:12" ht="12.75" customHeight="1">
      <c r="A79" s="194"/>
      <c r="B79" s="194"/>
      <c r="C79" s="194"/>
      <c r="D79" s="194"/>
      <c r="E79" s="197" t="s">
        <v>532</v>
      </c>
      <c r="F79" s="197"/>
      <c r="G79" s="203">
        <v>209.53975800000001</v>
      </c>
      <c r="H79" s="201">
        <v>213.90906168999999</v>
      </c>
      <c r="I79" s="201">
        <v>83.534291809999999</v>
      </c>
      <c r="J79" s="201">
        <v>60.29175584</v>
      </c>
      <c r="K79" s="203">
        <f t="shared" si="6"/>
        <v>28.185695062968236</v>
      </c>
      <c r="L79" s="203">
        <f t="shared" si="7"/>
        <v>72.176054328843193</v>
      </c>
    </row>
    <row r="80" spans="1:12" ht="12.75" customHeight="1">
      <c r="A80" s="194"/>
      <c r="B80" s="194"/>
      <c r="C80" s="194"/>
      <c r="D80" s="194"/>
      <c r="E80" s="197" t="s">
        <v>531</v>
      </c>
      <c r="F80" s="197"/>
      <c r="G80" s="221">
        <v>33.484096999999998</v>
      </c>
      <c r="H80" s="201">
        <v>30.510157530000001</v>
      </c>
      <c r="I80" s="201">
        <v>28.252176370000001</v>
      </c>
      <c r="J80" s="201">
        <v>4.3993254200000003</v>
      </c>
      <c r="K80" s="221">
        <f t="shared" si="6"/>
        <v>14.419215684724785</v>
      </c>
      <c r="L80" s="221">
        <f t="shared" si="7"/>
        <v>15.571633711983655</v>
      </c>
    </row>
    <row r="81" spans="1:12" s="102" customFormat="1" ht="12.75" customHeight="1">
      <c r="A81" s="200"/>
      <c r="B81" s="200"/>
      <c r="C81" s="199"/>
      <c r="D81" s="199" t="s">
        <v>304</v>
      </c>
      <c r="E81" s="199"/>
      <c r="F81" s="199"/>
      <c r="G81" s="202">
        <f>+G82</f>
        <v>322.46466900000001</v>
      </c>
      <c r="H81" s="202">
        <f>+H82</f>
        <v>322.46466900000001</v>
      </c>
      <c r="I81" s="202">
        <f>+I82</f>
        <v>218.5</v>
      </c>
      <c r="J81" s="202">
        <f>+J82</f>
        <v>0</v>
      </c>
      <c r="K81" s="202">
        <f t="shared" si="6"/>
        <v>0</v>
      </c>
      <c r="L81" s="202">
        <f t="shared" si="7"/>
        <v>0</v>
      </c>
    </row>
    <row r="82" spans="1:12" ht="12.75" customHeight="1">
      <c r="A82" s="214"/>
      <c r="B82" s="194"/>
      <c r="C82" s="194"/>
      <c r="D82" s="194"/>
      <c r="E82" s="197" t="s">
        <v>530</v>
      </c>
      <c r="F82" s="197"/>
      <c r="G82" s="221">
        <v>322.46466900000001</v>
      </c>
      <c r="H82" s="201">
        <v>322.46466900000001</v>
      </c>
      <c r="I82" s="201">
        <v>218.5</v>
      </c>
      <c r="J82" s="201">
        <v>0</v>
      </c>
      <c r="K82" s="203">
        <f t="shared" si="6"/>
        <v>0</v>
      </c>
      <c r="L82" s="203">
        <f t="shared" si="7"/>
        <v>0</v>
      </c>
    </row>
    <row r="83" spans="1:12" s="102" customFormat="1" ht="12.75" customHeight="1">
      <c r="A83" s="215"/>
      <c r="B83" s="200"/>
      <c r="C83" s="199"/>
      <c r="D83" s="199" t="s">
        <v>379</v>
      </c>
      <c r="E83" s="199"/>
      <c r="F83" s="199"/>
      <c r="G83" s="202">
        <f>SUM(G84:G85)</f>
        <v>2314.7055230000001</v>
      </c>
      <c r="H83" s="202">
        <f>SUM(H84:H85)</f>
        <v>2311.4360936900002</v>
      </c>
      <c r="I83" s="202">
        <f>SUM(I84:I85)</f>
        <v>1757.2855878600001</v>
      </c>
      <c r="J83" s="202">
        <f>SUM(J84:J85)</f>
        <v>1332.6165496499998</v>
      </c>
      <c r="K83" s="202">
        <f t="shared" si="6"/>
        <v>57.65318596901362</v>
      </c>
      <c r="L83" s="202">
        <f t="shared" si="7"/>
        <v>75.833806346345966</v>
      </c>
    </row>
    <row r="84" spans="1:12">
      <c r="A84" s="214"/>
      <c r="B84" s="194"/>
      <c r="C84" s="194"/>
      <c r="D84" s="194"/>
      <c r="E84" s="197" t="s">
        <v>529</v>
      </c>
      <c r="F84" s="197"/>
      <c r="G84" s="203">
        <v>2103.613409</v>
      </c>
      <c r="H84" s="201">
        <v>2103.613409</v>
      </c>
      <c r="I84" s="201">
        <v>1740.0067588900001</v>
      </c>
      <c r="J84" s="201">
        <v>1315.3389536799998</v>
      </c>
      <c r="K84" s="203">
        <f t="shared" si="6"/>
        <v>62.527598847417295</v>
      </c>
      <c r="L84" s="196">
        <f t="shared" si="7"/>
        <v>75.593899101811076</v>
      </c>
    </row>
    <row r="85" spans="1:12" ht="12.75" customHeight="1">
      <c r="A85" s="214"/>
      <c r="B85" s="194"/>
      <c r="C85" s="197"/>
      <c r="D85" s="197"/>
      <c r="E85" s="197" t="s">
        <v>528</v>
      </c>
      <c r="F85" s="197"/>
      <c r="G85" s="203">
        <v>211.09211400000001</v>
      </c>
      <c r="H85" s="201">
        <v>207.82268468999999</v>
      </c>
      <c r="I85" s="201">
        <v>17.278828969999999</v>
      </c>
      <c r="J85" s="201">
        <v>17.27759597</v>
      </c>
      <c r="K85" s="203">
        <f t="shared" si="6"/>
        <v>8.3136237007871561</v>
      </c>
      <c r="L85" s="203">
        <f t="shared" si="7"/>
        <v>99.992864099748076</v>
      </c>
    </row>
    <row r="86" spans="1:12" s="102" customFormat="1" ht="12.75" customHeight="1">
      <c r="A86" s="215"/>
      <c r="B86" s="200"/>
      <c r="C86" s="200"/>
      <c r="D86" s="200" t="s">
        <v>52</v>
      </c>
      <c r="E86" s="199"/>
      <c r="F86" s="199"/>
      <c r="G86" s="209">
        <f>+G87</f>
        <v>1492.3760480000001</v>
      </c>
      <c r="H86" s="209">
        <f>+H87</f>
        <v>1492.3760480000001</v>
      </c>
      <c r="I86" s="209">
        <f>+I87</f>
        <v>1082.6227676200001</v>
      </c>
      <c r="J86" s="209">
        <f>+J87</f>
        <v>0</v>
      </c>
      <c r="K86" s="209">
        <f t="shared" si="6"/>
        <v>0</v>
      </c>
      <c r="L86" s="209">
        <f t="shared" si="7"/>
        <v>0</v>
      </c>
    </row>
    <row r="87" spans="1:12" ht="17.25" customHeight="1">
      <c r="A87" s="214"/>
      <c r="B87" s="194"/>
      <c r="C87" s="197"/>
      <c r="D87" s="197"/>
      <c r="E87" s="319" t="s">
        <v>527</v>
      </c>
      <c r="F87" s="319"/>
      <c r="G87" s="203">
        <v>1492.3760480000001</v>
      </c>
      <c r="H87" s="201">
        <v>1492.3760480000001</v>
      </c>
      <c r="I87" s="201">
        <v>1082.6227676200001</v>
      </c>
      <c r="J87" s="201">
        <v>0</v>
      </c>
      <c r="K87" s="203">
        <f t="shared" si="6"/>
        <v>0</v>
      </c>
      <c r="L87" s="203">
        <f t="shared" si="7"/>
        <v>0</v>
      </c>
    </row>
    <row r="88" spans="1:12" s="102" customFormat="1" ht="12.75" customHeight="1">
      <c r="A88" s="200"/>
      <c r="B88" s="200"/>
      <c r="C88" s="200" t="s">
        <v>443</v>
      </c>
      <c r="D88" s="200"/>
      <c r="E88" s="199"/>
      <c r="F88" s="199"/>
      <c r="G88" s="209">
        <f>+G89+G90</f>
        <v>5567.4572707999996</v>
      </c>
      <c r="H88" s="209">
        <f>+H89+H90</f>
        <v>5233.7619757500033</v>
      </c>
      <c r="I88" s="209">
        <f>+I89+I90</f>
        <v>1272.883229769001</v>
      </c>
      <c r="J88" s="209">
        <f>+J89+J90</f>
        <v>720.40276761100051</v>
      </c>
      <c r="K88" s="209">
        <f t="shared" si="6"/>
        <v>13.76453057951238</v>
      </c>
      <c r="L88" s="209">
        <f t="shared" si="7"/>
        <v>56.596139438629969</v>
      </c>
    </row>
    <row r="89" spans="1:12">
      <c r="A89" s="194"/>
      <c r="B89" s="194"/>
      <c r="C89" s="194"/>
      <c r="D89" s="215" t="s">
        <v>526</v>
      </c>
      <c r="E89" s="216"/>
      <c r="F89" s="216"/>
      <c r="G89" s="198">
        <v>3650.1170706999997</v>
      </c>
      <c r="H89" s="217">
        <v>3453.680667846003</v>
      </c>
      <c r="I89" s="217">
        <v>828.9378742150011</v>
      </c>
      <c r="J89" s="217">
        <v>488.9501220250005</v>
      </c>
      <c r="K89" s="198">
        <f t="shared" si="6"/>
        <v>14.157363376908547</v>
      </c>
      <c r="L89" s="198">
        <f t="shared" si="7"/>
        <v>58.985134741012182</v>
      </c>
    </row>
    <row r="90" spans="1:12" s="102" customFormat="1" ht="12.75" customHeight="1">
      <c r="A90" s="200"/>
      <c r="B90" s="200"/>
      <c r="C90" s="200"/>
      <c r="D90" s="215" t="s">
        <v>525</v>
      </c>
      <c r="E90" s="219"/>
      <c r="F90" s="219"/>
      <c r="G90" s="198">
        <f>SUM(G91:G94)</f>
        <v>1917.3402000999999</v>
      </c>
      <c r="H90" s="198">
        <f>SUM(H91:H94)</f>
        <v>1780.0813079040001</v>
      </c>
      <c r="I90" s="198">
        <f>SUM(I91:I94)</f>
        <v>443.94535555399989</v>
      </c>
      <c r="J90" s="198">
        <f>SUM(J91:J94)</f>
        <v>231.45264558600002</v>
      </c>
      <c r="K90" s="198">
        <f t="shared" si="6"/>
        <v>13.002363687450297</v>
      </c>
      <c r="L90" s="198">
        <f t="shared" si="7"/>
        <v>52.13539069401233</v>
      </c>
    </row>
    <row r="91" spans="1:12">
      <c r="A91" s="194"/>
      <c r="B91" s="194"/>
      <c r="C91" s="197"/>
      <c r="D91" s="216"/>
      <c r="E91" s="216" t="s">
        <v>524</v>
      </c>
      <c r="F91" s="216"/>
      <c r="G91" s="206">
        <v>246.14352</v>
      </c>
      <c r="H91" s="195">
        <v>246.14352</v>
      </c>
      <c r="I91" s="195">
        <v>40.106909000000002</v>
      </c>
      <c r="J91" s="195">
        <v>40.106909000000002</v>
      </c>
      <c r="K91" s="206">
        <f t="shared" si="6"/>
        <v>16.29411531938765</v>
      </c>
      <c r="L91" s="206">
        <f t="shared" si="7"/>
        <v>100</v>
      </c>
    </row>
    <row r="92" spans="1:12">
      <c r="A92" s="194"/>
      <c r="B92" s="194"/>
      <c r="C92" s="194"/>
      <c r="D92" s="214"/>
      <c r="E92" s="216" t="s">
        <v>523</v>
      </c>
      <c r="F92" s="216"/>
      <c r="G92" s="206">
        <v>331.70955199999997</v>
      </c>
      <c r="H92" s="195">
        <v>331.70955199999997</v>
      </c>
      <c r="I92" s="195">
        <v>76.916955000000002</v>
      </c>
      <c r="J92" s="195">
        <v>1.916955</v>
      </c>
      <c r="K92" s="206">
        <f t="shared" si="6"/>
        <v>0.57790165777318347</v>
      </c>
      <c r="L92" s="206">
        <f t="shared" si="7"/>
        <v>2.4922398449080569</v>
      </c>
    </row>
    <row r="93" spans="1:12">
      <c r="A93" s="194"/>
      <c r="B93" s="194"/>
      <c r="C93" s="194"/>
      <c r="D93" s="214"/>
      <c r="E93" s="216" t="s">
        <v>522</v>
      </c>
      <c r="F93" s="216"/>
      <c r="G93" s="195">
        <v>267.88088010000001</v>
      </c>
      <c r="H93" s="195">
        <v>269.62198790399998</v>
      </c>
      <c r="I93" s="195">
        <v>76.761487553999984</v>
      </c>
      <c r="J93" s="195">
        <v>74.313640266000007</v>
      </c>
      <c r="K93" s="195">
        <f t="shared" si="6"/>
        <v>27.562158725889851</v>
      </c>
      <c r="L93" s="195">
        <f t="shared" si="7"/>
        <v>96.811099724613896</v>
      </c>
    </row>
    <row r="94" spans="1:12">
      <c r="A94" s="194"/>
      <c r="B94" s="194"/>
      <c r="C94" s="194"/>
      <c r="D94" s="214"/>
      <c r="E94" s="216" t="s">
        <v>521</v>
      </c>
      <c r="F94" s="216"/>
      <c r="G94" s="195">
        <v>1071.6062480000001</v>
      </c>
      <c r="H94" s="195">
        <v>932.60624800000016</v>
      </c>
      <c r="I94" s="195">
        <v>250.1600039999999</v>
      </c>
      <c r="J94" s="195">
        <v>115.11514131999999</v>
      </c>
      <c r="K94" s="195">
        <f t="shared" si="6"/>
        <v>12.343380882003267</v>
      </c>
      <c r="L94" s="195">
        <f t="shared" si="7"/>
        <v>46.016605164429095</v>
      </c>
    </row>
    <row r="95" spans="1:12" s="102" customFormat="1" ht="12.75" customHeight="1">
      <c r="A95" s="211" t="s">
        <v>520</v>
      </c>
      <c r="B95" s="211"/>
      <c r="C95" s="211"/>
      <c r="D95" s="211"/>
      <c r="E95" s="211"/>
      <c r="F95" s="211"/>
      <c r="G95" s="210">
        <f>+G96</f>
        <v>38291.809209328509</v>
      </c>
      <c r="H95" s="210">
        <f>+H96</f>
        <v>37531.438321217771</v>
      </c>
      <c r="I95" s="210">
        <f>+I96</f>
        <v>16005.310575607582</v>
      </c>
      <c r="J95" s="210">
        <f>+J96</f>
        <v>15765.719750611761</v>
      </c>
      <c r="K95" s="210">
        <f t="shared" si="6"/>
        <v>42.006702795876798</v>
      </c>
      <c r="L95" s="210">
        <f t="shared" si="7"/>
        <v>98.503054196517979</v>
      </c>
    </row>
    <row r="96" spans="1:12" s="102" customFormat="1" ht="12.75" customHeight="1">
      <c r="A96" s="200"/>
      <c r="B96" s="200" t="s">
        <v>519</v>
      </c>
      <c r="C96" s="200"/>
      <c r="D96" s="200"/>
      <c r="E96" s="199"/>
      <c r="F96" s="199"/>
      <c r="G96" s="213">
        <f>+G97+G103</f>
        <v>38291.809209328509</v>
      </c>
      <c r="H96" s="213">
        <f>+H97+H103</f>
        <v>37531.438321217771</v>
      </c>
      <c r="I96" s="213">
        <f>+I97+I103</f>
        <v>16005.310575607582</v>
      </c>
      <c r="J96" s="213">
        <f>+J97+J103</f>
        <v>15765.719750611761</v>
      </c>
      <c r="K96" s="213">
        <f t="shared" si="6"/>
        <v>42.006702795876798</v>
      </c>
      <c r="L96" s="213">
        <f t="shared" si="7"/>
        <v>98.503054196517979</v>
      </c>
    </row>
    <row r="97" spans="1:12" s="102" customFormat="1" ht="12.75" customHeight="1">
      <c r="A97" s="200"/>
      <c r="B97" s="200"/>
      <c r="C97" s="200" t="s">
        <v>442</v>
      </c>
      <c r="D97" s="200"/>
      <c r="E97" s="199"/>
      <c r="F97" s="199"/>
      <c r="G97" s="213">
        <f>SUM(G98:G102)</f>
        <v>5989.3155499999993</v>
      </c>
      <c r="H97" s="213">
        <f>SUM(H98:H102)</f>
        <v>5989.3155500000003</v>
      </c>
      <c r="I97" s="213">
        <f>SUM(I98:I102)</f>
        <v>1373.6568724499998</v>
      </c>
      <c r="J97" s="213">
        <f>SUM(J98:J102)</f>
        <v>1316.9748341600002</v>
      </c>
      <c r="K97" s="213">
        <f t="shared" si="6"/>
        <v>21.988736829202466</v>
      </c>
      <c r="L97" s="213">
        <f t="shared" si="7"/>
        <v>95.873639230668743</v>
      </c>
    </row>
    <row r="98" spans="1:12" ht="12.75" customHeight="1">
      <c r="A98" s="194"/>
      <c r="B98" s="194"/>
      <c r="C98" s="194"/>
      <c r="D98" s="194" t="s">
        <v>518</v>
      </c>
      <c r="E98" s="197"/>
      <c r="F98" s="197"/>
      <c r="G98" s="201">
        <v>1355.848336</v>
      </c>
      <c r="H98" s="201">
        <v>1355.848336</v>
      </c>
      <c r="I98" s="201">
        <v>369.10883200000001</v>
      </c>
      <c r="J98" s="201">
        <v>328.87340599999999</v>
      </c>
      <c r="K98" s="201">
        <f t="shared" si="6"/>
        <v>24.25591397414231</v>
      </c>
      <c r="L98" s="201">
        <f t="shared" si="7"/>
        <v>89.09930554032367</v>
      </c>
    </row>
    <row r="99" spans="1:12" ht="12.75" customHeight="1">
      <c r="A99" s="194"/>
      <c r="B99" s="194"/>
      <c r="C99" s="194"/>
      <c r="D99" s="194" t="s">
        <v>517</v>
      </c>
      <c r="E99" s="197"/>
      <c r="F99" s="197"/>
      <c r="G99" s="207">
        <v>110.124762</v>
      </c>
      <c r="H99" s="201">
        <v>110.124762</v>
      </c>
      <c r="I99" s="201">
        <v>16.892843169999995</v>
      </c>
      <c r="J99" s="201">
        <v>14.546558069999996</v>
      </c>
      <c r="K99" s="207">
        <f t="shared" si="6"/>
        <v>13.209161868608621</v>
      </c>
      <c r="L99" s="207">
        <f t="shared" si="7"/>
        <v>86.110774388962724</v>
      </c>
    </row>
    <row r="100" spans="1:12" ht="12.75" customHeight="1">
      <c r="A100" s="194"/>
      <c r="B100" s="194"/>
      <c r="C100" s="194"/>
      <c r="D100" s="194" t="s">
        <v>516</v>
      </c>
      <c r="E100" s="197"/>
      <c r="F100" s="197"/>
      <c r="G100" s="207">
        <v>1288.232884</v>
      </c>
      <c r="H100" s="201">
        <v>1288.2328840000002</v>
      </c>
      <c r="I100" s="201">
        <v>267.03756800000002</v>
      </c>
      <c r="J100" s="201">
        <v>267.03756800000002</v>
      </c>
      <c r="K100" s="207">
        <f t="shared" si="6"/>
        <v>20.72898241588436</v>
      </c>
      <c r="L100" s="207">
        <f t="shared" si="7"/>
        <v>100</v>
      </c>
    </row>
    <row r="101" spans="1:12" ht="12.75" customHeight="1">
      <c r="A101" s="194"/>
      <c r="B101" s="194"/>
      <c r="C101" s="194"/>
      <c r="D101" s="194" t="s">
        <v>515</v>
      </c>
      <c r="E101" s="197"/>
      <c r="F101" s="197"/>
      <c r="G101" s="201">
        <v>517.91010500000004</v>
      </c>
      <c r="H101" s="201">
        <v>517.91010499999993</v>
      </c>
      <c r="I101" s="201">
        <v>116.28712427999997</v>
      </c>
      <c r="J101" s="201">
        <v>102.18679708999997</v>
      </c>
      <c r="K101" s="201">
        <f t="shared" si="6"/>
        <v>19.730605003352846</v>
      </c>
      <c r="L101" s="201">
        <f t="shared" si="7"/>
        <v>87.874558531476993</v>
      </c>
    </row>
    <row r="102" spans="1:12" ht="12.75" customHeight="1">
      <c r="A102" s="194"/>
      <c r="B102" s="194"/>
      <c r="C102" s="194"/>
      <c r="D102" s="194" t="s">
        <v>514</v>
      </c>
      <c r="E102" s="197"/>
      <c r="F102" s="197"/>
      <c r="G102" s="201">
        <v>2717.1994629999999</v>
      </c>
      <c r="H102" s="201">
        <v>2717.1994629999999</v>
      </c>
      <c r="I102" s="201">
        <v>604.33050500000002</v>
      </c>
      <c r="J102" s="201">
        <v>604.33050500000002</v>
      </c>
      <c r="K102" s="201">
        <f t="shared" si="6"/>
        <v>22.24093274082912</v>
      </c>
      <c r="L102" s="201">
        <f t="shared" si="7"/>
        <v>100</v>
      </c>
    </row>
    <row r="103" spans="1:12" s="102" customFormat="1" ht="12.75" customHeight="1">
      <c r="A103" s="200"/>
      <c r="B103" s="200"/>
      <c r="C103" s="200" t="s">
        <v>184</v>
      </c>
      <c r="D103" s="200"/>
      <c r="E103" s="199"/>
      <c r="F103" s="199"/>
      <c r="G103" s="213">
        <f>SUM(G104:G107)</f>
        <v>32302.493659328509</v>
      </c>
      <c r="H103" s="213">
        <f>SUM(H104:H107)</f>
        <v>31542.122771217768</v>
      </c>
      <c r="I103" s="213">
        <f>SUM(I104:I107)</f>
        <v>14631.653703157583</v>
      </c>
      <c r="J103" s="213">
        <f>SUM(J104:J107)</f>
        <v>14448.74491645176</v>
      </c>
      <c r="K103" s="213">
        <f t="shared" si="6"/>
        <v>45.807775910492175</v>
      </c>
      <c r="L103" s="213">
        <f t="shared" si="7"/>
        <v>98.749910362720314</v>
      </c>
    </row>
    <row r="104" spans="1:12">
      <c r="A104" s="194"/>
      <c r="B104" s="194"/>
      <c r="C104" s="194"/>
      <c r="D104" s="194" t="s">
        <v>513</v>
      </c>
      <c r="E104" s="197"/>
      <c r="F104" s="197"/>
      <c r="G104" s="195">
        <v>5847.8332120304431</v>
      </c>
      <c r="H104" s="195">
        <v>5205.9971039488491</v>
      </c>
      <c r="I104" s="201">
        <v>1249.7413366710784</v>
      </c>
      <c r="J104" s="201">
        <v>1240.7680865285749</v>
      </c>
      <c r="K104" s="201">
        <f t="shared" ref="K104:K135" si="8">IFERROR(+J104/H104*100,"n.a")</f>
        <v>23.833437893913317</v>
      </c>
      <c r="L104" s="201">
        <f t="shared" ref="L104:L135" si="9">IFERROR(+J104/I104*100,"n.a.")</f>
        <v>99.281991410606167</v>
      </c>
    </row>
    <row r="105" spans="1:12">
      <c r="A105" s="194"/>
      <c r="B105" s="194"/>
      <c r="C105" s="194"/>
      <c r="D105" s="194" t="s">
        <v>512</v>
      </c>
      <c r="E105" s="197"/>
      <c r="F105" s="197"/>
      <c r="G105" s="206">
        <v>7474.3265866250649</v>
      </c>
      <c r="H105" s="195">
        <v>7355.791806595922</v>
      </c>
      <c r="I105" s="201">
        <v>1503.6662982912753</v>
      </c>
      <c r="J105" s="201">
        <v>1329.7307617279569</v>
      </c>
      <c r="K105" s="207">
        <f t="shared" si="8"/>
        <v>18.077330037204021</v>
      </c>
      <c r="L105" s="207">
        <f t="shared" si="9"/>
        <v>88.432570660061089</v>
      </c>
    </row>
    <row r="106" spans="1:12">
      <c r="A106" s="194"/>
      <c r="B106" s="194"/>
      <c r="C106" s="194"/>
      <c r="D106" s="194" t="s">
        <v>511</v>
      </c>
      <c r="E106" s="197"/>
      <c r="F106" s="197"/>
      <c r="G106" s="201">
        <v>18052.333860750401</v>
      </c>
      <c r="H106" s="201">
        <v>18052.333860750397</v>
      </c>
      <c r="I106" s="201">
        <v>11658.500031246229</v>
      </c>
      <c r="J106" s="201">
        <v>11658.500031246229</v>
      </c>
      <c r="K106" s="201">
        <f t="shared" si="8"/>
        <v>64.581677478247173</v>
      </c>
      <c r="L106" s="201">
        <f t="shared" si="9"/>
        <v>100</v>
      </c>
    </row>
    <row r="107" spans="1:12" ht="12.75" customHeight="1">
      <c r="A107" s="194"/>
      <c r="B107" s="194"/>
      <c r="C107" s="197"/>
      <c r="D107" s="197" t="s">
        <v>510</v>
      </c>
      <c r="E107" s="197"/>
      <c r="F107" s="197"/>
      <c r="G107" s="207">
        <v>927.99999992259723</v>
      </c>
      <c r="H107" s="201">
        <v>927.99999992259723</v>
      </c>
      <c r="I107" s="201">
        <v>219.74603694900006</v>
      </c>
      <c r="J107" s="201">
        <v>219.74603694900006</v>
      </c>
      <c r="K107" s="207">
        <f t="shared" si="8"/>
        <v>23.679529845617314</v>
      </c>
      <c r="L107" s="207">
        <f t="shared" si="9"/>
        <v>100</v>
      </c>
    </row>
    <row r="108" spans="1:12" s="102" customFormat="1" ht="12.75" customHeight="1">
      <c r="A108" s="211" t="s">
        <v>509</v>
      </c>
      <c r="B108" s="211"/>
      <c r="C108" s="211"/>
      <c r="D108" s="211"/>
      <c r="E108" s="211"/>
      <c r="F108" s="211"/>
      <c r="G108" s="210">
        <f>+G109</f>
        <v>574.15571689560011</v>
      </c>
      <c r="H108" s="210">
        <f>+H109</f>
        <v>1293.8651827606159</v>
      </c>
      <c r="I108" s="210">
        <f>+I109</f>
        <v>825.35628741113192</v>
      </c>
      <c r="J108" s="210">
        <f>+J109</f>
        <v>49.615714877695993</v>
      </c>
      <c r="K108" s="210">
        <f t="shared" si="8"/>
        <v>3.8346896986465735</v>
      </c>
      <c r="L108" s="210">
        <f t="shared" si="9"/>
        <v>6.0114299284402355</v>
      </c>
    </row>
    <row r="109" spans="1:12" s="102" customFormat="1" ht="12.75" customHeight="1">
      <c r="A109" s="200"/>
      <c r="B109" s="200" t="s">
        <v>508</v>
      </c>
      <c r="C109" s="200"/>
      <c r="D109" s="200"/>
      <c r="E109" s="199"/>
      <c r="F109" s="199"/>
      <c r="G109" s="202">
        <f>+G110+G112</f>
        <v>574.15571689560011</v>
      </c>
      <c r="H109" s="202">
        <f>+H110+H112</f>
        <v>1293.8651827606159</v>
      </c>
      <c r="I109" s="202">
        <f>+I110+I112</f>
        <v>825.35628741113192</v>
      </c>
      <c r="J109" s="202">
        <f>+J110+J112</f>
        <v>49.615714877695993</v>
      </c>
      <c r="K109" s="202">
        <f t="shared" si="8"/>
        <v>3.8346896986465735</v>
      </c>
      <c r="L109" s="202">
        <f t="shared" si="9"/>
        <v>6.0114299284402355</v>
      </c>
    </row>
    <row r="110" spans="1:12" s="102" customFormat="1" ht="12.75" customHeight="1">
      <c r="A110" s="200"/>
      <c r="B110" s="200"/>
      <c r="C110" s="200" t="s">
        <v>139</v>
      </c>
      <c r="D110" s="200"/>
      <c r="E110" s="199"/>
      <c r="F110" s="199"/>
      <c r="G110" s="213">
        <f>+G111</f>
        <v>35</v>
      </c>
      <c r="H110" s="213">
        <f>+H111</f>
        <v>35</v>
      </c>
      <c r="I110" s="213">
        <f>+I111</f>
        <v>11.926551699999999</v>
      </c>
      <c r="J110" s="213">
        <f>+J111</f>
        <v>0</v>
      </c>
      <c r="K110" s="213">
        <f t="shared" si="8"/>
        <v>0</v>
      </c>
      <c r="L110" s="213">
        <f t="shared" si="9"/>
        <v>0</v>
      </c>
    </row>
    <row r="111" spans="1:12">
      <c r="A111" s="194"/>
      <c r="B111" s="194"/>
      <c r="C111" s="194"/>
      <c r="D111" s="194" t="s">
        <v>507</v>
      </c>
      <c r="E111" s="197"/>
      <c r="F111" s="197"/>
      <c r="G111" s="201">
        <v>35</v>
      </c>
      <c r="H111" s="201">
        <v>35</v>
      </c>
      <c r="I111" s="201">
        <v>11.926551699999999</v>
      </c>
      <c r="J111" s="195">
        <v>0</v>
      </c>
      <c r="K111" s="195">
        <f t="shared" si="8"/>
        <v>0</v>
      </c>
      <c r="L111" s="195">
        <f t="shared" si="9"/>
        <v>0</v>
      </c>
    </row>
    <row r="112" spans="1:12" s="102" customFormat="1" ht="13.5">
      <c r="A112" s="200"/>
      <c r="B112" s="200"/>
      <c r="C112" s="200" t="s">
        <v>127</v>
      </c>
      <c r="D112" s="200"/>
      <c r="E112" s="199"/>
      <c r="F112" s="199"/>
      <c r="G112" s="213">
        <f>+G113</f>
        <v>539.15571689560011</v>
      </c>
      <c r="H112" s="213">
        <f>+H113</f>
        <v>1258.8651827606159</v>
      </c>
      <c r="I112" s="213">
        <f>+I113</f>
        <v>813.42973571113191</v>
      </c>
      <c r="J112" s="213">
        <f>+J113</f>
        <v>49.615714877695993</v>
      </c>
      <c r="K112" s="213">
        <f t="shared" si="8"/>
        <v>3.9413048797562031</v>
      </c>
      <c r="L112" s="213">
        <f t="shared" si="9"/>
        <v>6.0995698459830718</v>
      </c>
    </row>
    <row r="113" spans="1:12">
      <c r="A113" s="194"/>
      <c r="B113" s="194"/>
      <c r="C113" s="194"/>
      <c r="D113" s="194" t="s">
        <v>506</v>
      </c>
      <c r="E113" s="197"/>
      <c r="F113" s="197"/>
      <c r="G113" s="201">
        <v>539.15571689560011</v>
      </c>
      <c r="H113" s="201">
        <v>1258.8651827606159</v>
      </c>
      <c r="I113" s="201">
        <v>813.42973571113191</v>
      </c>
      <c r="J113" s="201">
        <v>49.615714877695993</v>
      </c>
      <c r="K113" s="201">
        <f t="shared" si="8"/>
        <v>3.9413048797562031</v>
      </c>
      <c r="L113" s="201">
        <f t="shared" si="9"/>
        <v>6.0995698459830718</v>
      </c>
    </row>
    <row r="114" spans="1:12" s="102" customFormat="1" ht="12.75" customHeight="1">
      <c r="A114" s="211" t="s">
        <v>505</v>
      </c>
      <c r="B114" s="211"/>
      <c r="C114" s="211"/>
      <c r="D114" s="211"/>
      <c r="E114" s="211"/>
      <c r="F114" s="211"/>
      <c r="G114" s="210">
        <f>+G115+G131+G142+G145</f>
        <v>102500.04288246363</v>
      </c>
      <c r="H114" s="210">
        <f>+H115+H131+H142+H145</f>
        <v>95460.471427826444</v>
      </c>
      <c r="I114" s="210">
        <f>+I115+I131+I142+I145</f>
        <v>26079.066922508173</v>
      </c>
      <c r="J114" s="210">
        <f>+J115+J131+J142+J145</f>
        <v>22620.029095368543</v>
      </c>
      <c r="K114" s="210">
        <f t="shared" si="8"/>
        <v>23.695702270306274</v>
      </c>
      <c r="L114" s="210">
        <f t="shared" si="9"/>
        <v>86.736343606855726</v>
      </c>
    </row>
    <row r="115" spans="1:12" s="102" customFormat="1" ht="12.75" customHeight="1">
      <c r="A115" s="200"/>
      <c r="B115" s="200" t="s">
        <v>504</v>
      </c>
      <c r="C115" s="200"/>
      <c r="D115" s="200"/>
      <c r="E115" s="199"/>
      <c r="F115" s="199"/>
      <c r="G115" s="202">
        <f>+G116+G129+G118+G122</f>
        <v>68091.656922954629</v>
      </c>
      <c r="H115" s="202">
        <f>+H116+H129+H118+H122</f>
        <v>64427.974181035577</v>
      </c>
      <c r="I115" s="202">
        <f>+I116+I129+I118+I122</f>
        <v>15818.013352608075</v>
      </c>
      <c r="J115" s="202">
        <f>+J116+J129+J118+J122</f>
        <v>12414.039002190846</v>
      </c>
      <c r="K115" s="202">
        <f t="shared" si="8"/>
        <v>19.268088373085813</v>
      </c>
      <c r="L115" s="202">
        <f t="shared" si="9"/>
        <v>78.480392736196663</v>
      </c>
    </row>
    <row r="116" spans="1:12" s="102" customFormat="1" ht="12.75" customHeight="1">
      <c r="A116" s="200"/>
      <c r="B116" s="200"/>
      <c r="C116" s="199" t="s">
        <v>190</v>
      </c>
      <c r="D116" s="199"/>
      <c r="E116" s="199"/>
      <c r="F116" s="199"/>
      <c r="G116" s="202">
        <f>+G117</f>
        <v>75</v>
      </c>
      <c r="H116" s="202">
        <f>+H117</f>
        <v>75</v>
      </c>
      <c r="I116" s="202">
        <f>+I117</f>
        <v>18.750000069999999</v>
      </c>
      <c r="J116" s="202">
        <f>+J117</f>
        <v>18.736719399999998</v>
      </c>
      <c r="K116" s="202">
        <f t="shared" si="8"/>
        <v>24.982292533333332</v>
      </c>
      <c r="L116" s="202">
        <f t="shared" si="9"/>
        <v>99.929169760264429</v>
      </c>
    </row>
    <row r="117" spans="1:12">
      <c r="A117" s="194"/>
      <c r="B117" s="194"/>
      <c r="C117" s="194"/>
      <c r="D117" s="194" t="s">
        <v>501</v>
      </c>
      <c r="E117" s="197"/>
      <c r="F117" s="197"/>
      <c r="G117" s="195">
        <v>75</v>
      </c>
      <c r="H117" s="195">
        <v>75</v>
      </c>
      <c r="I117" s="195">
        <v>18.750000069999999</v>
      </c>
      <c r="J117" s="195">
        <v>18.736719399999998</v>
      </c>
      <c r="K117" s="195">
        <f t="shared" si="8"/>
        <v>24.982292533333332</v>
      </c>
      <c r="L117" s="195">
        <f t="shared" si="9"/>
        <v>99.929169760264429</v>
      </c>
    </row>
    <row r="118" spans="1:12" s="102" customFormat="1" ht="12.75" customHeight="1">
      <c r="A118" s="200"/>
      <c r="B118" s="200"/>
      <c r="C118" s="200" t="s">
        <v>224</v>
      </c>
      <c r="D118" s="200"/>
      <c r="E118" s="199"/>
      <c r="F118" s="199"/>
      <c r="G118" s="213">
        <f>+G119</f>
        <v>13140.829389999999</v>
      </c>
      <c r="H118" s="213">
        <f>+H119</f>
        <v>11847.373842000001</v>
      </c>
      <c r="I118" s="213">
        <f>+I119</f>
        <v>3077.8829603099994</v>
      </c>
      <c r="J118" s="213">
        <f>+J119</f>
        <v>2749.5291888999996</v>
      </c>
      <c r="K118" s="213">
        <f t="shared" si="8"/>
        <v>23.207921228523006</v>
      </c>
      <c r="L118" s="213">
        <f t="shared" si="9"/>
        <v>89.331830493745329</v>
      </c>
    </row>
    <row r="119" spans="1:12" s="102" customFormat="1" ht="12.75" customHeight="1">
      <c r="A119" s="200"/>
      <c r="B119" s="200"/>
      <c r="C119" s="200"/>
      <c r="D119" s="200" t="s">
        <v>500</v>
      </c>
      <c r="E119" s="199"/>
      <c r="F119" s="199"/>
      <c r="G119" s="213">
        <f>SUM(G120:G121)</f>
        <v>13140.829389999999</v>
      </c>
      <c r="H119" s="213">
        <f>SUM(H120:H121)</f>
        <v>11847.373842000001</v>
      </c>
      <c r="I119" s="213">
        <f>SUM(I120:I121)</f>
        <v>3077.8829603099994</v>
      </c>
      <c r="J119" s="213">
        <f>SUM(J120:J121)</f>
        <v>2749.5291888999996</v>
      </c>
      <c r="K119" s="213">
        <f t="shared" si="8"/>
        <v>23.207921228523006</v>
      </c>
      <c r="L119" s="213">
        <f t="shared" si="9"/>
        <v>89.331830493745329</v>
      </c>
    </row>
    <row r="120" spans="1:12">
      <c r="A120" s="214"/>
      <c r="B120" s="214"/>
      <c r="C120" s="216"/>
      <c r="D120" s="216"/>
      <c r="E120" s="216" t="s">
        <v>503</v>
      </c>
      <c r="F120" s="216"/>
      <c r="G120" s="206">
        <v>8883.6874889999999</v>
      </c>
      <c r="H120" s="195">
        <v>7797.731941</v>
      </c>
      <c r="I120" s="201">
        <v>2385.2589585499995</v>
      </c>
      <c r="J120" s="201">
        <v>2344.4380841999996</v>
      </c>
      <c r="K120" s="207">
        <f t="shared" si="8"/>
        <v>30.065640906083047</v>
      </c>
      <c r="L120" s="207">
        <f t="shared" si="9"/>
        <v>98.288618759666463</v>
      </c>
    </row>
    <row r="121" spans="1:12">
      <c r="A121" s="214"/>
      <c r="B121" s="214"/>
      <c r="C121" s="214"/>
      <c r="D121" s="214"/>
      <c r="E121" s="216" t="s">
        <v>502</v>
      </c>
      <c r="F121" s="216"/>
      <c r="G121" s="195">
        <v>4257.141901</v>
      </c>
      <c r="H121" s="195">
        <v>4049.641901</v>
      </c>
      <c r="I121" s="201">
        <v>692.62400175999994</v>
      </c>
      <c r="J121" s="201">
        <v>405.09110469999996</v>
      </c>
      <c r="K121" s="212">
        <f t="shared" si="8"/>
        <v>10.003133970931321</v>
      </c>
      <c r="L121" s="212">
        <f t="shared" si="9"/>
        <v>58.486437615595001</v>
      </c>
    </row>
    <row r="122" spans="1:12" s="102" customFormat="1" ht="12.75" customHeight="1">
      <c r="A122" s="215"/>
      <c r="B122" s="215"/>
      <c r="C122" s="215" t="s">
        <v>127</v>
      </c>
      <c r="D122" s="215"/>
      <c r="E122" s="219"/>
      <c r="F122" s="219"/>
      <c r="G122" s="217">
        <f>+G123+G124</f>
        <v>48786.891716954626</v>
      </c>
      <c r="H122" s="217">
        <f>+H123+H124</f>
        <v>46416.664523035579</v>
      </c>
      <c r="I122" s="213">
        <f>+I123+I124</f>
        <v>11718.634030228075</v>
      </c>
      <c r="J122" s="213">
        <f>+J123+J124</f>
        <v>9188.7443422008473</v>
      </c>
      <c r="K122" s="208">
        <f t="shared" si="8"/>
        <v>19.796218527595137</v>
      </c>
      <c r="L122" s="208">
        <f t="shared" si="9"/>
        <v>78.411394352776881</v>
      </c>
    </row>
    <row r="123" spans="1:12" s="102" customFormat="1" ht="13.5">
      <c r="A123" s="215"/>
      <c r="B123" s="215"/>
      <c r="C123" s="215"/>
      <c r="D123" s="218" t="s">
        <v>501</v>
      </c>
      <c r="E123" s="218"/>
      <c r="F123" s="218"/>
      <c r="G123" s="217">
        <v>164.01518420000002</v>
      </c>
      <c r="H123" s="217">
        <v>163.91650527700003</v>
      </c>
      <c r="I123" s="217">
        <v>0</v>
      </c>
      <c r="J123" s="217">
        <v>0</v>
      </c>
      <c r="K123" s="207">
        <f t="shared" si="8"/>
        <v>0</v>
      </c>
      <c r="L123" s="207" t="str">
        <f t="shared" si="9"/>
        <v>n.a.</v>
      </c>
    </row>
    <row r="124" spans="1:12" s="102" customFormat="1" ht="12.75" customHeight="1">
      <c r="A124" s="215"/>
      <c r="B124" s="215"/>
      <c r="C124" s="215"/>
      <c r="D124" s="218" t="s">
        <v>500</v>
      </c>
      <c r="E124" s="218"/>
      <c r="F124" s="218"/>
      <c r="G124" s="217">
        <f>SUM(G125:G128)</f>
        <v>48622.876532754628</v>
      </c>
      <c r="H124" s="217">
        <f>SUM(H125:H128)</f>
        <v>46252.748017758582</v>
      </c>
      <c r="I124" s="213">
        <f>SUM(I125:I128)</f>
        <v>11718.634030228075</v>
      </c>
      <c r="J124" s="213">
        <f>SUM(J125:J128)</f>
        <v>9188.7443422008473</v>
      </c>
      <c r="K124" s="213">
        <f t="shared" si="8"/>
        <v>19.86637494203125</v>
      </c>
      <c r="L124" s="213">
        <f t="shared" si="9"/>
        <v>78.411394352776881</v>
      </c>
    </row>
    <row r="125" spans="1:12">
      <c r="A125" s="214"/>
      <c r="B125" s="214"/>
      <c r="C125" s="214"/>
      <c r="D125" s="214"/>
      <c r="E125" s="216" t="s">
        <v>499</v>
      </c>
      <c r="F125" s="216"/>
      <c r="G125" s="195">
        <v>246.85813497599995</v>
      </c>
      <c r="H125" s="195">
        <v>246.71115113630995</v>
      </c>
      <c r="I125" s="201">
        <v>17.982413232000003</v>
      </c>
      <c r="J125" s="201">
        <v>17.829541068000001</v>
      </c>
      <c r="K125" s="212">
        <f t="shared" si="8"/>
        <v>7.2268890100346663</v>
      </c>
      <c r="L125" s="212">
        <f t="shared" si="9"/>
        <v>99.149879596093569</v>
      </c>
    </row>
    <row r="126" spans="1:12">
      <c r="A126" s="214"/>
      <c r="B126" s="214"/>
      <c r="C126" s="194"/>
      <c r="D126" s="194"/>
      <c r="E126" s="197" t="s">
        <v>498</v>
      </c>
      <c r="F126" s="197"/>
      <c r="G126" s="201">
        <v>11344.554154698</v>
      </c>
      <c r="H126" s="201">
        <v>9831.3460507723958</v>
      </c>
      <c r="I126" s="201">
        <v>3597.2131090669991</v>
      </c>
      <c r="J126" s="201">
        <v>3597.2131090669991</v>
      </c>
      <c r="K126" s="212">
        <f t="shared" si="8"/>
        <v>36.5892227828191</v>
      </c>
      <c r="L126" s="212">
        <f t="shared" si="9"/>
        <v>100</v>
      </c>
    </row>
    <row r="127" spans="1:12">
      <c r="A127" s="214"/>
      <c r="B127" s="214"/>
      <c r="C127" s="194"/>
      <c r="D127" s="194"/>
      <c r="E127" s="197" t="s">
        <v>283</v>
      </c>
      <c r="F127" s="197"/>
      <c r="G127" s="201">
        <v>36875.682212320629</v>
      </c>
      <c r="H127" s="201">
        <v>36018.90878508988</v>
      </c>
      <c r="I127" s="201">
        <v>8074.3230717698752</v>
      </c>
      <c r="J127" s="201">
        <v>5561.1645856158493</v>
      </c>
      <c r="K127" s="212">
        <f t="shared" si="8"/>
        <v>15.43956986258814</v>
      </c>
      <c r="L127" s="212">
        <f t="shared" si="9"/>
        <v>68.87468505018407</v>
      </c>
    </row>
    <row r="128" spans="1:12">
      <c r="A128" s="214"/>
      <c r="B128" s="214"/>
      <c r="C128" s="194"/>
      <c r="D128" s="194"/>
      <c r="E128" s="197" t="s">
        <v>497</v>
      </c>
      <c r="F128" s="197"/>
      <c r="G128" s="195">
        <v>155.78203076</v>
      </c>
      <c r="H128" s="195">
        <v>155.78203076</v>
      </c>
      <c r="I128" s="195">
        <v>29.115436159200001</v>
      </c>
      <c r="J128" s="195">
        <v>12.53710645</v>
      </c>
      <c r="K128" s="212">
        <f t="shared" si="8"/>
        <v>8.0478514683858773</v>
      </c>
      <c r="L128" s="212">
        <f t="shared" si="9"/>
        <v>43.059998763022065</v>
      </c>
    </row>
    <row r="129" spans="1:12" s="102" customFormat="1" ht="12.75" customHeight="1">
      <c r="A129" s="215"/>
      <c r="B129" s="215"/>
      <c r="C129" s="200" t="s">
        <v>99</v>
      </c>
      <c r="D129" s="200"/>
      <c r="E129" s="199"/>
      <c r="F129" s="199"/>
      <c r="G129" s="213">
        <f>+G130</f>
        <v>6088.9358160000002</v>
      </c>
      <c r="H129" s="213">
        <f>+H130</f>
        <v>6088.9358159999947</v>
      </c>
      <c r="I129" s="213">
        <f>+I130</f>
        <v>1002.7463620000005</v>
      </c>
      <c r="J129" s="213">
        <f>+J130</f>
        <v>457.02875169000038</v>
      </c>
      <c r="K129" s="213">
        <f t="shared" si="8"/>
        <v>7.5058888039032796</v>
      </c>
      <c r="L129" s="213">
        <f t="shared" si="9"/>
        <v>45.577702299357739</v>
      </c>
    </row>
    <row r="130" spans="1:12">
      <c r="A130" s="214"/>
      <c r="B130" s="214"/>
      <c r="C130" s="194"/>
      <c r="D130" s="194" t="s">
        <v>496</v>
      </c>
      <c r="E130" s="197"/>
      <c r="F130" s="197"/>
      <c r="G130" s="201">
        <v>6088.9358160000002</v>
      </c>
      <c r="H130" s="201">
        <v>6088.9358159999947</v>
      </c>
      <c r="I130" s="201">
        <v>1002.7463620000005</v>
      </c>
      <c r="J130" s="201">
        <v>457.02875169000038</v>
      </c>
      <c r="K130" s="201">
        <f t="shared" si="8"/>
        <v>7.5058888039032796</v>
      </c>
      <c r="L130" s="201">
        <f t="shared" si="9"/>
        <v>45.577702299357739</v>
      </c>
    </row>
    <row r="131" spans="1:12" s="102" customFormat="1" ht="12.75" customHeight="1">
      <c r="A131" s="200"/>
      <c r="B131" s="200" t="s">
        <v>495</v>
      </c>
      <c r="C131" s="200"/>
      <c r="D131" s="200"/>
      <c r="E131" s="199"/>
      <c r="F131" s="199"/>
      <c r="G131" s="202">
        <f>+G132+G137</f>
        <v>32651.890502307</v>
      </c>
      <c r="H131" s="202">
        <f>+H132+H137</f>
        <v>29016.901789588872</v>
      </c>
      <c r="I131" s="202">
        <f>+I132+I137</f>
        <v>9499.1407831076976</v>
      </c>
      <c r="J131" s="202">
        <f>+J132+J137</f>
        <v>9459.7163483876975</v>
      </c>
      <c r="K131" s="202">
        <f t="shared" si="8"/>
        <v>32.60071118888991</v>
      </c>
      <c r="L131" s="202">
        <f t="shared" si="9"/>
        <v>99.584968413247339</v>
      </c>
    </row>
    <row r="132" spans="1:12" s="102" customFormat="1" ht="12.75" customHeight="1">
      <c r="A132" s="200"/>
      <c r="B132" s="200"/>
      <c r="C132" s="199" t="s">
        <v>442</v>
      </c>
      <c r="D132" s="199"/>
      <c r="E132" s="199"/>
      <c r="F132" s="199"/>
      <c r="G132" s="202">
        <f>+G133+G135</f>
        <v>2648.2633999999998</v>
      </c>
      <c r="H132" s="202">
        <f>+H133+H135</f>
        <v>2649.013281</v>
      </c>
      <c r="I132" s="202">
        <f>+I133+I135</f>
        <v>52.199315720000001</v>
      </c>
      <c r="J132" s="202">
        <f>+J133+J135</f>
        <v>12.774881000000001</v>
      </c>
      <c r="K132" s="202">
        <f t="shared" si="8"/>
        <v>0.48225054557587932</v>
      </c>
      <c r="L132" s="202">
        <f t="shared" si="9"/>
        <v>24.473272922819842</v>
      </c>
    </row>
    <row r="133" spans="1:12" s="102" customFormat="1" ht="12.75" customHeight="1">
      <c r="A133" s="200"/>
      <c r="B133" s="200"/>
      <c r="C133" s="200"/>
      <c r="D133" s="200" t="s">
        <v>438</v>
      </c>
      <c r="E133" s="199"/>
      <c r="F133" s="199"/>
      <c r="G133" s="213">
        <f>+G134</f>
        <v>50.276145</v>
      </c>
      <c r="H133" s="213">
        <f>+H134</f>
        <v>51.026026000000002</v>
      </c>
      <c r="I133" s="213">
        <f>+I134</f>
        <v>25.699315719999998</v>
      </c>
      <c r="J133" s="213">
        <f>+J134</f>
        <v>12.774881000000001</v>
      </c>
      <c r="K133" s="208">
        <f t="shared" si="8"/>
        <v>25.036010054947255</v>
      </c>
      <c r="L133" s="208">
        <f t="shared" si="9"/>
        <v>49.709031708024021</v>
      </c>
    </row>
    <row r="134" spans="1:12" ht="12.75" customHeight="1">
      <c r="A134" s="194"/>
      <c r="B134" s="194"/>
      <c r="C134" s="197"/>
      <c r="D134" s="197"/>
      <c r="E134" s="197" t="s">
        <v>494</v>
      </c>
      <c r="F134" s="197"/>
      <c r="G134" s="207">
        <v>50.276145</v>
      </c>
      <c r="H134" s="201">
        <v>51.026026000000002</v>
      </c>
      <c r="I134" s="201">
        <v>25.699315719999998</v>
      </c>
      <c r="J134" s="201">
        <v>12.774881000000001</v>
      </c>
      <c r="K134" s="207">
        <f t="shared" si="8"/>
        <v>25.036010054947255</v>
      </c>
      <c r="L134" s="207">
        <f t="shared" si="9"/>
        <v>49.709031708024021</v>
      </c>
    </row>
    <row r="135" spans="1:12" s="102" customFormat="1" ht="12.75" customHeight="1">
      <c r="A135" s="200"/>
      <c r="B135" s="200"/>
      <c r="C135" s="200"/>
      <c r="D135" s="200" t="s">
        <v>52</v>
      </c>
      <c r="E135" s="199"/>
      <c r="F135" s="199"/>
      <c r="G135" s="213">
        <f>+G136</f>
        <v>2597.987255</v>
      </c>
      <c r="H135" s="213">
        <f>+H136</f>
        <v>2597.987255</v>
      </c>
      <c r="I135" s="213">
        <f>+I136</f>
        <v>26.5</v>
      </c>
      <c r="J135" s="213">
        <f>+J136</f>
        <v>0</v>
      </c>
      <c r="K135" s="208">
        <f t="shared" si="8"/>
        <v>0</v>
      </c>
      <c r="L135" s="208">
        <f t="shared" si="9"/>
        <v>0</v>
      </c>
    </row>
    <row r="136" spans="1:12" ht="12.75" customHeight="1">
      <c r="A136" s="194"/>
      <c r="B136" s="194"/>
      <c r="C136" s="194"/>
      <c r="D136" s="194"/>
      <c r="E136" s="197" t="s">
        <v>493</v>
      </c>
      <c r="F136" s="197"/>
      <c r="G136" s="201">
        <v>2597.987255</v>
      </c>
      <c r="H136" s="201">
        <v>2597.987255</v>
      </c>
      <c r="I136" s="201">
        <v>26.5</v>
      </c>
      <c r="J136" s="201">
        <v>0</v>
      </c>
      <c r="K136" s="212">
        <f t="shared" ref="K136:K167" si="10">IFERROR(+J136/H136*100,"n.a")</f>
        <v>0</v>
      </c>
      <c r="L136" s="212">
        <f t="shared" ref="L136:L167" si="11">IFERROR(+J136/I136*100,"n.a.")</f>
        <v>0</v>
      </c>
    </row>
    <row r="137" spans="1:12" s="102" customFormat="1" ht="12.75" customHeight="1">
      <c r="A137" s="200"/>
      <c r="B137" s="200"/>
      <c r="C137" s="200" t="s">
        <v>127</v>
      </c>
      <c r="D137" s="200"/>
      <c r="E137" s="199"/>
      <c r="F137" s="199"/>
      <c r="G137" s="202">
        <f>SUM(G138:G141)</f>
        <v>30003.627102307</v>
      </c>
      <c r="H137" s="202">
        <f>SUM(H138:H141)</f>
        <v>26367.888508588872</v>
      </c>
      <c r="I137" s="202">
        <f>SUM(I138:I141)</f>
        <v>9446.9414673876981</v>
      </c>
      <c r="J137" s="202">
        <f>SUM(J138:J141)</f>
        <v>9446.9414673876981</v>
      </c>
      <c r="K137" s="202">
        <f t="shared" si="10"/>
        <v>35.827447709021236</v>
      </c>
      <c r="L137" s="202">
        <f t="shared" si="11"/>
        <v>100</v>
      </c>
    </row>
    <row r="138" spans="1:12">
      <c r="A138" s="194"/>
      <c r="B138" s="194"/>
      <c r="C138" s="197"/>
      <c r="D138" s="197" t="s">
        <v>492</v>
      </c>
      <c r="E138" s="197"/>
      <c r="F138" s="197"/>
      <c r="G138" s="207">
        <v>2155.3795019999998</v>
      </c>
      <c r="H138" s="201">
        <v>2155.3795019999998</v>
      </c>
      <c r="I138" s="201">
        <v>610.73259399999995</v>
      </c>
      <c r="J138" s="201">
        <v>610.73259399999995</v>
      </c>
      <c r="K138" s="207">
        <f t="shared" si="10"/>
        <v>28.335269655914175</v>
      </c>
      <c r="L138" s="207">
        <f t="shared" si="11"/>
        <v>100</v>
      </c>
    </row>
    <row r="139" spans="1:12">
      <c r="A139" s="194"/>
      <c r="B139" s="194"/>
      <c r="C139" s="194"/>
      <c r="D139" s="197" t="s">
        <v>491</v>
      </c>
      <c r="E139" s="197"/>
      <c r="F139" s="197"/>
      <c r="G139" s="203">
        <v>26547.566781000001</v>
      </c>
      <c r="H139" s="201">
        <v>23006.485073890002</v>
      </c>
      <c r="I139" s="201">
        <v>8417.8940781700003</v>
      </c>
      <c r="J139" s="201">
        <v>8417.8940781700003</v>
      </c>
      <c r="K139" s="212">
        <f t="shared" si="10"/>
        <v>36.589222782768523</v>
      </c>
      <c r="L139" s="212">
        <f t="shared" si="11"/>
        <v>100</v>
      </c>
    </row>
    <row r="140" spans="1:12">
      <c r="A140" s="214"/>
      <c r="B140" s="194"/>
      <c r="C140" s="194"/>
      <c r="D140" s="197" t="s">
        <v>490</v>
      </c>
      <c r="E140" s="197"/>
      <c r="F140" s="197"/>
      <c r="G140" s="203">
        <v>796.63073725899994</v>
      </c>
      <c r="H140" s="201">
        <v>701.97385065086996</v>
      </c>
      <c r="I140" s="201">
        <v>205.86577615471001</v>
      </c>
      <c r="J140" s="201">
        <v>205.86577615471001</v>
      </c>
      <c r="K140" s="207">
        <f t="shared" si="10"/>
        <v>29.326701552177664</v>
      </c>
      <c r="L140" s="207">
        <f t="shared" si="11"/>
        <v>100</v>
      </c>
    </row>
    <row r="141" spans="1:12" ht="12.75" customHeight="1">
      <c r="A141" s="214"/>
      <c r="B141" s="194"/>
      <c r="C141" s="194"/>
      <c r="D141" s="197" t="s">
        <v>489</v>
      </c>
      <c r="E141" s="197"/>
      <c r="F141" s="197"/>
      <c r="G141" s="203">
        <v>504.05008204799998</v>
      </c>
      <c r="H141" s="201">
        <v>504.05008204799998</v>
      </c>
      <c r="I141" s="201">
        <v>212.44901906299</v>
      </c>
      <c r="J141" s="201">
        <v>212.44901906299</v>
      </c>
      <c r="K141" s="207">
        <f t="shared" si="10"/>
        <v>42.148394897544875</v>
      </c>
      <c r="L141" s="207">
        <f t="shared" si="11"/>
        <v>100</v>
      </c>
    </row>
    <row r="142" spans="1:12" s="102" customFormat="1" ht="12.75" customHeight="1">
      <c r="A142" s="215"/>
      <c r="B142" s="200" t="s">
        <v>488</v>
      </c>
      <c r="C142" s="200"/>
      <c r="D142" s="200"/>
      <c r="E142" s="199"/>
      <c r="F142" s="199"/>
      <c r="G142" s="202">
        <f t="shared" ref="G142:J143" si="12">+G143</f>
        <v>1690.9887120000001</v>
      </c>
      <c r="H142" s="202">
        <f t="shared" si="12"/>
        <v>1950.088712</v>
      </c>
      <c r="I142" s="202">
        <f t="shared" si="12"/>
        <v>745.98871199999996</v>
      </c>
      <c r="J142" s="202">
        <f t="shared" si="12"/>
        <v>745.98871199999996</v>
      </c>
      <c r="K142" s="202">
        <f t="shared" si="10"/>
        <v>38.25409107849859</v>
      </c>
      <c r="L142" s="202">
        <f t="shared" si="11"/>
        <v>100</v>
      </c>
    </row>
    <row r="143" spans="1:12" s="102" customFormat="1" ht="12.75" customHeight="1">
      <c r="A143" s="215"/>
      <c r="B143" s="200"/>
      <c r="C143" s="200" t="s">
        <v>127</v>
      </c>
      <c r="D143" s="200"/>
      <c r="E143" s="199"/>
      <c r="F143" s="199"/>
      <c r="G143" s="202">
        <f t="shared" si="12"/>
        <v>1690.9887120000001</v>
      </c>
      <c r="H143" s="202">
        <f t="shared" si="12"/>
        <v>1950.088712</v>
      </c>
      <c r="I143" s="202">
        <f t="shared" si="12"/>
        <v>745.98871199999996</v>
      </c>
      <c r="J143" s="202">
        <f t="shared" si="12"/>
        <v>745.98871199999996</v>
      </c>
      <c r="K143" s="202">
        <f t="shared" si="10"/>
        <v>38.25409107849859</v>
      </c>
      <c r="L143" s="202">
        <f t="shared" si="11"/>
        <v>100</v>
      </c>
    </row>
    <row r="144" spans="1:12" ht="12.75" customHeight="1">
      <c r="A144" s="214"/>
      <c r="B144" s="194"/>
      <c r="C144" s="194"/>
      <c r="D144" s="197" t="s">
        <v>487</v>
      </c>
      <c r="E144" s="197"/>
      <c r="F144" s="197"/>
      <c r="G144" s="203">
        <v>1690.9887120000001</v>
      </c>
      <c r="H144" s="201">
        <v>1950.088712</v>
      </c>
      <c r="I144" s="201">
        <v>745.98871199999996</v>
      </c>
      <c r="J144" s="201">
        <v>745.98871199999996</v>
      </c>
      <c r="K144" s="207">
        <f t="shared" si="10"/>
        <v>38.25409107849859</v>
      </c>
      <c r="L144" s="207">
        <f t="shared" si="11"/>
        <v>100</v>
      </c>
    </row>
    <row r="145" spans="1:12" s="102" customFormat="1" ht="12.75" customHeight="1">
      <c r="A145" s="215"/>
      <c r="B145" s="200" t="s">
        <v>486</v>
      </c>
      <c r="C145" s="200"/>
      <c r="D145" s="200"/>
      <c r="E145" s="199"/>
      <c r="F145" s="199"/>
      <c r="G145" s="202">
        <f t="shared" ref="G145:J146" si="13">+G146</f>
        <v>65.506745202000005</v>
      </c>
      <c r="H145" s="202">
        <f t="shared" si="13"/>
        <v>65.506745202000005</v>
      </c>
      <c r="I145" s="202">
        <f t="shared" si="13"/>
        <v>15.924074792400001</v>
      </c>
      <c r="J145" s="202">
        <f t="shared" si="13"/>
        <v>0.28503278999999998</v>
      </c>
      <c r="K145" s="202">
        <f t="shared" si="10"/>
        <v>0.4351197561732888</v>
      </c>
      <c r="L145" s="202">
        <f t="shared" si="11"/>
        <v>1.7899488272689859</v>
      </c>
    </row>
    <row r="146" spans="1:12" s="102" customFormat="1" ht="12.75" customHeight="1">
      <c r="A146" s="215"/>
      <c r="B146" s="200"/>
      <c r="C146" s="200" t="s">
        <v>127</v>
      </c>
      <c r="D146" s="200"/>
      <c r="E146" s="199"/>
      <c r="F146" s="199"/>
      <c r="G146" s="202">
        <f t="shared" si="13"/>
        <v>65.506745202000005</v>
      </c>
      <c r="H146" s="202">
        <f t="shared" si="13"/>
        <v>65.506745202000005</v>
      </c>
      <c r="I146" s="202">
        <f t="shared" si="13"/>
        <v>15.924074792400001</v>
      </c>
      <c r="J146" s="202">
        <f t="shared" si="13"/>
        <v>0.28503278999999998</v>
      </c>
      <c r="K146" s="202">
        <f t="shared" si="10"/>
        <v>0.4351197561732888</v>
      </c>
      <c r="L146" s="202">
        <f t="shared" si="11"/>
        <v>1.7899488272689859</v>
      </c>
    </row>
    <row r="147" spans="1:12">
      <c r="A147" s="214"/>
      <c r="B147" s="194"/>
      <c r="C147" s="194"/>
      <c r="D147" s="197" t="s">
        <v>485</v>
      </c>
      <c r="E147" s="197"/>
      <c r="F147" s="197"/>
      <c r="G147" s="203">
        <v>65.506745202000005</v>
      </c>
      <c r="H147" s="201">
        <v>65.506745202000005</v>
      </c>
      <c r="I147" s="195">
        <v>15.924074792400001</v>
      </c>
      <c r="J147" s="195">
        <v>0.28503278999999998</v>
      </c>
      <c r="K147" s="206">
        <f t="shared" si="10"/>
        <v>0.4351197561732888</v>
      </c>
      <c r="L147" s="206">
        <f t="shared" si="11"/>
        <v>1.7899488272689859</v>
      </c>
    </row>
    <row r="148" spans="1:12" s="102" customFormat="1" ht="12.75" customHeight="1">
      <c r="A148" s="211" t="s">
        <v>483</v>
      </c>
      <c r="B148" s="211"/>
      <c r="C148" s="211"/>
      <c r="D148" s="211"/>
      <c r="E148" s="211"/>
      <c r="F148" s="211"/>
      <c r="G148" s="210">
        <f>+G149</f>
        <v>63873.560051427732</v>
      </c>
      <c r="H148" s="210">
        <f>+H149</f>
        <v>64034.256865240735</v>
      </c>
      <c r="I148" s="210">
        <f>+I149</f>
        <v>15971.166792184524</v>
      </c>
      <c r="J148" s="210">
        <f>+J149</f>
        <v>14977.931799993683</v>
      </c>
      <c r="K148" s="210">
        <f t="shared" si="10"/>
        <v>23.39049835701935</v>
      </c>
      <c r="L148" s="210">
        <f t="shared" si="11"/>
        <v>93.781074325284237</v>
      </c>
    </row>
    <row r="149" spans="1:12" s="102" customFormat="1" ht="12.75" customHeight="1">
      <c r="A149" s="200"/>
      <c r="B149" s="200" t="s">
        <v>484</v>
      </c>
      <c r="C149" s="200"/>
      <c r="D149" s="200"/>
      <c r="E149" s="199"/>
      <c r="F149" s="199"/>
      <c r="G149" s="209">
        <f>+G150+G154+G159</f>
        <v>63873.560051427732</v>
      </c>
      <c r="H149" s="209">
        <f>+H150+H154+H159</f>
        <v>64034.256865240735</v>
      </c>
      <c r="I149" s="209">
        <f>+I150+I154+I159</f>
        <v>15971.166792184524</v>
      </c>
      <c r="J149" s="209">
        <f>+J150+J154+J159</f>
        <v>14977.931799993683</v>
      </c>
      <c r="K149" s="208">
        <f t="shared" si="10"/>
        <v>23.39049835701935</v>
      </c>
      <c r="L149" s="208">
        <f t="shared" si="11"/>
        <v>93.781074325284237</v>
      </c>
    </row>
    <row r="150" spans="1:12" s="102" customFormat="1" ht="12.75" customHeight="1">
      <c r="A150" s="200"/>
      <c r="B150" s="200"/>
      <c r="C150" s="199" t="s">
        <v>239</v>
      </c>
      <c r="D150" s="199"/>
      <c r="E150" s="199"/>
      <c r="F150" s="199"/>
      <c r="G150" s="202">
        <f>+G151</f>
        <v>7614.354869939998</v>
      </c>
      <c r="H150" s="202">
        <f>+H151</f>
        <v>7849.6394138443957</v>
      </c>
      <c r="I150" s="202">
        <f>+I151</f>
        <v>869.33246238984975</v>
      </c>
      <c r="J150" s="202">
        <f>+J151</f>
        <v>139.06524491334994</v>
      </c>
      <c r="K150" s="202">
        <f t="shared" si="10"/>
        <v>1.7716131605750043</v>
      </c>
      <c r="L150" s="202">
        <f t="shared" si="11"/>
        <v>15.996784996507643</v>
      </c>
    </row>
    <row r="151" spans="1:12" s="102" customFormat="1" ht="12.75" customHeight="1">
      <c r="A151" s="200"/>
      <c r="B151" s="200"/>
      <c r="C151" s="200"/>
      <c r="D151" s="200" t="s">
        <v>483</v>
      </c>
      <c r="E151" s="199"/>
      <c r="F151" s="199"/>
      <c r="G151" s="202">
        <f>SUM(G152:G153)</f>
        <v>7614.354869939998</v>
      </c>
      <c r="H151" s="202">
        <f>SUM(H152:H153)</f>
        <v>7849.6394138443957</v>
      </c>
      <c r="I151" s="202">
        <f>SUM(I152:I153)</f>
        <v>869.33246238984975</v>
      </c>
      <c r="J151" s="202">
        <f>SUM(J152:J153)</f>
        <v>139.06524491334994</v>
      </c>
      <c r="K151" s="202">
        <f t="shared" si="10"/>
        <v>1.7716131605750043</v>
      </c>
      <c r="L151" s="202">
        <f t="shared" si="11"/>
        <v>15.996784996507643</v>
      </c>
    </row>
    <row r="152" spans="1:12">
      <c r="A152" s="194"/>
      <c r="B152" s="194"/>
      <c r="C152" s="194"/>
      <c r="D152" s="194"/>
      <c r="E152" s="197" t="s">
        <v>482</v>
      </c>
      <c r="F152" s="197"/>
      <c r="G152" s="196">
        <v>1853.5845139999999</v>
      </c>
      <c r="H152" s="195">
        <v>1891.2268570000001</v>
      </c>
      <c r="I152" s="195">
        <v>9.6600249199999997</v>
      </c>
      <c r="J152" s="195">
        <v>8.0286104799999993</v>
      </c>
      <c r="K152" s="195">
        <f t="shared" si="10"/>
        <v>0.42451863721603222</v>
      </c>
      <c r="L152" s="195">
        <f t="shared" si="11"/>
        <v>83.111695326765258</v>
      </c>
    </row>
    <row r="153" spans="1:12" ht="12.75" customHeight="1">
      <c r="A153" s="194"/>
      <c r="B153" s="194"/>
      <c r="C153" s="197"/>
      <c r="D153" s="197"/>
      <c r="E153" s="197" t="s">
        <v>481</v>
      </c>
      <c r="F153" s="197"/>
      <c r="G153" s="206">
        <v>5760.7703559399979</v>
      </c>
      <c r="H153" s="195">
        <v>5958.412556844396</v>
      </c>
      <c r="I153" s="195">
        <v>859.6724374698498</v>
      </c>
      <c r="J153" s="195">
        <v>131.03663443334995</v>
      </c>
      <c r="K153" s="206">
        <f t="shared" si="10"/>
        <v>2.1991870012899475</v>
      </c>
      <c r="L153" s="206">
        <f t="shared" si="11"/>
        <v>15.242623669430557</v>
      </c>
    </row>
    <row r="154" spans="1:12" s="102" customFormat="1" ht="12.75" customHeight="1">
      <c r="A154" s="200"/>
      <c r="B154" s="200"/>
      <c r="C154" s="200" t="s">
        <v>443</v>
      </c>
      <c r="D154" s="200"/>
      <c r="E154" s="199"/>
      <c r="F154" s="199"/>
      <c r="G154" s="198">
        <f>SUM(G155:G158)</f>
        <v>4514.5433960313376</v>
      </c>
      <c r="H154" s="198">
        <f>SUM(H155:H158)</f>
        <v>4491.7003281124944</v>
      </c>
      <c r="I154" s="198">
        <f>SUM(I155:I158)</f>
        <v>306.98434838158983</v>
      </c>
      <c r="J154" s="198">
        <f>SUM(J155:J158)</f>
        <v>69.888904408525008</v>
      </c>
      <c r="K154" s="198">
        <f t="shared" si="10"/>
        <v>1.5559565265542497</v>
      </c>
      <c r="L154" s="198">
        <f t="shared" si="11"/>
        <v>22.766276123514682</v>
      </c>
    </row>
    <row r="155" spans="1:12">
      <c r="A155" s="194"/>
      <c r="B155" s="194"/>
      <c r="C155" s="194"/>
      <c r="D155" s="194" t="s">
        <v>480</v>
      </c>
      <c r="E155" s="197"/>
      <c r="F155" s="197"/>
      <c r="G155" s="196">
        <v>256.92304300000001</v>
      </c>
      <c r="H155" s="195">
        <v>256.92304300000001</v>
      </c>
      <c r="I155" s="195">
        <v>55.699631000000025</v>
      </c>
      <c r="J155" s="195">
        <v>54.21136420000002</v>
      </c>
      <c r="K155" s="195">
        <f t="shared" si="10"/>
        <v>21.100234360839334</v>
      </c>
      <c r="L155" s="195">
        <f t="shared" si="11"/>
        <v>97.328049085280284</v>
      </c>
    </row>
    <row r="156" spans="1:12">
      <c r="A156" s="194"/>
      <c r="B156" s="194"/>
      <c r="C156" s="194"/>
      <c r="D156" s="194" t="s">
        <v>479</v>
      </c>
      <c r="E156" s="197"/>
      <c r="F156" s="197"/>
      <c r="G156" s="196">
        <v>2259.0825063713373</v>
      </c>
      <c r="H156" s="195">
        <v>2223.8988915554942</v>
      </c>
      <c r="I156" s="195">
        <v>4.4957145555898332</v>
      </c>
      <c r="J156" s="195">
        <v>1.6228658935249793</v>
      </c>
      <c r="K156" s="195">
        <f t="shared" si="10"/>
        <v>7.2973906308747449E-2</v>
      </c>
      <c r="L156" s="195">
        <f t="shared" si="11"/>
        <v>36.098063465954652</v>
      </c>
    </row>
    <row r="157" spans="1:12">
      <c r="A157" s="194"/>
      <c r="B157" s="194"/>
      <c r="C157" s="194"/>
      <c r="D157" s="317" t="s">
        <v>478</v>
      </c>
      <c r="E157" s="317"/>
      <c r="F157" s="317"/>
      <c r="G157" s="196">
        <v>77.144198760000009</v>
      </c>
      <c r="H157" s="195">
        <v>77.865700712000006</v>
      </c>
      <c r="I157" s="195">
        <v>0</v>
      </c>
      <c r="J157" s="195">
        <v>0</v>
      </c>
      <c r="K157" s="195">
        <f t="shared" si="10"/>
        <v>0</v>
      </c>
      <c r="L157" s="195" t="str">
        <f t="shared" si="11"/>
        <v>n.a.</v>
      </c>
    </row>
    <row r="158" spans="1:12">
      <c r="A158" s="194"/>
      <c r="B158" s="194"/>
      <c r="C158" s="194"/>
      <c r="D158" s="194" t="s">
        <v>477</v>
      </c>
      <c r="E158" s="197"/>
      <c r="F158" s="197"/>
      <c r="G158" s="196">
        <v>1921.3936479000006</v>
      </c>
      <c r="H158" s="195">
        <v>1933.0126928449997</v>
      </c>
      <c r="I158" s="195">
        <v>246.78900282599994</v>
      </c>
      <c r="J158" s="195">
        <v>14.054674315</v>
      </c>
      <c r="K158" s="195">
        <f t="shared" si="10"/>
        <v>0.72708649907075318</v>
      </c>
      <c r="L158" s="195">
        <f t="shared" si="11"/>
        <v>5.695016452945163</v>
      </c>
    </row>
    <row r="159" spans="1:12" s="102" customFormat="1" ht="13.5">
      <c r="A159" s="200"/>
      <c r="B159" s="200"/>
      <c r="C159" s="200" t="s">
        <v>106</v>
      </c>
      <c r="D159" s="200"/>
      <c r="E159" s="199"/>
      <c r="F159" s="199"/>
      <c r="G159" s="202">
        <f>+G160</f>
        <v>51744.661785456396</v>
      </c>
      <c r="H159" s="202">
        <f>+H160</f>
        <v>51692.917123283842</v>
      </c>
      <c r="I159" s="202">
        <f>+I160</f>
        <v>14794.849981413085</v>
      </c>
      <c r="J159" s="202">
        <f>+J160</f>
        <v>14768.977650671808</v>
      </c>
      <c r="K159" s="202">
        <f t="shared" si="10"/>
        <v>28.570602071941252</v>
      </c>
      <c r="L159" s="202">
        <f t="shared" si="11"/>
        <v>99.825126102841324</v>
      </c>
    </row>
    <row r="160" spans="1:12">
      <c r="A160" s="194"/>
      <c r="B160" s="194"/>
      <c r="C160" s="197"/>
      <c r="D160" s="197" t="s">
        <v>106</v>
      </c>
      <c r="E160" s="197"/>
      <c r="F160" s="197"/>
      <c r="G160" s="207">
        <v>51744.661785456396</v>
      </c>
      <c r="H160" s="201">
        <v>51692.917123283842</v>
      </c>
      <c r="I160" s="201">
        <v>14794.849981413085</v>
      </c>
      <c r="J160" s="201">
        <v>14768.977650671808</v>
      </c>
      <c r="K160" s="207">
        <f t="shared" si="10"/>
        <v>28.570602071941252</v>
      </c>
      <c r="L160" s="207">
        <f t="shared" si="11"/>
        <v>99.825126102841324</v>
      </c>
    </row>
    <row r="161" spans="1:12" s="102" customFormat="1" ht="12.75" customHeight="1">
      <c r="A161" s="211" t="s">
        <v>159</v>
      </c>
      <c r="B161" s="211"/>
      <c r="C161" s="211"/>
      <c r="D161" s="211"/>
      <c r="E161" s="211"/>
      <c r="F161" s="211"/>
      <c r="G161" s="210">
        <f>+G162</f>
        <v>51720.845809731021</v>
      </c>
      <c r="H161" s="210">
        <f>+H162</f>
        <v>51720.845809733117</v>
      </c>
      <c r="I161" s="210">
        <f>+I162</f>
        <v>15470.039561832758</v>
      </c>
      <c r="J161" s="210">
        <f>+J162</f>
        <v>14950.79171484576</v>
      </c>
      <c r="K161" s="210">
        <f t="shared" si="10"/>
        <v>28.90670382662659</v>
      </c>
      <c r="L161" s="210">
        <f t="shared" si="11"/>
        <v>96.64352605620951</v>
      </c>
    </row>
    <row r="162" spans="1:12" s="102" customFormat="1" ht="12.75" customHeight="1">
      <c r="A162" s="200"/>
      <c r="B162" s="200" t="s">
        <v>476</v>
      </c>
      <c r="C162" s="200"/>
      <c r="D162" s="200"/>
      <c r="E162" s="199"/>
      <c r="F162" s="199"/>
      <c r="G162" s="209">
        <f>+G163+G170</f>
        <v>51720.845809731021</v>
      </c>
      <c r="H162" s="209">
        <f>+H163+H170</f>
        <v>51720.845809733117</v>
      </c>
      <c r="I162" s="209">
        <f>+I163+I170</f>
        <v>15470.039561832758</v>
      </c>
      <c r="J162" s="209">
        <f>+J163+J170</f>
        <v>14950.79171484576</v>
      </c>
      <c r="K162" s="213">
        <f t="shared" si="10"/>
        <v>28.90670382662659</v>
      </c>
      <c r="L162" s="213">
        <f t="shared" si="11"/>
        <v>96.64352605620951</v>
      </c>
    </row>
    <row r="163" spans="1:12" s="102" customFormat="1" ht="12.75" customHeight="1">
      <c r="A163" s="200"/>
      <c r="B163" s="200"/>
      <c r="C163" s="200" t="s">
        <v>159</v>
      </c>
      <c r="D163" s="200"/>
      <c r="E163" s="199"/>
      <c r="F163" s="199"/>
      <c r="G163" s="202">
        <f>+G164</f>
        <v>39547.319033731023</v>
      </c>
      <c r="H163" s="202">
        <f>+H164</f>
        <v>39547.319033733118</v>
      </c>
      <c r="I163" s="202">
        <f>+I164</f>
        <v>10944.039561832758</v>
      </c>
      <c r="J163" s="202">
        <f>+J164</f>
        <v>10424.79171484576</v>
      </c>
      <c r="K163" s="202">
        <f t="shared" si="10"/>
        <v>26.360299432569899</v>
      </c>
      <c r="L163" s="202">
        <f t="shared" si="11"/>
        <v>95.255427906183101</v>
      </c>
    </row>
    <row r="164" spans="1:12" s="102" customFormat="1" ht="13.5">
      <c r="A164" s="200"/>
      <c r="B164" s="200"/>
      <c r="C164" s="200"/>
      <c r="D164" s="200" t="s">
        <v>475</v>
      </c>
      <c r="E164" s="199"/>
      <c r="F164" s="199"/>
      <c r="G164" s="209">
        <f>+G165+G166</f>
        <v>39547.319033731023</v>
      </c>
      <c r="H164" s="209">
        <f>+H165+H166</f>
        <v>39547.319033733118</v>
      </c>
      <c r="I164" s="209">
        <f>+I165+I166</f>
        <v>10944.039561832758</v>
      </c>
      <c r="J164" s="209">
        <f>+J165+J166</f>
        <v>10424.79171484576</v>
      </c>
      <c r="K164" s="213">
        <f t="shared" si="10"/>
        <v>26.360299432569899</v>
      </c>
      <c r="L164" s="213">
        <f t="shared" si="11"/>
        <v>95.255427906183101</v>
      </c>
    </row>
    <row r="165" spans="1:12">
      <c r="A165" s="194"/>
      <c r="B165" s="194"/>
      <c r="C165" s="194"/>
      <c r="D165" s="194"/>
      <c r="E165" s="197" t="s">
        <v>474</v>
      </c>
      <c r="F165" s="197"/>
      <c r="G165" s="206">
        <v>225.68702958800003</v>
      </c>
      <c r="H165" s="195">
        <v>225.68702958800006</v>
      </c>
      <c r="I165" s="195">
        <v>47.847146768200005</v>
      </c>
      <c r="J165" s="195">
        <v>47.794599285400004</v>
      </c>
      <c r="K165" s="207">
        <f t="shared" si="10"/>
        <v>21.177379742491535</v>
      </c>
      <c r="L165" s="206">
        <f t="shared" si="11"/>
        <v>99.890176350421527</v>
      </c>
    </row>
    <row r="166" spans="1:12" s="102" customFormat="1" ht="12.75" customHeight="1">
      <c r="A166" s="200"/>
      <c r="B166" s="200"/>
      <c r="C166" s="200"/>
      <c r="D166" s="200"/>
      <c r="E166" s="199" t="s">
        <v>473</v>
      </c>
      <c r="F166" s="199"/>
      <c r="G166" s="209">
        <f>SUM(G167:G169)</f>
        <v>39321.632004143023</v>
      </c>
      <c r="H166" s="209">
        <f>SUM(H167:H169)</f>
        <v>39321.632004145118</v>
      </c>
      <c r="I166" s="209">
        <f>SUM(I167:I169)</f>
        <v>10896.192415064559</v>
      </c>
      <c r="J166" s="209">
        <f>SUM(J167:J169)</f>
        <v>10376.99711556036</v>
      </c>
      <c r="K166" s="213">
        <f t="shared" si="10"/>
        <v>26.390046869027362</v>
      </c>
      <c r="L166" s="213">
        <f t="shared" si="11"/>
        <v>95.235075889570524</v>
      </c>
    </row>
    <row r="167" spans="1:12">
      <c r="A167" s="194"/>
      <c r="B167" s="194"/>
      <c r="C167" s="194"/>
      <c r="D167" s="194"/>
      <c r="E167" s="197"/>
      <c r="F167" s="197" t="s">
        <v>472</v>
      </c>
      <c r="G167" s="196">
        <v>5394.2938638970681</v>
      </c>
      <c r="H167" s="195">
        <v>5394.2938639017329</v>
      </c>
      <c r="I167" s="195">
        <v>387.02050038782625</v>
      </c>
      <c r="J167" s="195">
        <v>0.60755696376121804</v>
      </c>
      <c r="K167" s="201">
        <f t="shared" si="10"/>
        <v>1.1262956358884156E-2</v>
      </c>
      <c r="L167" s="201">
        <f t="shared" si="11"/>
        <v>0.15698314770209748</v>
      </c>
    </row>
    <row r="168" spans="1:12">
      <c r="A168" s="194"/>
      <c r="B168" s="194"/>
      <c r="C168" s="194"/>
      <c r="D168" s="194"/>
      <c r="E168" s="197"/>
      <c r="F168" s="197" t="s">
        <v>142</v>
      </c>
      <c r="G168" s="196">
        <v>1463.9970199464001</v>
      </c>
      <c r="H168" s="195">
        <v>1463.9970199437344</v>
      </c>
      <c r="I168" s="195">
        <v>172.15689781013398</v>
      </c>
      <c r="J168" s="195">
        <v>40.293534539999996</v>
      </c>
      <c r="K168" s="201">
        <f t="shared" ref="K168:K199" si="14">IFERROR(+J168/H168*100,"n.a")</f>
        <v>2.7522962131130972</v>
      </c>
      <c r="L168" s="201">
        <f t="shared" ref="L168:L199" si="15">IFERROR(+J168/I168*100,"n.a.")</f>
        <v>23.405123496380824</v>
      </c>
    </row>
    <row r="169" spans="1:12" ht="12.75" customHeight="1">
      <c r="A169" s="194"/>
      <c r="B169" s="194"/>
      <c r="C169" s="197"/>
      <c r="D169" s="197"/>
      <c r="E169" s="197"/>
      <c r="F169" s="197" t="s">
        <v>141</v>
      </c>
      <c r="G169" s="206">
        <v>32463.341120299552</v>
      </c>
      <c r="H169" s="195">
        <v>32463.34112029965</v>
      </c>
      <c r="I169" s="195">
        <v>10337.015016866599</v>
      </c>
      <c r="J169" s="195">
        <v>10336.096024056598</v>
      </c>
      <c r="K169" s="207">
        <f t="shared" si="14"/>
        <v>31.839285998794914</v>
      </c>
      <c r="L169" s="207">
        <f t="shared" si="15"/>
        <v>99.991109688739925</v>
      </c>
    </row>
    <row r="170" spans="1:12" s="102" customFormat="1" ht="12.75" customHeight="1">
      <c r="A170" s="200"/>
      <c r="B170" s="200"/>
      <c r="C170" s="200" t="s">
        <v>129</v>
      </c>
      <c r="D170" s="200"/>
      <c r="E170" s="199"/>
      <c r="F170" s="199"/>
      <c r="G170" s="209">
        <f>SUM(G171:G172)</f>
        <v>12173.526776000001</v>
      </c>
      <c r="H170" s="209">
        <f>SUM(H171:H172)</f>
        <v>12173.526776000001</v>
      </c>
      <c r="I170" s="209">
        <f>SUM(I171:I172)</f>
        <v>4526</v>
      </c>
      <c r="J170" s="209">
        <f>SUM(J171:J172)</f>
        <v>4526</v>
      </c>
      <c r="K170" s="208">
        <f t="shared" si="14"/>
        <v>37.179036800764827</v>
      </c>
      <c r="L170" s="208">
        <f t="shared" si="15"/>
        <v>100</v>
      </c>
    </row>
    <row r="171" spans="1:12" ht="12.75" customHeight="1">
      <c r="A171" s="194"/>
      <c r="B171" s="194"/>
      <c r="C171" s="194"/>
      <c r="D171" s="194" t="s">
        <v>471</v>
      </c>
      <c r="E171" s="197"/>
      <c r="F171" s="197"/>
      <c r="G171" s="203">
        <v>11893.526776000001</v>
      </c>
      <c r="H171" s="201">
        <v>11893.526776000001</v>
      </c>
      <c r="I171" s="201">
        <v>4526</v>
      </c>
      <c r="J171" s="201">
        <v>4526</v>
      </c>
      <c r="K171" s="212">
        <f t="shared" si="14"/>
        <v>38.054313789691342</v>
      </c>
      <c r="L171" s="212">
        <f t="shared" si="15"/>
        <v>100</v>
      </c>
    </row>
    <row r="172" spans="1:12">
      <c r="A172" s="194"/>
      <c r="B172" s="194"/>
      <c r="C172" s="194"/>
      <c r="D172" s="194" t="s">
        <v>470</v>
      </c>
      <c r="E172" s="197"/>
      <c r="F172" s="197"/>
      <c r="G172" s="203">
        <v>280</v>
      </c>
      <c r="H172" s="201">
        <v>280</v>
      </c>
      <c r="I172" s="201">
        <v>0</v>
      </c>
      <c r="J172" s="201">
        <v>0</v>
      </c>
      <c r="K172" s="212">
        <f t="shared" si="14"/>
        <v>0</v>
      </c>
      <c r="L172" s="212" t="str">
        <f t="shared" si="15"/>
        <v>n.a.</v>
      </c>
    </row>
    <row r="173" spans="1:12" s="102" customFormat="1" ht="12.75" customHeight="1">
      <c r="A173" s="211" t="s">
        <v>469</v>
      </c>
      <c r="B173" s="211"/>
      <c r="C173" s="211"/>
      <c r="D173" s="211"/>
      <c r="E173" s="211"/>
      <c r="F173" s="211"/>
      <c r="G173" s="210">
        <f t="shared" ref="G173:J175" si="16">+G174</f>
        <v>820.03014200000007</v>
      </c>
      <c r="H173" s="210">
        <f t="shared" si="16"/>
        <v>796.64014199999997</v>
      </c>
      <c r="I173" s="210">
        <f t="shared" si="16"/>
        <v>193.41232277</v>
      </c>
      <c r="J173" s="210">
        <f t="shared" si="16"/>
        <v>153.80698465</v>
      </c>
      <c r="K173" s="210">
        <f t="shared" si="14"/>
        <v>19.306958881567382</v>
      </c>
      <c r="L173" s="210">
        <f t="shared" si="15"/>
        <v>79.52284655249322</v>
      </c>
    </row>
    <row r="174" spans="1:12" s="102" customFormat="1" ht="12.75" customHeight="1">
      <c r="A174" s="200"/>
      <c r="B174" s="200" t="s">
        <v>468</v>
      </c>
      <c r="C174" s="200"/>
      <c r="D174" s="200"/>
      <c r="E174" s="199"/>
      <c r="F174" s="199"/>
      <c r="G174" s="202">
        <f t="shared" si="16"/>
        <v>820.03014200000007</v>
      </c>
      <c r="H174" s="202">
        <f t="shared" si="16"/>
        <v>796.64014199999997</v>
      </c>
      <c r="I174" s="202">
        <f t="shared" si="16"/>
        <v>193.41232277</v>
      </c>
      <c r="J174" s="202">
        <f t="shared" si="16"/>
        <v>153.80698465</v>
      </c>
      <c r="K174" s="208">
        <f t="shared" si="14"/>
        <v>19.306958881567382</v>
      </c>
      <c r="L174" s="202">
        <f t="shared" si="15"/>
        <v>79.52284655249322</v>
      </c>
    </row>
    <row r="175" spans="1:12" s="102" customFormat="1" ht="12.75" customHeight="1">
      <c r="A175" s="200"/>
      <c r="B175" s="200"/>
      <c r="C175" s="199" t="s">
        <v>224</v>
      </c>
      <c r="D175" s="199"/>
      <c r="E175" s="199"/>
      <c r="F175" s="199"/>
      <c r="G175" s="202">
        <f t="shared" si="16"/>
        <v>820.03014200000007</v>
      </c>
      <c r="H175" s="202">
        <f t="shared" si="16"/>
        <v>796.64014199999997</v>
      </c>
      <c r="I175" s="202">
        <f t="shared" si="16"/>
        <v>193.41232277</v>
      </c>
      <c r="J175" s="202">
        <f t="shared" si="16"/>
        <v>153.80698465</v>
      </c>
      <c r="K175" s="208">
        <f t="shared" si="14"/>
        <v>19.306958881567382</v>
      </c>
      <c r="L175" s="202">
        <f t="shared" si="15"/>
        <v>79.52284655249322</v>
      </c>
    </row>
    <row r="176" spans="1:12" s="102" customFormat="1" ht="12.75" customHeight="1">
      <c r="A176" s="200"/>
      <c r="B176" s="200"/>
      <c r="C176" s="200"/>
      <c r="D176" s="200" t="s">
        <v>467</v>
      </c>
      <c r="E176" s="199"/>
      <c r="F176" s="199"/>
      <c r="G176" s="202">
        <f>SUM(G177:G179)</f>
        <v>820.03014200000007</v>
      </c>
      <c r="H176" s="202">
        <f>SUM(H177:H179)</f>
        <v>796.64014199999997</v>
      </c>
      <c r="I176" s="202">
        <f>SUM(I177:I179)</f>
        <v>193.41232277</v>
      </c>
      <c r="J176" s="202">
        <f>SUM(J177:J179)</f>
        <v>153.80698465</v>
      </c>
      <c r="K176" s="208">
        <f t="shared" si="14"/>
        <v>19.306958881567382</v>
      </c>
      <c r="L176" s="202">
        <f t="shared" si="15"/>
        <v>79.52284655249322</v>
      </c>
    </row>
    <row r="177" spans="1:12">
      <c r="A177" s="194"/>
      <c r="B177" s="194"/>
      <c r="C177" s="194"/>
      <c r="D177" s="194"/>
      <c r="E177" s="197" t="s">
        <v>466</v>
      </c>
      <c r="F177" s="197"/>
      <c r="G177" s="196">
        <v>126.503699</v>
      </c>
      <c r="H177" s="195">
        <v>125.30369900000001</v>
      </c>
      <c r="I177" s="201">
        <v>46.378310290000002</v>
      </c>
      <c r="J177" s="201">
        <v>43.009432619999998</v>
      </c>
      <c r="K177" s="201">
        <f t="shared" si="14"/>
        <v>34.324152409898126</v>
      </c>
      <c r="L177" s="201">
        <f t="shared" si="15"/>
        <v>92.736092261803691</v>
      </c>
    </row>
    <row r="178" spans="1:12">
      <c r="A178" s="194"/>
      <c r="B178" s="194"/>
      <c r="C178" s="197"/>
      <c r="D178" s="197"/>
      <c r="E178" s="197" t="s">
        <v>465</v>
      </c>
      <c r="F178" s="197"/>
      <c r="G178" s="206">
        <v>475.1</v>
      </c>
      <c r="H178" s="195">
        <v>452.91</v>
      </c>
      <c r="I178" s="201">
        <v>83.184407700000008</v>
      </c>
      <c r="J178" s="201">
        <v>60.069336699999994</v>
      </c>
      <c r="K178" s="207">
        <f t="shared" si="14"/>
        <v>13.262974255370821</v>
      </c>
      <c r="L178" s="207">
        <f t="shared" si="15"/>
        <v>72.212255109920065</v>
      </c>
    </row>
    <row r="179" spans="1:12" ht="12.75" customHeight="1">
      <c r="A179" s="194"/>
      <c r="B179" s="194"/>
      <c r="C179" s="194"/>
      <c r="D179" s="194"/>
      <c r="E179" s="197" t="s">
        <v>464</v>
      </c>
      <c r="F179" s="197"/>
      <c r="G179" s="203">
        <v>218.42644300000001</v>
      </c>
      <c r="H179" s="201">
        <v>218.42644300000001</v>
      </c>
      <c r="I179" s="201">
        <v>63.84960478</v>
      </c>
      <c r="J179" s="201">
        <v>50.728215330000005</v>
      </c>
      <c r="K179" s="212">
        <f t="shared" si="14"/>
        <v>23.224392904663105</v>
      </c>
      <c r="L179" s="212">
        <f t="shared" si="15"/>
        <v>79.449536931025634</v>
      </c>
    </row>
    <row r="180" spans="1:12" s="102" customFormat="1" ht="12.75" customHeight="1">
      <c r="A180" s="211" t="s">
        <v>463</v>
      </c>
      <c r="B180" s="211"/>
      <c r="C180" s="211"/>
      <c r="D180" s="211"/>
      <c r="E180" s="211"/>
      <c r="F180" s="211"/>
      <c r="G180" s="210">
        <f>+G181</f>
        <v>10595.138486</v>
      </c>
      <c r="H180" s="210">
        <f>+H181</f>
        <v>11543.550600999999</v>
      </c>
      <c r="I180" s="210">
        <f>+I181</f>
        <v>3413.2702950399989</v>
      </c>
      <c r="J180" s="210">
        <f>+J181</f>
        <v>2888.8628736299993</v>
      </c>
      <c r="K180" s="210">
        <f t="shared" si="14"/>
        <v>25.025773901660219</v>
      </c>
      <c r="L180" s="210">
        <f t="shared" si="15"/>
        <v>84.636217583704294</v>
      </c>
    </row>
    <row r="181" spans="1:12" s="102" customFormat="1" ht="12.75" customHeight="1">
      <c r="A181" s="200"/>
      <c r="B181" s="200" t="s">
        <v>462</v>
      </c>
      <c r="C181" s="200"/>
      <c r="D181" s="200"/>
      <c r="E181" s="199"/>
      <c r="F181" s="199"/>
      <c r="G181" s="209">
        <f>+G182+G194+G198</f>
        <v>10595.138486</v>
      </c>
      <c r="H181" s="209">
        <f>+H182+H194+H198</f>
        <v>11543.550600999999</v>
      </c>
      <c r="I181" s="209">
        <f>+I182+I194+I198</f>
        <v>3413.2702950399989</v>
      </c>
      <c r="J181" s="209">
        <f>+J182+J194+J198</f>
        <v>2888.8628736299993</v>
      </c>
      <c r="K181" s="208">
        <f t="shared" si="14"/>
        <v>25.025773901660219</v>
      </c>
      <c r="L181" s="208">
        <f t="shared" si="15"/>
        <v>84.636217583704294</v>
      </c>
    </row>
    <row r="182" spans="1:12" s="102" customFormat="1" ht="12.75" customHeight="1">
      <c r="A182" s="200"/>
      <c r="B182" s="200"/>
      <c r="C182" s="200" t="s">
        <v>442</v>
      </c>
      <c r="D182" s="200"/>
      <c r="E182" s="199"/>
      <c r="F182" s="199"/>
      <c r="G182" s="209">
        <f>SUM(G183:G193)</f>
        <v>7485.0981410000004</v>
      </c>
      <c r="H182" s="209">
        <f>SUM(H183:H193)</f>
        <v>7954.8102560000025</v>
      </c>
      <c r="I182" s="209">
        <f>SUM(I183:I193)</f>
        <v>2305.0214771399992</v>
      </c>
      <c r="J182" s="209">
        <f>SUM(J183:J193)</f>
        <v>1982.1805154799999</v>
      </c>
      <c r="K182" s="208">
        <f t="shared" si="14"/>
        <v>24.918011262241215</v>
      </c>
      <c r="L182" s="208">
        <f t="shared" si="15"/>
        <v>85.994015029284213</v>
      </c>
    </row>
    <row r="183" spans="1:12" ht="12.75" customHeight="1">
      <c r="A183" s="194"/>
      <c r="B183" s="194"/>
      <c r="C183" s="197"/>
      <c r="D183" s="197" t="s">
        <v>461</v>
      </c>
      <c r="E183" s="197"/>
      <c r="F183" s="197"/>
      <c r="G183" s="207">
        <v>252.82861</v>
      </c>
      <c r="H183" s="201">
        <v>384.26861000000008</v>
      </c>
      <c r="I183" s="201">
        <v>96.072731000000005</v>
      </c>
      <c r="J183" s="201">
        <v>64.490287289999983</v>
      </c>
      <c r="K183" s="207">
        <f t="shared" si="14"/>
        <v>16.782606128041518</v>
      </c>
      <c r="L183" s="207">
        <f t="shared" si="15"/>
        <v>67.12652655830091</v>
      </c>
    </row>
    <row r="184" spans="1:12" ht="12.75" customHeight="1">
      <c r="A184" s="194"/>
      <c r="B184" s="194"/>
      <c r="C184" s="194"/>
      <c r="D184" s="194" t="s">
        <v>460</v>
      </c>
      <c r="E184" s="197"/>
      <c r="F184" s="197"/>
      <c r="G184" s="203">
        <v>13.675037</v>
      </c>
      <c r="H184" s="201">
        <v>13.675036999999998</v>
      </c>
      <c r="I184" s="201">
        <v>3.6514129999999994</v>
      </c>
      <c r="J184" s="201">
        <v>2.5974455399999994</v>
      </c>
      <c r="K184" s="201">
        <f t="shared" si="14"/>
        <v>18.994065902710169</v>
      </c>
      <c r="L184" s="195">
        <f t="shared" si="15"/>
        <v>71.135353354988879</v>
      </c>
    </row>
    <row r="185" spans="1:12" ht="12.75" customHeight="1">
      <c r="A185" s="194"/>
      <c r="B185" s="194"/>
      <c r="C185" s="194"/>
      <c r="D185" s="194" t="s">
        <v>459</v>
      </c>
      <c r="E185" s="197"/>
      <c r="F185" s="197"/>
      <c r="G185" s="203">
        <v>811.28804100000002</v>
      </c>
      <c r="H185" s="201">
        <v>944.75753900000007</v>
      </c>
      <c r="I185" s="201">
        <v>292.94925774000001</v>
      </c>
      <c r="J185" s="201">
        <v>268.90814919999997</v>
      </c>
      <c r="K185" s="201">
        <f t="shared" si="14"/>
        <v>28.463191676102618</v>
      </c>
      <c r="L185" s="195">
        <f t="shared" si="15"/>
        <v>91.793422272010957</v>
      </c>
    </row>
    <row r="186" spans="1:12" ht="12.75" customHeight="1">
      <c r="A186" s="194"/>
      <c r="B186" s="194"/>
      <c r="C186" s="194"/>
      <c r="D186" s="194" t="s">
        <v>458</v>
      </c>
      <c r="E186" s="197"/>
      <c r="F186" s="197"/>
      <c r="G186" s="203">
        <v>67.760900000000007</v>
      </c>
      <c r="H186" s="201">
        <v>67.760900000000007</v>
      </c>
      <c r="I186" s="201">
        <v>21.853746000000001</v>
      </c>
      <c r="J186" s="201">
        <v>21.853746000000001</v>
      </c>
      <c r="K186" s="201">
        <f t="shared" si="14"/>
        <v>32.251262896449127</v>
      </c>
      <c r="L186" s="195">
        <f t="shared" si="15"/>
        <v>100</v>
      </c>
    </row>
    <row r="187" spans="1:12" ht="12.75" customHeight="1">
      <c r="A187" s="194"/>
      <c r="B187" s="194"/>
      <c r="C187" s="194"/>
      <c r="D187" s="194" t="s">
        <v>457</v>
      </c>
      <c r="E187" s="197"/>
      <c r="F187" s="197"/>
      <c r="G187" s="203">
        <v>3904.2567899999999</v>
      </c>
      <c r="H187" s="201">
        <v>3906.3582150000002</v>
      </c>
      <c r="I187" s="201">
        <v>1008.0199377999995</v>
      </c>
      <c r="J187" s="201">
        <v>809.54377122000028</v>
      </c>
      <c r="K187" s="201">
        <f t="shared" si="14"/>
        <v>20.723746432455638</v>
      </c>
      <c r="L187" s="195">
        <f t="shared" si="15"/>
        <v>80.310293562925665</v>
      </c>
    </row>
    <row r="188" spans="1:12" ht="12.75" customHeight="1">
      <c r="A188" s="194"/>
      <c r="B188" s="194"/>
      <c r="C188" s="194"/>
      <c r="D188" s="194" t="s">
        <v>456</v>
      </c>
      <c r="E188" s="197"/>
      <c r="F188" s="197"/>
      <c r="G188" s="203">
        <v>8.8514630000000007</v>
      </c>
      <c r="H188" s="201">
        <v>8.8514630000000007</v>
      </c>
      <c r="I188" s="201">
        <v>2.5264899999999995</v>
      </c>
      <c r="J188" s="201">
        <v>1.2890900300000001</v>
      </c>
      <c r="K188" s="201">
        <f t="shared" si="14"/>
        <v>14.563581523190008</v>
      </c>
      <c r="L188" s="195">
        <f t="shared" si="15"/>
        <v>51.022961895752616</v>
      </c>
    </row>
    <row r="189" spans="1:12" ht="12.75" customHeight="1">
      <c r="A189" s="194"/>
      <c r="B189" s="194"/>
      <c r="C189" s="194"/>
      <c r="D189" s="194" t="s">
        <v>455</v>
      </c>
      <c r="E189" s="197"/>
      <c r="F189" s="197"/>
      <c r="G189" s="203">
        <v>253.23583300000001</v>
      </c>
      <c r="H189" s="201">
        <v>253.23583300000001</v>
      </c>
      <c r="I189" s="201">
        <v>66.837280000000007</v>
      </c>
      <c r="J189" s="201">
        <v>66.552229999999994</v>
      </c>
      <c r="K189" s="201">
        <f t="shared" si="14"/>
        <v>26.280731763581024</v>
      </c>
      <c r="L189" s="195">
        <f t="shared" si="15"/>
        <v>99.573516456684033</v>
      </c>
    </row>
    <row r="190" spans="1:12" ht="12.75" customHeight="1">
      <c r="A190" s="194"/>
      <c r="B190" s="194"/>
      <c r="C190" s="194"/>
      <c r="D190" s="194" t="s">
        <v>454</v>
      </c>
      <c r="E190" s="197"/>
      <c r="F190" s="197"/>
      <c r="G190" s="207">
        <v>27.997268999999999</v>
      </c>
      <c r="H190" s="201">
        <v>27.997268999999999</v>
      </c>
      <c r="I190" s="201">
        <v>7.8630120000000003</v>
      </c>
      <c r="J190" s="201">
        <v>7.8630120000000003</v>
      </c>
      <c r="K190" s="207">
        <f t="shared" si="14"/>
        <v>28.084924997506011</v>
      </c>
      <c r="L190" s="206">
        <f t="shared" si="15"/>
        <v>100</v>
      </c>
    </row>
    <row r="191" spans="1:12" ht="12.75" customHeight="1">
      <c r="A191" s="194"/>
      <c r="B191" s="194"/>
      <c r="C191" s="194"/>
      <c r="D191" s="194" t="s">
        <v>453</v>
      </c>
      <c r="E191" s="205"/>
      <c r="F191" s="204"/>
      <c r="G191" s="203">
        <v>1992.7784630000001</v>
      </c>
      <c r="H191" s="201">
        <v>2195.4796550000005</v>
      </c>
      <c r="I191" s="201">
        <v>783.51353886999993</v>
      </c>
      <c r="J191" s="201">
        <v>719.36796406999974</v>
      </c>
      <c r="K191" s="201">
        <f t="shared" si="14"/>
        <v>32.765867924656291</v>
      </c>
      <c r="L191" s="195">
        <f t="shared" si="15"/>
        <v>91.813086613345277</v>
      </c>
    </row>
    <row r="192" spans="1:12" ht="12.75">
      <c r="A192" s="194"/>
      <c r="B192" s="194"/>
      <c r="C192" s="194"/>
      <c r="D192" s="194" t="s">
        <v>452</v>
      </c>
      <c r="E192" s="205"/>
      <c r="F192" s="204"/>
      <c r="G192" s="203">
        <v>109.42478800000001</v>
      </c>
      <c r="H192" s="201">
        <v>109.42478800000001</v>
      </c>
      <c r="I192" s="201">
        <v>14.537083000000001</v>
      </c>
      <c r="J192" s="201">
        <v>12.566730099999999</v>
      </c>
      <c r="K192" s="201">
        <f t="shared" si="14"/>
        <v>11.484354075239331</v>
      </c>
      <c r="L192" s="195">
        <f t="shared" si="15"/>
        <v>86.446022905695713</v>
      </c>
    </row>
    <row r="193" spans="1:12" ht="12.75" customHeight="1">
      <c r="A193" s="194"/>
      <c r="B193" s="194"/>
      <c r="C193" s="194"/>
      <c r="D193" s="194" t="s">
        <v>451</v>
      </c>
      <c r="E193" s="205"/>
      <c r="F193" s="204"/>
      <c r="G193" s="203">
        <v>43.000946999999996</v>
      </c>
      <c r="H193" s="201">
        <v>43.000946999999996</v>
      </c>
      <c r="I193" s="201">
        <v>7.19698773</v>
      </c>
      <c r="J193" s="201">
        <v>7.1480900300000005</v>
      </c>
      <c r="K193" s="201">
        <f t="shared" si="14"/>
        <v>16.623099091282807</v>
      </c>
      <c r="L193" s="195">
        <f t="shared" si="15"/>
        <v>99.32058102869658</v>
      </c>
    </row>
    <row r="194" spans="1:12" s="102" customFormat="1" ht="12.75" customHeight="1">
      <c r="A194" s="200"/>
      <c r="B194" s="200"/>
      <c r="C194" s="199" t="s">
        <v>224</v>
      </c>
      <c r="D194" s="199"/>
      <c r="E194" s="199"/>
      <c r="F194" s="199"/>
      <c r="G194" s="202">
        <f>SUM(G195:G197)</f>
        <v>2129.0786720000001</v>
      </c>
      <c r="H194" s="202">
        <f>SUM(H195:H197)</f>
        <v>2637.7786719999963</v>
      </c>
      <c r="I194" s="202">
        <f>SUM(I195:I197)</f>
        <v>856.19362674999911</v>
      </c>
      <c r="J194" s="202">
        <f>SUM(J195:J197)</f>
        <v>701.93166278999877</v>
      </c>
      <c r="K194" s="201">
        <f t="shared" si="14"/>
        <v>26.610711135130437</v>
      </c>
      <c r="L194" s="195">
        <f t="shared" si="15"/>
        <v>81.982818005132913</v>
      </c>
    </row>
    <row r="195" spans="1:12" ht="12.75" customHeight="1">
      <c r="A195" s="194"/>
      <c r="B195" s="194"/>
      <c r="C195" s="194"/>
      <c r="D195" s="194" t="s">
        <v>450</v>
      </c>
      <c r="E195" s="197"/>
      <c r="F195" s="197"/>
      <c r="G195" s="196">
        <v>1061.823547</v>
      </c>
      <c r="H195" s="195">
        <v>1569.3235469999963</v>
      </c>
      <c r="I195" s="195">
        <v>550.86386866999919</v>
      </c>
      <c r="J195" s="195">
        <v>407.12741585999891</v>
      </c>
      <c r="K195" s="195">
        <f t="shared" si="14"/>
        <v>25.942860325921043</v>
      </c>
      <c r="L195" s="195">
        <f t="shared" si="15"/>
        <v>73.90708285932125</v>
      </c>
    </row>
    <row r="196" spans="1:12" ht="12.75" customHeight="1">
      <c r="A196" s="194"/>
      <c r="B196" s="194"/>
      <c r="C196" s="194"/>
      <c r="D196" s="194" t="s">
        <v>449</v>
      </c>
      <c r="E196" s="197"/>
      <c r="F196" s="197"/>
      <c r="G196" s="196">
        <v>918.86421600000006</v>
      </c>
      <c r="H196" s="195">
        <v>918.86421600000017</v>
      </c>
      <c r="I196" s="195">
        <v>273.39698930999998</v>
      </c>
      <c r="J196" s="195">
        <v>264.19199874999998</v>
      </c>
      <c r="K196" s="195">
        <f t="shared" si="14"/>
        <v>28.752017343768227</v>
      </c>
      <c r="L196" s="195">
        <f t="shared" si="15"/>
        <v>96.633104635412565</v>
      </c>
    </row>
    <row r="197" spans="1:12">
      <c r="A197" s="194"/>
      <c r="B197" s="194"/>
      <c r="C197" s="194"/>
      <c r="D197" s="194" t="s">
        <v>448</v>
      </c>
      <c r="E197" s="197"/>
      <c r="F197" s="197"/>
      <c r="G197" s="196">
        <v>148.39090899999999</v>
      </c>
      <c r="H197" s="195">
        <v>149.59090900000001</v>
      </c>
      <c r="I197" s="195">
        <v>31.932768769999985</v>
      </c>
      <c r="J197" s="195">
        <v>30.612248179999984</v>
      </c>
      <c r="K197" s="195">
        <f t="shared" si="14"/>
        <v>20.463976310218143</v>
      </c>
      <c r="L197" s="195">
        <f t="shared" si="15"/>
        <v>95.864684958854568</v>
      </c>
    </row>
    <row r="198" spans="1:12" s="102" customFormat="1" ht="12.75" customHeight="1">
      <c r="A198" s="200"/>
      <c r="B198" s="200"/>
      <c r="C198" s="200" t="s">
        <v>447</v>
      </c>
      <c r="D198" s="200"/>
      <c r="E198" s="199"/>
      <c r="F198" s="199"/>
      <c r="G198" s="198">
        <f>SUM(G199)</f>
        <v>980.96167300000002</v>
      </c>
      <c r="H198" s="198">
        <f>SUM(H199)</f>
        <v>950.961672999999</v>
      </c>
      <c r="I198" s="198">
        <f>SUM(I199)</f>
        <v>252.05519115000052</v>
      </c>
      <c r="J198" s="198">
        <f>SUM(J199)</f>
        <v>204.75069536000032</v>
      </c>
      <c r="K198" s="198">
        <f t="shared" si="14"/>
        <v>21.530909307214586</v>
      </c>
      <c r="L198" s="198">
        <f t="shared" si="15"/>
        <v>81.232485006885327</v>
      </c>
    </row>
    <row r="199" spans="1:12">
      <c r="A199" s="194"/>
      <c r="B199" s="194"/>
      <c r="C199" s="194"/>
      <c r="D199" s="194" t="s">
        <v>447</v>
      </c>
      <c r="E199" s="197"/>
      <c r="F199" s="197"/>
      <c r="G199" s="196">
        <v>980.96167300000002</v>
      </c>
      <c r="H199" s="195">
        <v>950.961672999999</v>
      </c>
      <c r="I199" s="195">
        <v>252.05519115000052</v>
      </c>
      <c r="J199" s="195">
        <v>204.75069536000032</v>
      </c>
      <c r="K199" s="195">
        <f t="shared" si="14"/>
        <v>21.530909307214586</v>
      </c>
      <c r="L199" s="195">
        <f t="shared" si="15"/>
        <v>81.232485006885327</v>
      </c>
    </row>
    <row r="200" spans="1:12" ht="6" customHeight="1" thickBot="1">
      <c r="A200" s="87"/>
      <c r="B200" s="128"/>
      <c r="C200" s="127"/>
      <c r="D200" s="127"/>
      <c r="E200" s="127"/>
      <c r="F200" s="127"/>
      <c r="G200" s="126"/>
      <c r="H200" s="84"/>
      <c r="I200" s="84"/>
      <c r="J200" s="87"/>
      <c r="K200" s="127"/>
      <c r="L200" s="127"/>
    </row>
    <row r="201" spans="1:12" ht="11.25" customHeight="1">
      <c r="A201" s="194" t="s">
        <v>45</v>
      </c>
    </row>
    <row r="202" spans="1:12" ht="11.25" customHeight="1">
      <c r="A202" s="123" t="s">
        <v>47</v>
      </c>
    </row>
    <row r="203" spans="1:12" ht="11.25" customHeight="1">
      <c r="A203" s="317" t="s">
        <v>446</v>
      </c>
      <c r="B203" s="317"/>
      <c r="C203" s="317"/>
      <c r="D203" s="317"/>
      <c r="E203" s="317"/>
      <c r="F203" s="317"/>
      <c r="G203" s="317"/>
      <c r="H203" s="317"/>
      <c r="I203" s="317"/>
      <c r="J203" s="317"/>
      <c r="K203" s="317"/>
      <c r="L203" s="317"/>
    </row>
    <row r="204" spans="1:12" ht="11.25" customHeight="1">
      <c r="A204" s="194" t="s">
        <v>48</v>
      </c>
    </row>
  </sheetData>
  <mergeCells count="15">
    <mergeCell ref="D157:F157"/>
    <mergeCell ref="A203:L203"/>
    <mergeCell ref="A3:L3"/>
    <mergeCell ref="D14:F14"/>
    <mergeCell ref="E50:F50"/>
    <mergeCell ref="E87:F87"/>
    <mergeCell ref="C4:F7"/>
    <mergeCell ref="A4:B7"/>
    <mergeCell ref="I4:J4"/>
    <mergeCell ref="K4:L5"/>
    <mergeCell ref="G5:G6"/>
    <mergeCell ref="H5:H6"/>
    <mergeCell ref="I5:I6"/>
    <mergeCell ref="A1:H1"/>
    <mergeCell ref="I1:L1"/>
  </mergeCells>
  <pageMargins left="0" right="0" top="0" bottom="0" header="0.31496062992125984" footer="0.39370078740157483"/>
  <pageSetup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8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7109375" style="192" customWidth="1"/>
    <col min="2" max="2" width="48.7109375" style="75" customWidth="1"/>
    <col min="3" max="3" width="15.7109375" style="189" customWidth="1"/>
    <col min="4" max="6" width="15.7109375" style="75" customWidth="1"/>
    <col min="7" max="7" width="0.85546875" style="76" customWidth="1"/>
    <col min="8" max="8" width="11.28515625" style="120" customWidth="1"/>
    <col min="9" max="9" width="9.7109375" style="120" customWidth="1"/>
    <col min="10" max="10" width="5.42578125" style="75" customWidth="1"/>
    <col min="11" max="16384" width="11.42578125" style="75"/>
  </cols>
  <sheetData>
    <row r="1" spans="1:9" s="41" customFormat="1" ht="42" customHeight="1">
      <c r="A1" s="352" t="s">
        <v>737</v>
      </c>
      <c r="B1" s="352"/>
      <c r="C1" s="352"/>
      <c r="D1" s="352"/>
      <c r="E1" s="353" t="s">
        <v>80</v>
      </c>
      <c r="G1" s="191"/>
      <c r="H1" s="254"/>
      <c r="I1" s="254"/>
    </row>
    <row r="2" spans="1:9" ht="18.75">
      <c r="A2" s="253" t="s">
        <v>738</v>
      </c>
      <c r="C2" s="75"/>
    </row>
    <row r="3" spans="1:9" s="188" customFormat="1" ht="57.6" customHeight="1">
      <c r="A3" s="361" t="s">
        <v>682</v>
      </c>
      <c r="B3" s="361"/>
      <c r="C3" s="361"/>
      <c r="D3" s="361"/>
      <c r="E3" s="361"/>
      <c r="F3" s="361"/>
      <c r="G3" s="361"/>
      <c r="H3" s="361"/>
      <c r="I3" s="361"/>
    </row>
    <row r="4" spans="1:9" s="193" customFormat="1" ht="12.95" customHeight="1">
      <c r="A4" s="324" t="s">
        <v>4</v>
      </c>
      <c r="B4" s="313" t="s">
        <v>681</v>
      </c>
      <c r="C4" s="2"/>
      <c r="D4" s="2"/>
      <c r="E4" s="315" t="s">
        <v>0</v>
      </c>
      <c r="F4" s="315"/>
      <c r="G4" s="1"/>
      <c r="H4" s="313" t="s">
        <v>3</v>
      </c>
      <c r="I4" s="313"/>
    </row>
    <row r="5" spans="1:9" s="193" customFormat="1" ht="12.95" customHeight="1">
      <c r="A5" s="324"/>
      <c r="B5" s="313"/>
      <c r="C5" s="312" t="s">
        <v>1</v>
      </c>
      <c r="D5" s="312" t="s">
        <v>78</v>
      </c>
      <c r="E5" s="312" t="s">
        <v>2</v>
      </c>
      <c r="F5" s="30" t="s">
        <v>21</v>
      </c>
      <c r="G5" s="38"/>
      <c r="H5" s="314"/>
      <c r="I5" s="314"/>
    </row>
    <row r="6" spans="1:9" s="193" customFormat="1" ht="19.5" customHeight="1">
      <c r="A6" s="324"/>
      <c r="B6" s="313"/>
      <c r="C6" s="312"/>
      <c r="D6" s="312"/>
      <c r="E6" s="312"/>
      <c r="F6" s="37" t="s">
        <v>83</v>
      </c>
      <c r="G6" s="37"/>
      <c r="H6" s="38" t="s">
        <v>78</v>
      </c>
      <c r="I6" s="38" t="s">
        <v>5</v>
      </c>
    </row>
    <row r="7" spans="1:9" s="193" customFormat="1" ht="12.95" customHeight="1">
      <c r="A7" s="325"/>
      <c r="B7" s="314"/>
      <c r="C7" s="3" t="s">
        <v>6</v>
      </c>
      <c r="D7" s="3" t="s">
        <v>7</v>
      </c>
      <c r="E7" s="3" t="s">
        <v>8</v>
      </c>
      <c r="F7" s="4" t="s">
        <v>9</v>
      </c>
      <c r="G7" s="4"/>
      <c r="H7" s="4" t="s">
        <v>49</v>
      </c>
      <c r="I7" s="4" t="s">
        <v>50</v>
      </c>
    </row>
    <row r="8" spans="1:9" ht="12.75" customHeight="1">
      <c r="A8" s="109" t="s">
        <v>10</v>
      </c>
      <c r="B8" s="109"/>
      <c r="C8" s="252">
        <f>+C9+C11+C13+C20+C23+C30+C46+C75+C77+C80+C82+C87+C89+C91+C122+C124+C120</f>
        <v>91952548163.074997</v>
      </c>
      <c r="D8" s="252">
        <f>+D9+D11+D13+D20+D23+D30+D46+D75+D77+D80+D82+D87+D89+D91+D122+D124+D120</f>
        <v>91662655550.756561</v>
      </c>
      <c r="E8" s="252">
        <f>+E9+E11+E13+E20+E23+E30+E46+E75+E77+E80+E82+E87+E89+E91+E122+E124+E120</f>
        <v>28381924519.213902</v>
      </c>
      <c r="F8" s="252">
        <f>+F9+F11+F13+F20+F23+F30+F46+F75+F77+F80+F82+F87+F89+F91+F122+F124+F120</f>
        <v>25438704774.156044</v>
      </c>
      <c r="G8" s="242"/>
      <c r="H8" s="251">
        <f t="shared" ref="H8:H39" si="0">IFERROR(+F8/D8*100,"n.a")</f>
        <v>27.75252868390859</v>
      </c>
      <c r="I8" s="251">
        <f t="shared" ref="I8:I39" si="1">IFERROR(+F8/E8*100,"n.a")</f>
        <v>89.629950065347515</v>
      </c>
    </row>
    <row r="9" spans="1:9" ht="12.75" customHeight="1">
      <c r="A9" s="240" t="s">
        <v>307</v>
      </c>
      <c r="B9" s="240"/>
      <c r="C9" s="239">
        <f>+C10</f>
        <v>81974733</v>
      </c>
      <c r="D9" s="239">
        <f>+D10</f>
        <v>82652512.189999998</v>
      </c>
      <c r="E9" s="239">
        <f>+E10</f>
        <v>16298072.580000002</v>
      </c>
      <c r="F9" s="239">
        <f>+F10</f>
        <v>16298072.580000002</v>
      </c>
      <c r="G9" s="247"/>
      <c r="H9" s="237">
        <f t="shared" si="0"/>
        <v>19.718786698865618</v>
      </c>
      <c r="I9" s="237">
        <f t="shared" si="1"/>
        <v>100</v>
      </c>
    </row>
    <row r="10" spans="1:9" ht="12.75" customHeight="1">
      <c r="A10" s="236"/>
      <c r="B10" s="241" t="s">
        <v>680</v>
      </c>
      <c r="C10" s="234">
        <v>81974733</v>
      </c>
      <c r="D10" s="234">
        <v>82652512.189999998</v>
      </c>
      <c r="E10" s="234">
        <v>16298072.580000002</v>
      </c>
      <c r="F10" s="234">
        <v>16298072.580000002</v>
      </c>
      <c r="G10" s="245"/>
      <c r="H10" s="232">
        <f t="shared" si="0"/>
        <v>19.718786698865618</v>
      </c>
      <c r="I10" s="232">
        <f t="shared" si="1"/>
        <v>100</v>
      </c>
    </row>
    <row r="11" spans="1:9" ht="12.75" customHeight="1">
      <c r="A11" s="240" t="s">
        <v>390</v>
      </c>
      <c r="B11" s="240"/>
      <c r="C11" s="239">
        <f>+C12</f>
        <v>5300000</v>
      </c>
      <c r="D11" s="239">
        <f>+D12</f>
        <v>5300000</v>
      </c>
      <c r="E11" s="239">
        <f>+E12</f>
        <v>500000</v>
      </c>
      <c r="F11" s="239">
        <f>+F12</f>
        <v>223108.03</v>
      </c>
      <c r="G11" s="248"/>
      <c r="H11" s="237">
        <f t="shared" si="0"/>
        <v>4.2095854716981131</v>
      </c>
      <c r="I11" s="237">
        <f t="shared" si="1"/>
        <v>44.621606</v>
      </c>
    </row>
    <row r="12" spans="1:9" ht="12.75" customHeight="1">
      <c r="A12" s="236"/>
      <c r="B12" s="241" t="s">
        <v>679</v>
      </c>
      <c r="C12" s="234">
        <v>5300000</v>
      </c>
      <c r="D12" s="234">
        <v>5300000</v>
      </c>
      <c r="E12" s="234">
        <v>500000</v>
      </c>
      <c r="F12" s="234">
        <v>223108.03</v>
      </c>
      <c r="G12" s="245"/>
      <c r="H12" s="232">
        <f t="shared" si="0"/>
        <v>4.2095854716981131</v>
      </c>
      <c r="I12" s="232">
        <f t="shared" si="1"/>
        <v>44.621606</v>
      </c>
    </row>
    <row r="13" spans="1:9" ht="12.75" customHeight="1">
      <c r="A13" s="240" t="s">
        <v>51</v>
      </c>
      <c r="B13" s="240"/>
      <c r="C13" s="239">
        <f>SUM(C14:C19)</f>
        <v>8908248566</v>
      </c>
      <c r="D13" s="239">
        <f>SUM(D14:D19)</f>
        <v>8558248566</v>
      </c>
      <c r="E13" s="239">
        <f>SUM(E14:E19)</f>
        <v>3401446430.6099997</v>
      </c>
      <c r="F13" s="239">
        <f>SUM(F14:F19)</f>
        <v>1312690029.9199998</v>
      </c>
      <c r="G13" s="248"/>
      <c r="H13" s="237">
        <f t="shared" si="0"/>
        <v>15.338302221496845</v>
      </c>
      <c r="I13" s="237">
        <f t="shared" si="1"/>
        <v>38.592112405679956</v>
      </c>
    </row>
    <row r="14" spans="1:9" ht="12.75" customHeight="1">
      <c r="A14" s="109"/>
      <c r="B14" s="241" t="s">
        <v>678</v>
      </c>
      <c r="C14" s="234">
        <v>158319086</v>
      </c>
      <c r="D14" s="234">
        <v>158319086</v>
      </c>
      <c r="E14" s="234">
        <v>3008062.51</v>
      </c>
      <c r="F14" s="234">
        <v>3008062.51</v>
      </c>
      <c r="G14" s="245"/>
      <c r="H14" s="232">
        <f t="shared" si="0"/>
        <v>1.8999999216771626</v>
      </c>
      <c r="I14" s="232">
        <f t="shared" si="1"/>
        <v>100</v>
      </c>
    </row>
    <row r="15" spans="1:9" ht="12.75" customHeight="1">
      <c r="A15" s="109"/>
      <c r="B15" s="241" t="s">
        <v>677</v>
      </c>
      <c r="C15" s="234">
        <v>2641122562</v>
      </c>
      <c r="D15" s="234">
        <v>2291122562</v>
      </c>
      <c r="E15" s="234">
        <v>2014454172.0599999</v>
      </c>
      <c r="F15" s="234">
        <v>0</v>
      </c>
      <c r="G15" s="245"/>
      <c r="H15" s="232">
        <f t="shared" si="0"/>
        <v>0</v>
      </c>
      <c r="I15" s="232">
        <f t="shared" si="1"/>
        <v>0</v>
      </c>
    </row>
    <row r="16" spans="1:9" ht="12.75" customHeight="1">
      <c r="A16" s="109"/>
      <c r="B16" s="241" t="s">
        <v>514</v>
      </c>
      <c r="C16" s="234">
        <v>2720799463</v>
      </c>
      <c r="D16" s="234">
        <v>2720799463</v>
      </c>
      <c r="E16" s="234">
        <v>607930505</v>
      </c>
      <c r="F16" s="234">
        <v>604330505</v>
      </c>
      <c r="G16" s="233"/>
      <c r="H16" s="232">
        <f t="shared" si="0"/>
        <v>22.21150486165029</v>
      </c>
      <c r="I16" s="232">
        <f t="shared" si="1"/>
        <v>99.407827050889637</v>
      </c>
    </row>
    <row r="17" spans="1:9" ht="12.75" customHeight="1">
      <c r="A17" s="244"/>
      <c r="B17" s="241" t="s">
        <v>518</v>
      </c>
      <c r="C17" s="234">
        <v>1367848336</v>
      </c>
      <c r="D17" s="234">
        <v>1367848336</v>
      </c>
      <c r="E17" s="234">
        <v>370008465</v>
      </c>
      <c r="F17" s="234">
        <v>329773039</v>
      </c>
      <c r="G17" s="242"/>
      <c r="H17" s="232">
        <f t="shared" si="0"/>
        <v>24.10888914514862</v>
      </c>
      <c r="I17" s="232">
        <f t="shared" si="1"/>
        <v>89.125809324389365</v>
      </c>
    </row>
    <row r="18" spans="1:9" ht="12.75" customHeight="1">
      <c r="A18" s="109"/>
      <c r="B18" s="241" t="s">
        <v>676</v>
      </c>
      <c r="C18" s="234">
        <v>1548356014</v>
      </c>
      <c r="D18" s="234">
        <v>1548356014</v>
      </c>
      <c r="E18" s="234">
        <v>324264668</v>
      </c>
      <c r="F18" s="234">
        <v>304360324.39999998</v>
      </c>
      <c r="G18" s="242"/>
      <c r="H18" s="232">
        <f t="shared" si="0"/>
        <v>19.656998884495565</v>
      </c>
      <c r="I18" s="232">
        <f t="shared" si="1"/>
        <v>93.861698308740799</v>
      </c>
    </row>
    <row r="19" spans="1:9" ht="12.75" customHeight="1">
      <c r="A19" s="109"/>
      <c r="B19" s="241" t="s">
        <v>675</v>
      </c>
      <c r="C19" s="234">
        <v>471803105</v>
      </c>
      <c r="D19" s="234">
        <v>471803104.99999994</v>
      </c>
      <c r="E19" s="234">
        <v>81780558.039999992</v>
      </c>
      <c r="F19" s="234">
        <v>71218099.00999999</v>
      </c>
      <c r="G19" s="242"/>
      <c r="H19" s="232">
        <f t="shared" si="0"/>
        <v>15.094877133121029</v>
      </c>
      <c r="I19" s="232">
        <f t="shared" si="1"/>
        <v>87.084388657712807</v>
      </c>
    </row>
    <row r="20" spans="1:9" ht="12.75" customHeight="1">
      <c r="A20" s="240" t="s">
        <v>302</v>
      </c>
      <c r="B20" s="240"/>
      <c r="C20" s="239">
        <f>+C21+C22</f>
        <v>208388845</v>
      </c>
      <c r="D20" s="239">
        <f>+D21+D22</f>
        <v>207149148.78999996</v>
      </c>
      <c r="E20" s="239">
        <f>+E21+E22</f>
        <v>61624002.479999989</v>
      </c>
      <c r="F20" s="239">
        <f>+F21+F22</f>
        <v>49731516.710000001</v>
      </c>
      <c r="G20" s="248"/>
      <c r="H20" s="237">
        <f t="shared" si="0"/>
        <v>24.007589217958095</v>
      </c>
      <c r="I20" s="237">
        <f t="shared" si="1"/>
        <v>80.701536266068274</v>
      </c>
    </row>
    <row r="21" spans="1:9" ht="12.75" customHeight="1">
      <c r="A21" s="109"/>
      <c r="B21" s="250" t="s">
        <v>674</v>
      </c>
      <c r="C21" s="234">
        <v>130567356</v>
      </c>
      <c r="D21" s="234">
        <v>130394869.86</v>
      </c>
      <c r="E21" s="234">
        <v>45828734.859999992</v>
      </c>
      <c r="F21" s="234">
        <v>37551922.539999999</v>
      </c>
      <c r="G21" s="233"/>
      <c r="H21" s="232">
        <f t="shared" si="0"/>
        <v>28.7986195931773</v>
      </c>
      <c r="I21" s="232">
        <f t="shared" si="1"/>
        <v>81.939688395753379</v>
      </c>
    </row>
    <row r="22" spans="1:9" ht="12.75" customHeight="1">
      <c r="A22" s="244"/>
      <c r="B22" s="250" t="s">
        <v>673</v>
      </c>
      <c r="C22" s="234">
        <v>77821489</v>
      </c>
      <c r="D22" s="234">
        <v>76754278.929999977</v>
      </c>
      <c r="E22" s="234">
        <v>15795267.620000001</v>
      </c>
      <c r="F22" s="234">
        <v>12179594.170000002</v>
      </c>
      <c r="G22" s="242"/>
      <c r="H22" s="232">
        <f t="shared" si="0"/>
        <v>15.868293390011273</v>
      </c>
      <c r="I22" s="232">
        <f t="shared" si="1"/>
        <v>77.109134602937488</v>
      </c>
    </row>
    <row r="23" spans="1:9" ht="12.75" customHeight="1">
      <c r="A23" s="240" t="s">
        <v>11</v>
      </c>
      <c r="B23" s="240"/>
      <c r="C23" s="239">
        <f>SUM(C24:C29)</f>
        <v>1428736638</v>
      </c>
      <c r="D23" s="239">
        <f>SUM(D24:D29)</f>
        <v>1442266714.1399999</v>
      </c>
      <c r="E23" s="239">
        <f>SUM(E24:E29)</f>
        <v>254883938.36000001</v>
      </c>
      <c r="F23" s="239">
        <f>SUM(F24:F29)</f>
        <v>211223979.63999999</v>
      </c>
      <c r="G23" s="247"/>
      <c r="H23" s="237">
        <f t="shared" si="0"/>
        <v>14.645278683142141</v>
      </c>
      <c r="I23" s="237">
        <f t="shared" si="1"/>
        <v>82.870651245848862</v>
      </c>
    </row>
    <row r="24" spans="1:9" ht="12.75" customHeight="1">
      <c r="A24" s="236"/>
      <c r="B24" s="241" t="s">
        <v>672</v>
      </c>
      <c r="C24" s="234">
        <v>214612284</v>
      </c>
      <c r="D24" s="234">
        <v>214612284</v>
      </c>
      <c r="E24" s="234">
        <v>0</v>
      </c>
      <c r="F24" s="234">
        <v>0</v>
      </c>
      <c r="G24" s="245"/>
      <c r="H24" s="232">
        <f t="shared" si="0"/>
        <v>0</v>
      </c>
      <c r="I24" s="232" t="str">
        <f>IFERROR(+F24/E24*100,"n.a.")</f>
        <v>n.a.</v>
      </c>
    </row>
    <row r="25" spans="1:9" ht="12.75" customHeight="1">
      <c r="A25" s="109"/>
      <c r="B25" s="241" t="s">
        <v>671</v>
      </c>
      <c r="C25" s="234">
        <v>50000000</v>
      </c>
      <c r="D25" s="234">
        <v>50000000</v>
      </c>
      <c r="E25" s="234">
        <v>0</v>
      </c>
      <c r="F25" s="234">
        <v>0</v>
      </c>
      <c r="G25" s="233"/>
      <c r="H25" s="232">
        <f t="shared" si="0"/>
        <v>0</v>
      </c>
      <c r="I25" s="232" t="str">
        <f>IFERROR(+F25/E25*100,"n.a.")</f>
        <v>n.a.</v>
      </c>
    </row>
    <row r="26" spans="1:9" ht="12.75" customHeight="1">
      <c r="A26" s="236"/>
      <c r="B26" s="241" t="s">
        <v>670</v>
      </c>
      <c r="C26" s="234">
        <v>257011761</v>
      </c>
      <c r="D26" s="234">
        <v>257011761</v>
      </c>
      <c r="E26" s="234">
        <v>57652651.519999996</v>
      </c>
      <c r="F26" s="234">
        <v>47404575.429999992</v>
      </c>
      <c r="G26" s="245"/>
      <c r="H26" s="232">
        <f t="shared" si="0"/>
        <v>18.444516019638492</v>
      </c>
      <c r="I26" s="232">
        <f t="shared" si="1"/>
        <v>82.224449665693356</v>
      </c>
    </row>
    <row r="27" spans="1:9" ht="12.75" customHeight="1">
      <c r="A27" s="109"/>
      <c r="B27" s="241" t="s">
        <v>669</v>
      </c>
      <c r="C27" s="234">
        <v>155599773</v>
      </c>
      <c r="D27" s="234">
        <v>169134524.14000002</v>
      </c>
      <c r="E27" s="234">
        <v>35046010.140000001</v>
      </c>
      <c r="F27" s="234">
        <v>26591191.900000006</v>
      </c>
      <c r="G27" s="233"/>
      <c r="H27" s="232">
        <f t="shared" si="0"/>
        <v>15.7219184168392</v>
      </c>
      <c r="I27" s="232">
        <f t="shared" si="1"/>
        <v>75.875090470426954</v>
      </c>
    </row>
    <row r="28" spans="1:9" ht="12.75" customHeight="1">
      <c r="A28" s="244"/>
      <c r="B28" s="241" t="s">
        <v>668</v>
      </c>
      <c r="C28" s="234">
        <v>1681283</v>
      </c>
      <c r="D28" s="234">
        <v>1676608</v>
      </c>
      <c r="E28" s="234">
        <v>310829.69999999995</v>
      </c>
      <c r="F28" s="234">
        <v>54538.21</v>
      </c>
      <c r="G28" s="242"/>
      <c r="H28" s="232">
        <f t="shared" si="0"/>
        <v>3.2528897631408178</v>
      </c>
      <c r="I28" s="232">
        <f t="shared" si="1"/>
        <v>17.546009921188357</v>
      </c>
    </row>
    <row r="29" spans="1:9" ht="12.75" customHeight="1">
      <c r="A29" s="244"/>
      <c r="B29" s="241" t="s">
        <v>667</v>
      </c>
      <c r="C29" s="234">
        <v>749831537</v>
      </c>
      <c r="D29" s="234">
        <v>749831537</v>
      </c>
      <c r="E29" s="234">
        <v>161874447</v>
      </c>
      <c r="F29" s="234">
        <v>137173674.09999999</v>
      </c>
      <c r="G29" s="242"/>
      <c r="H29" s="232">
        <f t="shared" si="0"/>
        <v>18.293932347633437</v>
      </c>
      <c r="I29" s="232">
        <f t="shared" si="1"/>
        <v>84.740783145347208</v>
      </c>
    </row>
    <row r="30" spans="1:9" ht="12.75" customHeight="1">
      <c r="A30" s="240" t="s">
        <v>12</v>
      </c>
      <c r="B30" s="240"/>
      <c r="C30" s="239">
        <f>SUM(C31:C45)</f>
        <v>31664277109.075001</v>
      </c>
      <c r="D30" s="239">
        <f>SUM(D31:D45)</f>
        <v>31747362649.206551</v>
      </c>
      <c r="E30" s="239">
        <f>SUM(E31:E45)</f>
        <v>9133280533.6639004</v>
      </c>
      <c r="F30" s="239">
        <f>SUM(F31:F45)</f>
        <v>8683298779.7360497</v>
      </c>
      <c r="G30" s="238"/>
      <c r="H30" s="237">
        <f t="shared" si="0"/>
        <v>27.35124449763725</v>
      </c>
      <c r="I30" s="237">
        <f t="shared" si="1"/>
        <v>95.073163993273994</v>
      </c>
    </row>
    <row r="31" spans="1:9" ht="12.75" customHeight="1">
      <c r="A31" s="236"/>
      <c r="B31" s="241" t="s">
        <v>666</v>
      </c>
      <c r="C31" s="234">
        <v>4806377285.3249998</v>
      </c>
      <c r="D31" s="234">
        <v>4812002285.3250008</v>
      </c>
      <c r="E31" s="234">
        <v>1403728475.2750001</v>
      </c>
      <c r="F31" s="234">
        <v>1403728475.2750001</v>
      </c>
      <c r="G31" s="245"/>
      <c r="H31" s="232">
        <f t="shared" si="0"/>
        <v>29.171400844008389</v>
      </c>
      <c r="I31" s="232">
        <f t="shared" si="1"/>
        <v>100</v>
      </c>
    </row>
    <row r="32" spans="1:9" ht="12.75" customHeight="1">
      <c r="A32" s="236"/>
      <c r="B32" s="241" t="s">
        <v>665</v>
      </c>
      <c r="C32" s="234">
        <v>323320021.47499996</v>
      </c>
      <c r="D32" s="234">
        <v>323320021.47499996</v>
      </c>
      <c r="E32" s="234">
        <v>61911475.36060001</v>
      </c>
      <c r="F32" s="234">
        <v>61659688.135600008</v>
      </c>
      <c r="G32" s="245"/>
      <c r="H32" s="232">
        <f t="shared" si="0"/>
        <v>19.070791797645516</v>
      </c>
      <c r="I32" s="232">
        <f t="shared" si="1"/>
        <v>99.593310895058664</v>
      </c>
    </row>
    <row r="33" spans="1:9" ht="12.75" customHeight="1">
      <c r="A33" s="236"/>
      <c r="B33" s="241" t="s">
        <v>664</v>
      </c>
      <c r="C33" s="234">
        <v>5709060</v>
      </c>
      <c r="D33" s="234">
        <v>5709060</v>
      </c>
      <c r="E33" s="234">
        <v>414853</v>
      </c>
      <c r="F33" s="234">
        <v>414853</v>
      </c>
      <c r="G33" s="245"/>
      <c r="H33" s="232">
        <f t="shared" si="0"/>
        <v>7.2665727808080494</v>
      </c>
      <c r="I33" s="232">
        <f t="shared" si="1"/>
        <v>100</v>
      </c>
    </row>
    <row r="34" spans="1:9" ht="12.75" customHeight="1">
      <c r="A34" s="109"/>
      <c r="B34" s="241" t="s">
        <v>663</v>
      </c>
      <c r="C34" s="234">
        <v>671202</v>
      </c>
      <c r="D34" s="234">
        <v>671202</v>
      </c>
      <c r="E34" s="234">
        <v>184036</v>
      </c>
      <c r="F34" s="234">
        <v>184036</v>
      </c>
      <c r="G34" s="233"/>
      <c r="H34" s="232">
        <f t="shared" si="0"/>
        <v>27.418869431259147</v>
      </c>
      <c r="I34" s="232">
        <f t="shared" si="1"/>
        <v>100</v>
      </c>
    </row>
    <row r="35" spans="1:9" ht="12.75" customHeight="1">
      <c r="A35" s="244"/>
      <c r="B35" s="241" t="s">
        <v>662</v>
      </c>
      <c r="C35" s="234">
        <v>88536713.549999982</v>
      </c>
      <c r="D35" s="234">
        <v>88588505.741249979</v>
      </c>
      <c r="E35" s="234">
        <v>19412750.116900004</v>
      </c>
      <c r="F35" s="234">
        <v>19358433.322250001</v>
      </c>
      <c r="G35" s="242"/>
      <c r="H35" s="232">
        <f t="shared" si="0"/>
        <v>21.852082457279806</v>
      </c>
      <c r="I35" s="232">
        <f t="shared" si="1"/>
        <v>99.720200413012492</v>
      </c>
    </row>
    <row r="36" spans="1:9" ht="12.75" customHeight="1">
      <c r="A36" s="109"/>
      <c r="B36" s="241" t="s">
        <v>661</v>
      </c>
      <c r="C36" s="234">
        <v>3095578159.25</v>
      </c>
      <c r="D36" s="234">
        <v>3095578159.25</v>
      </c>
      <c r="E36" s="234">
        <v>1039781327.26</v>
      </c>
      <c r="F36" s="234">
        <v>1039781327.26</v>
      </c>
      <c r="G36" s="242"/>
      <c r="H36" s="232">
        <f t="shared" si="0"/>
        <v>33.589244844391821</v>
      </c>
      <c r="I36" s="232">
        <f t="shared" si="1"/>
        <v>100</v>
      </c>
    </row>
    <row r="37" spans="1:9" ht="12.75" customHeight="1">
      <c r="A37" s="236"/>
      <c r="B37" s="241" t="s">
        <v>660</v>
      </c>
      <c r="C37" s="234">
        <v>13668890877.834999</v>
      </c>
      <c r="D37" s="234">
        <v>13736432602.865</v>
      </c>
      <c r="E37" s="234">
        <v>4363663649.2432508</v>
      </c>
      <c r="F37" s="234">
        <v>4105002387.7449999</v>
      </c>
      <c r="G37" s="245"/>
      <c r="H37" s="232">
        <f t="shared" si="0"/>
        <v>29.884050003556396</v>
      </c>
      <c r="I37" s="232">
        <f t="shared" si="1"/>
        <v>94.072383155766175</v>
      </c>
    </row>
    <row r="38" spans="1:9" ht="12.75" customHeight="1">
      <c r="A38" s="109"/>
      <c r="B38" s="241" t="s">
        <v>659</v>
      </c>
      <c r="C38" s="234">
        <v>3929918682.2700005</v>
      </c>
      <c r="D38" s="234">
        <v>3928106776.0759001</v>
      </c>
      <c r="E38" s="234">
        <v>959267391.24549997</v>
      </c>
      <c r="F38" s="234">
        <v>959267391.24549997</v>
      </c>
      <c r="G38" s="233"/>
      <c r="H38" s="232">
        <f t="shared" si="0"/>
        <v>24.420603764844419</v>
      </c>
      <c r="I38" s="232">
        <f t="shared" si="1"/>
        <v>100</v>
      </c>
    </row>
    <row r="39" spans="1:9" ht="12.75" customHeight="1">
      <c r="A39" s="236"/>
      <c r="B39" s="241" t="s">
        <v>658</v>
      </c>
      <c r="C39" s="234">
        <v>17028415.244999997</v>
      </c>
      <c r="D39" s="234">
        <v>17066185.339249991</v>
      </c>
      <c r="E39" s="234">
        <v>1759422.6397999995</v>
      </c>
      <c r="F39" s="234">
        <v>1635579.1349499999</v>
      </c>
      <c r="G39" s="245"/>
      <c r="H39" s="232">
        <f t="shared" si="0"/>
        <v>9.5837417819926181</v>
      </c>
      <c r="I39" s="232">
        <f t="shared" si="1"/>
        <v>92.961128153717667</v>
      </c>
    </row>
    <row r="40" spans="1:9" ht="12.75" customHeight="1">
      <c r="A40" s="236"/>
      <c r="B40" s="241" t="s">
        <v>657</v>
      </c>
      <c r="C40" s="234">
        <v>17145113.969999999</v>
      </c>
      <c r="D40" s="234">
        <v>16720372.575700006</v>
      </c>
      <c r="E40" s="234">
        <v>3806886.6677999995</v>
      </c>
      <c r="F40" s="234">
        <v>3621334.3824999994</v>
      </c>
      <c r="G40" s="245"/>
      <c r="H40" s="232">
        <f t="shared" ref="H40:H71" si="2">IFERROR(+F40/D40*100,"n.a")</f>
        <v>21.658215844800878</v>
      </c>
      <c r="I40" s="232">
        <f t="shared" ref="I40:I71" si="3">IFERROR(+F40/E40*100,"n.a")</f>
        <v>95.125878401648592</v>
      </c>
    </row>
    <row r="41" spans="1:9" ht="12.75" customHeight="1">
      <c r="A41" s="109"/>
      <c r="B41" s="241" t="s">
        <v>656</v>
      </c>
      <c r="C41" s="234">
        <v>2962165858</v>
      </c>
      <c r="D41" s="234">
        <v>2959255858</v>
      </c>
      <c r="E41" s="234">
        <v>666160601.1499995</v>
      </c>
      <c r="F41" s="234">
        <v>536871654.8900001</v>
      </c>
      <c r="G41" s="233"/>
      <c r="H41" s="232">
        <f t="shared" si="2"/>
        <v>18.142116824357409</v>
      </c>
      <c r="I41" s="232">
        <f t="shared" si="3"/>
        <v>80.591925425069178</v>
      </c>
    </row>
    <row r="42" spans="1:9" ht="16.5" customHeight="1">
      <c r="A42" s="244"/>
      <c r="B42" s="246" t="s">
        <v>655</v>
      </c>
      <c r="C42" s="234">
        <v>231166929.32999998</v>
      </c>
      <c r="D42" s="234">
        <v>237227929.32999998</v>
      </c>
      <c r="E42" s="234">
        <v>40013292.36999999</v>
      </c>
      <c r="F42" s="234">
        <v>26835621.890000001</v>
      </c>
      <c r="G42" s="242"/>
      <c r="H42" s="232">
        <f t="shared" si="2"/>
        <v>11.312167992104271</v>
      </c>
      <c r="I42" s="232">
        <f t="shared" si="3"/>
        <v>67.066767817686596</v>
      </c>
    </row>
    <row r="43" spans="1:9" ht="12.75" customHeight="1">
      <c r="A43" s="109"/>
      <c r="B43" s="241" t="s">
        <v>654</v>
      </c>
      <c r="C43" s="234">
        <v>683228082.06499994</v>
      </c>
      <c r="D43" s="234">
        <v>701398082.06500006</v>
      </c>
      <c r="E43" s="234">
        <v>172923329.94</v>
      </c>
      <c r="F43" s="234">
        <v>161366703.69</v>
      </c>
      <c r="G43" s="242"/>
      <c r="H43" s="232">
        <f t="shared" si="2"/>
        <v>23.006436404119764</v>
      </c>
      <c r="I43" s="232">
        <f t="shared" si="3"/>
        <v>93.316907409769485</v>
      </c>
    </row>
    <row r="44" spans="1:9" ht="12.75" customHeight="1">
      <c r="A44" s="236"/>
      <c r="B44" s="241" t="s">
        <v>653</v>
      </c>
      <c r="C44" s="234">
        <v>1554485540.4700003</v>
      </c>
      <c r="D44" s="234">
        <v>1545230440.874449</v>
      </c>
      <c r="E44" s="234">
        <v>335035279.02505004</v>
      </c>
      <c r="F44" s="234">
        <v>298353529.3952499</v>
      </c>
      <c r="G44" s="245"/>
      <c r="H44" s="232">
        <f t="shared" si="2"/>
        <v>19.308028207521659</v>
      </c>
      <c r="I44" s="232">
        <f t="shared" si="3"/>
        <v>89.051376996314019</v>
      </c>
    </row>
    <row r="45" spans="1:9" ht="12.75" customHeight="1">
      <c r="A45" s="236"/>
      <c r="B45" s="241" t="s">
        <v>510</v>
      </c>
      <c r="C45" s="234">
        <v>280055168.29000002</v>
      </c>
      <c r="D45" s="234">
        <v>280055168.28999996</v>
      </c>
      <c r="E45" s="234">
        <v>65217764.369999997</v>
      </c>
      <c r="F45" s="234">
        <v>65217764.369999997</v>
      </c>
      <c r="G45" s="245"/>
      <c r="H45" s="232">
        <f t="shared" si="2"/>
        <v>23.28747038243063</v>
      </c>
      <c r="I45" s="232">
        <f t="shared" si="3"/>
        <v>100</v>
      </c>
    </row>
    <row r="46" spans="1:9" ht="12.75" customHeight="1">
      <c r="A46" s="240" t="s">
        <v>14</v>
      </c>
      <c r="B46" s="240"/>
      <c r="C46" s="239">
        <f>SUM(C47:C74)</f>
        <v>6730364227</v>
      </c>
      <c r="D46" s="239">
        <f>SUM(D47:D74)</f>
        <v>6734158120.9299994</v>
      </c>
      <c r="E46" s="239">
        <f>SUM(E47:E74)</f>
        <v>1289917449.96</v>
      </c>
      <c r="F46" s="239">
        <f>SUM(F47:F74)</f>
        <v>1137662195.7000005</v>
      </c>
      <c r="G46" s="248"/>
      <c r="H46" s="237">
        <f t="shared" si="2"/>
        <v>16.893903815001117</v>
      </c>
      <c r="I46" s="237">
        <f t="shared" si="3"/>
        <v>88.196511779515745</v>
      </c>
    </row>
    <row r="47" spans="1:9" ht="18" customHeight="1">
      <c r="A47" s="236"/>
      <c r="B47" s="246" t="s">
        <v>721</v>
      </c>
      <c r="C47" s="234">
        <v>1685060</v>
      </c>
      <c r="D47" s="234">
        <v>1074519</v>
      </c>
      <c r="E47" s="234">
        <v>0</v>
      </c>
      <c r="F47" s="234">
        <v>0</v>
      </c>
      <c r="G47" s="245"/>
      <c r="H47" s="232">
        <f t="shared" si="2"/>
        <v>0</v>
      </c>
      <c r="I47" s="232" t="str">
        <f>IFERROR(+F47/E47*100,"n.a.")</f>
        <v>n.a.</v>
      </c>
    </row>
    <row r="48" spans="1:9">
      <c r="A48" s="236"/>
      <c r="B48" s="241" t="s">
        <v>720</v>
      </c>
      <c r="C48" s="234">
        <v>2999488737</v>
      </c>
      <c r="D48" s="234">
        <v>2999314475</v>
      </c>
      <c r="E48" s="234">
        <v>554056578.75</v>
      </c>
      <c r="F48" s="234">
        <v>554016647.21000004</v>
      </c>
      <c r="G48" s="245"/>
      <c r="H48" s="232">
        <f t="shared" si="2"/>
        <v>18.471442452195681</v>
      </c>
      <c r="I48" s="232">
        <f t="shared" si="3"/>
        <v>99.992792876841193</v>
      </c>
    </row>
    <row r="49" spans="1:9" ht="12.75" customHeight="1">
      <c r="A49" s="109"/>
      <c r="B49" s="246" t="s">
        <v>652</v>
      </c>
      <c r="C49" s="234">
        <v>10143897</v>
      </c>
      <c r="D49" s="234">
        <v>10143897</v>
      </c>
      <c r="E49" s="234">
        <v>574388.77</v>
      </c>
      <c r="F49" s="234">
        <v>574388.77</v>
      </c>
      <c r="G49" s="233"/>
      <c r="H49" s="232">
        <f t="shared" si="2"/>
        <v>5.6624073568570346</v>
      </c>
      <c r="I49" s="232">
        <f t="shared" si="3"/>
        <v>100</v>
      </c>
    </row>
    <row r="50" spans="1:9" ht="12.75" customHeight="1">
      <c r="A50" s="244"/>
      <c r="B50" s="246" t="s">
        <v>651</v>
      </c>
      <c r="C50" s="234">
        <v>140608242</v>
      </c>
      <c r="D50" s="234">
        <v>140608242</v>
      </c>
      <c r="E50" s="234">
        <v>31997693.700000003</v>
      </c>
      <c r="F50" s="234">
        <v>29216558.990000002</v>
      </c>
      <c r="G50" s="242"/>
      <c r="H50" s="232">
        <f t="shared" si="2"/>
        <v>20.778695881853075</v>
      </c>
      <c r="I50" s="232">
        <f t="shared" si="3"/>
        <v>91.308327606123683</v>
      </c>
    </row>
    <row r="51" spans="1:9" ht="12.75" customHeight="1">
      <c r="A51" s="109"/>
      <c r="B51" s="246" t="s">
        <v>650</v>
      </c>
      <c r="C51" s="234">
        <v>23729221</v>
      </c>
      <c r="D51" s="234">
        <v>23729221</v>
      </c>
      <c r="E51" s="234">
        <v>3586343</v>
      </c>
      <c r="F51" s="234">
        <v>3472944.76</v>
      </c>
      <c r="G51" s="242"/>
      <c r="H51" s="232">
        <f t="shared" si="2"/>
        <v>14.6357301826301</v>
      </c>
      <c r="I51" s="232">
        <f t="shared" si="3"/>
        <v>96.838053694250661</v>
      </c>
    </row>
    <row r="52" spans="1:9" ht="12.75" customHeight="1">
      <c r="A52" s="236"/>
      <c r="B52" s="246" t="s">
        <v>649</v>
      </c>
      <c r="C52" s="234">
        <v>607144</v>
      </c>
      <c r="D52" s="234">
        <v>664144</v>
      </c>
      <c r="E52" s="234">
        <v>75000</v>
      </c>
      <c r="F52" s="234">
        <v>75000</v>
      </c>
      <c r="G52" s="245"/>
      <c r="H52" s="232">
        <f t="shared" si="2"/>
        <v>11.292731696740466</v>
      </c>
      <c r="I52" s="232">
        <f t="shared" si="3"/>
        <v>100</v>
      </c>
    </row>
    <row r="53" spans="1:9" ht="12.75" customHeight="1">
      <c r="A53" s="109"/>
      <c r="B53" s="246" t="s">
        <v>648</v>
      </c>
      <c r="C53" s="234">
        <v>203385974</v>
      </c>
      <c r="D53" s="234">
        <v>203385974</v>
      </c>
      <c r="E53" s="234">
        <v>42768560</v>
      </c>
      <c r="F53" s="234">
        <v>40475241.509999998</v>
      </c>
      <c r="G53" s="233"/>
      <c r="H53" s="232">
        <f t="shared" si="2"/>
        <v>19.900704416323219</v>
      </c>
      <c r="I53" s="232">
        <f t="shared" si="3"/>
        <v>94.637840296703928</v>
      </c>
    </row>
    <row r="54" spans="1:9" ht="12.75" customHeight="1">
      <c r="A54" s="236"/>
      <c r="B54" s="246" t="s">
        <v>647</v>
      </c>
      <c r="C54" s="234">
        <v>80986404</v>
      </c>
      <c r="D54" s="234">
        <v>80986404</v>
      </c>
      <c r="E54" s="234">
        <v>10394307</v>
      </c>
      <c r="F54" s="234">
        <v>9836080.1999999993</v>
      </c>
      <c r="G54" s="245"/>
      <c r="H54" s="232">
        <f t="shared" si="2"/>
        <v>12.145347507959483</v>
      </c>
      <c r="I54" s="232">
        <f t="shared" si="3"/>
        <v>94.629494780171484</v>
      </c>
    </row>
    <row r="55" spans="1:9" ht="12.75" customHeight="1">
      <c r="A55" s="236"/>
      <c r="B55" s="246" t="s">
        <v>646</v>
      </c>
      <c r="C55" s="234">
        <v>181869159</v>
      </c>
      <c r="D55" s="234">
        <v>181382769.24000001</v>
      </c>
      <c r="E55" s="234">
        <v>23892292.790000007</v>
      </c>
      <c r="F55" s="234">
        <v>17613452.300000004</v>
      </c>
      <c r="G55" s="245"/>
      <c r="H55" s="232">
        <f t="shared" si="2"/>
        <v>9.7106535388124087</v>
      </c>
      <c r="I55" s="232">
        <f t="shared" si="3"/>
        <v>73.720226245394173</v>
      </c>
    </row>
    <row r="56" spans="1:9" ht="12.75" customHeight="1">
      <c r="A56" s="109"/>
      <c r="B56" s="246" t="s">
        <v>645</v>
      </c>
      <c r="C56" s="234">
        <v>181460708</v>
      </c>
      <c r="D56" s="234">
        <v>181460708</v>
      </c>
      <c r="E56" s="234">
        <v>39241369</v>
      </c>
      <c r="F56" s="234">
        <v>39109217.699999996</v>
      </c>
      <c r="G56" s="233"/>
      <c r="H56" s="232">
        <f t="shared" si="2"/>
        <v>21.552444124708252</v>
      </c>
      <c r="I56" s="232">
        <f t="shared" si="3"/>
        <v>99.6632347357708</v>
      </c>
    </row>
    <row r="57" spans="1:9" ht="12.75" customHeight="1">
      <c r="A57" s="244"/>
      <c r="B57" s="246" t="s">
        <v>644</v>
      </c>
      <c r="C57" s="234">
        <v>21001094</v>
      </c>
      <c r="D57" s="234">
        <v>18864694</v>
      </c>
      <c r="E57" s="234">
        <v>3936647.8899999997</v>
      </c>
      <c r="F57" s="234">
        <v>1756347.7</v>
      </c>
      <c r="G57" s="242"/>
      <c r="H57" s="232">
        <f t="shared" si="2"/>
        <v>9.3102368901398549</v>
      </c>
      <c r="I57" s="232">
        <f t="shared" si="3"/>
        <v>44.615311022901771</v>
      </c>
    </row>
    <row r="58" spans="1:9" ht="12.75" customHeight="1">
      <c r="A58" s="236"/>
      <c r="B58" s="246" t="s">
        <v>643</v>
      </c>
      <c r="C58" s="234">
        <v>5792942</v>
      </c>
      <c r="D58" s="234">
        <v>5792942</v>
      </c>
      <c r="E58" s="234">
        <v>398422.25</v>
      </c>
      <c r="F58" s="234">
        <v>380738.14</v>
      </c>
      <c r="G58" s="245"/>
      <c r="H58" s="232">
        <f t="shared" si="2"/>
        <v>6.5724486797899928</v>
      </c>
      <c r="I58" s="232">
        <f t="shared" si="3"/>
        <v>95.56146525451328</v>
      </c>
    </row>
    <row r="59" spans="1:9" ht="12.75" customHeight="1">
      <c r="A59" s="109"/>
      <c r="B59" s="246" t="s">
        <v>642</v>
      </c>
      <c r="C59" s="234">
        <v>119947007</v>
      </c>
      <c r="D59" s="234">
        <v>119947007</v>
      </c>
      <c r="E59" s="234">
        <v>25372050</v>
      </c>
      <c r="F59" s="234">
        <v>25245487</v>
      </c>
      <c r="G59" s="233"/>
      <c r="H59" s="232">
        <f t="shared" si="2"/>
        <v>21.047200452446472</v>
      </c>
      <c r="I59" s="232">
        <f t="shared" si="3"/>
        <v>99.501171564773045</v>
      </c>
    </row>
    <row r="60" spans="1:9" s="104" customFormat="1" ht="12.75" customHeight="1">
      <c r="A60" s="236"/>
      <c r="B60" s="246" t="s">
        <v>641</v>
      </c>
      <c r="C60" s="234">
        <v>3960319</v>
      </c>
      <c r="D60" s="234">
        <v>4160905</v>
      </c>
      <c r="E60" s="234">
        <v>864653.04</v>
      </c>
      <c r="F60" s="234">
        <v>325156.46999999997</v>
      </c>
      <c r="G60" s="245"/>
      <c r="H60" s="232">
        <f t="shared" si="2"/>
        <v>7.8145612553038344</v>
      </c>
      <c r="I60" s="232">
        <f t="shared" si="3"/>
        <v>37.60542725900784</v>
      </c>
    </row>
    <row r="61" spans="1:9" s="104" customFormat="1" ht="12.75" customHeight="1">
      <c r="A61" s="236"/>
      <c r="B61" s="246" t="s">
        <v>640</v>
      </c>
      <c r="C61" s="234">
        <v>7944102</v>
      </c>
      <c r="D61" s="234">
        <v>7944102</v>
      </c>
      <c r="E61" s="234">
        <v>1459652</v>
      </c>
      <c r="F61" s="234">
        <v>939784</v>
      </c>
      <c r="G61" s="245"/>
      <c r="H61" s="232">
        <f t="shared" si="2"/>
        <v>11.829958880185577</v>
      </c>
      <c r="I61" s="232">
        <f t="shared" si="3"/>
        <v>64.384113473622477</v>
      </c>
    </row>
    <row r="62" spans="1:9" ht="12.75" customHeight="1">
      <c r="A62" s="236"/>
      <c r="B62" s="246" t="s">
        <v>639</v>
      </c>
      <c r="C62" s="234">
        <v>220121385</v>
      </c>
      <c r="D62" s="234">
        <v>220121385</v>
      </c>
      <c r="E62" s="234">
        <v>41475099.310000002</v>
      </c>
      <c r="F62" s="234">
        <v>22747713.209999997</v>
      </c>
      <c r="G62" s="245"/>
      <c r="H62" s="232">
        <f t="shared" si="2"/>
        <v>10.334167763845388</v>
      </c>
      <c r="I62" s="232">
        <f t="shared" si="3"/>
        <v>54.846675688405952</v>
      </c>
    </row>
    <row r="63" spans="1:9" ht="12.75" customHeight="1">
      <c r="A63" s="109"/>
      <c r="B63" s="246" t="s">
        <v>638</v>
      </c>
      <c r="C63" s="234">
        <v>176850251</v>
      </c>
      <c r="D63" s="234">
        <v>176850251</v>
      </c>
      <c r="E63" s="234">
        <v>33167715.969999999</v>
      </c>
      <c r="F63" s="234">
        <v>30912858.589999996</v>
      </c>
      <c r="G63" s="233"/>
      <c r="H63" s="232">
        <f t="shared" si="2"/>
        <v>17.479680359628098</v>
      </c>
      <c r="I63" s="232">
        <f t="shared" si="3"/>
        <v>93.201650116518394</v>
      </c>
    </row>
    <row r="64" spans="1:9" ht="12.75" customHeight="1">
      <c r="A64" s="244"/>
      <c r="B64" s="246" t="s">
        <v>637</v>
      </c>
      <c r="C64" s="234">
        <v>254745041</v>
      </c>
      <c r="D64" s="234">
        <v>254744846</v>
      </c>
      <c r="E64" s="234">
        <v>49840325.280000009</v>
      </c>
      <c r="F64" s="234">
        <v>42026441.860000007</v>
      </c>
      <c r="G64" s="242"/>
      <c r="H64" s="232">
        <f t="shared" si="2"/>
        <v>16.49746502035217</v>
      </c>
      <c r="I64" s="232">
        <f t="shared" si="3"/>
        <v>84.322166085188925</v>
      </c>
    </row>
    <row r="65" spans="1:9" ht="12.75" customHeight="1">
      <c r="A65" s="109"/>
      <c r="B65" s="246" t="s">
        <v>636</v>
      </c>
      <c r="C65" s="234">
        <v>54646644</v>
      </c>
      <c r="D65" s="234">
        <v>54646644.000000007</v>
      </c>
      <c r="E65" s="234">
        <v>24737649</v>
      </c>
      <c r="F65" s="234">
        <v>14070988.480000002</v>
      </c>
      <c r="G65" s="242"/>
      <c r="H65" s="232">
        <f t="shared" si="2"/>
        <v>25.749044131603032</v>
      </c>
      <c r="I65" s="232">
        <f t="shared" si="3"/>
        <v>56.880863981860209</v>
      </c>
    </row>
    <row r="66" spans="1:9" ht="12.75" customHeight="1">
      <c r="A66" s="236"/>
      <c r="B66" s="246" t="s">
        <v>635</v>
      </c>
      <c r="C66" s="234">
        <v>471767053</v>
      </c>
      <c r="D66" s="234">
        <v>471767053</v>
      </c>
      <c r="E66" s="234">
        <v>66606042.460000001</v>
      </c>
      <c r="F66" s="234">
        <v>53682095.349999994</v>
      </c>
      <c r="G66" s="245"/>
      <c r="H66" s="232">
        <f t="shared" si="2"/>
        <v>11.37894115509588</v>
      </c>
      <c r="I66" s="232">
        <f t="shared" si="3"/>
        <v>80.596434448479002</v>
      </c>
    </row>
    <row r="67" spans="1:9" ht="12.75" customHeight="1">
      <c r="A67" s="109"/>
      <c r="B67" s="246" t="s">
        <v>634</v>
      </c>
      <c r="C67" s="234">
        <v>185503378</v>
      </c>
      <c r="D67" s="234">
        <v>185503378</v>
      </c>
      <c r="E67" s="234">
        <v>28374011.020000003</v>
      </c>
      <c r="F67" s="234">
        <v>25695385.590000004</v>
      </c>
      <c r="G67" s="233"/>
      <c r="H67" s="232">
        <f t="shared" si="2"/>
        <v>13.851707643836008</v>
      </c>
      <c r="I67" s="232">
        <f t="shared" si="3"/>
        <v>90.559581343251352</v>
      </c>
    </row>
    <row r="68" spans="1:9" ht="12.75" customHeight="1">
      <c r="A68" s="236"/>
      <c r="B68" s="246" t="s">
        <v>633</v>
      </c>
      <c r="C68" s="234">
        <v>134299062</v>
      </c>
      <c r="D68" s="234">
        <v>134299062</v>
      </c>
      <c r="E68" s="234">
        <v>28803154.16</v>
      </c>
      <c r="F68" s="234">
        <v>20493502.16</v>
      </c>
      <c r="G68" s="245"/>
      <c r="H68" s="232">
        <f t="shared" si="2"/>
        <v>15.259601857829805</v>
      </c>
      <c r="I68" s="232">
        <f t="shared" si="3"/>
        <v>71.150201280594743</v>
      </c>
    </row>
    <row r="69" spans="1:9" ht="12.75" customHeight="1">
      <c r="A69" s="236"/>
      <c r="B69" s="246" t="s">
        <v>632</v>
      </c>
      <c r="C69" s="234">
        <v>232773227</v>
      </c>
      <c r="D69" s="234">
        <v>232773227</v>
      </c>
      <c r="E69" s="234">
        <v>41486282.679999992</v>
      </c>
      <c r="F69" s="234">
        <v>39152216.579999998</v>
      </c>
      <c r="G69" s="245"/>
      <c r="H69" s="232">
        <f t="shared" si="2"/>
        <v>16.81989680883704</v>
      </c>
      <c r="I69" s="232">
        <f t="shared" si="3"/>
        <v>94.373884693397187</v>
      </c>
    </row>
    <row r="70" spans="1:9" ht="12.75" customHeight="1">
      <c r="A70" s="109"/>
      <c r="B70" s="246" t="s">
        <v>631</v>
      </c>
      <c r="C70" s="234">
        <v>209909126</v>
      </c>
      <c r="D70" s="234">
        <v>209909126</v>
      </c>
      <c r="E70" s="234">
        <v>41157663.529999994</v>
      </c>
      <c r="F70" s="234">
        <v>39404433.960000001</v>
      </c>
      <c r="G70" s="233"/>
      <c r="H70" s="232">
        <f t="shared" si="2"/>
        <v>18.77213950192904</v>
      </c>
      <c r="I70" s="232">
        <f t="shared" si="3"/>
        <v>95.740211130493208</v>
      </c>
    </row>
    <row r="71" spans="1:9" ht="12.75" customHeight="1">
      <c r="A71" s="244"/>
      <c r="B71" s="246" t="s">
        <v>630</v>
      </c>
      <c r="C71" s="234">
        <v>154683439</v>
      </c>
      <c r="D71" s="234">
        <v>154683439</v>
      </c>
      <c r="E71" s="234">
        <v>34301156.960000001</v>
      </c>
      <c r="F71" s="234">
        <v>29724831.27</v>
      </c>
      <c r="G71" s="242"/>
      <c r="H71" s="232">
        <f t="shared" si="2"/>
        <v>19.216557029094755</v>
      </c>
      <c r="I71" s="232">
        <f t="shared" si="3"/>
        <v>86.658392615337604</v>
      </c>
    </row>
    <row r="72" spans="1:9" ht="12.75" customHeight="1">
      <c r="A72" s="109"/>
      <c r="B72" s="246" t="s">
        <v>629</v>
      </c>
      <c r="C72" s="234">
        <v>568781163</v>
      </c>
      <c r="D72" s="234">
        <v>571706918</v>
      </c>
      <c r="E72" s="234">
        <v>143833588.01999998</v>
      </c>
      <c r="F72" s="234">
        <v>83483986.299999982</v>
      </c>
      <c r="G72" s="242"/>
      <c r="H72" s="232">
        <f t="shared" ref="H72:H103" si="4">IFERROR(+F72/D72*100,"n.a")</f>
        <v>14.602584588630075</v>
      </c>
      <c r="I72" s="232">
        <f t="shared" ref="I72:I103" si="5">IFERROR(+F72/E72*100,"n.a")</f>
        <v>58.042066146880501</v>
      </c>
    </row>
    <row r="73" spans="1:9" ht="12.75" customHeight="1">
      <c r="A73" s="236"/>
      <c r="B73" s="246" t="s">
        <v>719</v>
      </c>
      <c r="C73" s="234">
        <v>31315897</v>
      </c>
      <c r="D73" s="234">
        <v>31315897</v>
      </c>
      <c r="E73" s="234">
        <v>7208088</v>
      </c>
      <c r="F73" s="234">
        <v>3277146.72</v>
      </c>
      <c r="G73" s="245"/>
      <c r="H73" s="232">
        <f t="shared" si="4"/>
        <v>10.464802333460224</v>
      </c>
      <c r="I73" s="232">
        <f t="shared" si="5"/>
        <v>45.464854480133987</v>
      </c>
    </row>
    <row r="74" spans="1:9" ht="12.75" customHeight="1">
      <c r="A74" s="109"/>
      <c r="B74" s="241" t="s">
        <v>718</v>
      </c>
      <c r="C74" s="234">
        <v>52358551</v>
      </c>
      <c r="D74" s="234">
        <v>56376891.689999998</v>
      </c>
      <c r="E74" s="234">
        <v>10308715.380000001</v>
      </c>
      <c r="F74" s="234">
        <v>9953550.879999999</v>
      </c>
      <c r="G74" s="233"/>
      <c r="H74" s="232">
        <f t="shared" si="4"/>
        <v>17.655373649777744</v>
      </c>
      <c r="I74" s="232">
        <f t="shared" si="5"/>
        <v>96.554716209460409</v>
      </c>
    </row>
    <row r="75" spans="1:9" ht="12.75" customHeight="1">
      <c r="A75" s="240" t="s">
        <v>70</v>
      </c>
      <c r="B75" s="240"/>
      <c r="C75" s="239">
        <f>+C76</f>
        <v>15000000</v>
      </c>
      <c r="D75" s="239">
        <f>+D76</f>
        <v>15000000</v>
      </c>
      <c r="E75" s="239">
        <f>+E76</f>
        <v>15000000</v>
      </c>
      <c r="F75" s="239">
        <f>+F76</f>
        <v>15000000</v>
      </c>
      <c r="G75" s="238"/>
      <c r="H75" s="237">
        <f t="shared" si="4"/>
        <v>100</v>
      </c>
      <c r="I75" s="237">
        <f t="shared" si="5"/>
        <v>100</v>
      </c>
    </row>
    <row r="76" spans="1:9" ht="12.75" customHeight="1">
      <c r="A76" s="236"/>
      <c r="B76" s="235" t="s">
        <v>628</v>
      </c>
      <c r="C76" s="234">
        <v>15000000</v>
      </c>
      <c r="D76" s="234">
        <v>15000000</v>
      </c>
      <c r="E76" s="234">
        <v>15000000</v>
      </c>
      <c r="F76" s="234">
        <v>15000000</v>
      </c>
      <c r="G76" s="249"/>
      <c r="H76" s="232">
        <f t="shared" si="4"/>
        <v>100</v>
      </c>
      <c r="I76" s="232">
        <f t="shared" si="5"/>
        <v>100</v>
      </c>
    </row>
    <row r="77" spans="1:9" ht="12.75" customHeight="1">
      <c r="A77" s="240" t="s">
        <v>16</v>
      </c>
      <c r="B77" s="240"/>
      <c r="C77" s="239">
        <f>SUM(C78:C79)</f>
        <v>686025006</v>
      </c>
      <c r="D77" s="239">
        <f>SUM(D78:D79)</f>
        <v>695545006</v>
      </c>
      <c r="E77" s="239">
        <f>SUM(E78:E79)</f>
        <v>122893286.25</v>
      </c>
      <c r="F77" s="239">
        <f>SUM(F78:F79)</f>
        <v>109721059.72000001</v>
      </c>
      <c r="G77" s="248"/>
      <c r="H77" s="237">
        <f t="shared" si="4"/>
        <v>15.774832508825462</v>
      </c>
      <c r="I77" s="237">
        <f t="shared" si="5"/>
        <v>89.281573524526053</v>
      </c>
    </row>
    <row r="78" spans="1:9" ht="12.75" customHeight="1">
      <c r="A78" s="236"/>
      <c r="B78" s="241" t="s">
        <v>627</v>
      </c>
      <c r="C78" s="234">
        <v>464604043</v>
      </c>
      <c r="D78" s="234">
        <v>464604043</v>
      </c>
      <c r="E78" s="234">
        <v>72729547.250000015</v>
      </c>
      <c r="F78" s="234">
        <v>71241280.450000033</v>
      </c>
      <c r="G78" s="245"/>
      <c r="H78" s="232">
        <f t="shared" si="4"/>
        <v>15.333762485144803</v>
      </c>
      <c r="I78" s="232">
        <f t="shared" si="5"/>
        <v>97.953697147482259</v>
      </c>
    </row>
    <row r="79" spans="1:9" ht="12.75" customHeight="1">
      <c r="A79" s="109"/>
      <c r="B79" s="241" t="s">
        <v>626</v>
      </c>
      <c r="C79" s="234">
        <v>221420963</v>
      </c>
      <c r="D79" s="234">
        <v>230940962.99999997</v>
      </c>
      <c r="E79" s="234">
        <v>50163738.999999993</v>
      </c>
      <c r="F79" s="234">
        <v>38479779.269999981</v>
      </c>
      <c r="G79" s="233"/>
      <c r="H79" s="232">
        <f t="shared" si="4"/>
        <v>16.662171478864053</v>
      </c>
      <c r="I79" s="232">
        <f t="shared" si="5"/>
        <v>76.708355551407337</v>
      </c>
    </row>
    <row r="80" spans="1:9" ht="12.75" customHeight="1">
      <c r="A80" s="240" t="s">
        <v>370</v>
      </c>
      <c r="B80" s="240"/>
      <c r="C80" s="239">
        <f>+C81</f>
        <v>188253491</v>
      </c>
      <c r="D80" s="239">
        <f>+D81</f>
        <v>188253491</v>
      </c>
      <c r="E80" s="239">
        <f>+E81</f>
        <v>42955197.239999995</v>
      </c>
      <c r="F80" s="239">
        <f>+F81</f>
        <v>33682905.239999995</v>
      </c>
      <c r="G80" s="238"/>
      <c r="H80" s="237">
        <f t="shared" si="4"/>
        <v>17.892313742006515</v>
      </c>
      <c r="I80" s="237">
        <f t="shared" si="5"/>
        <v>78.414039287973253</v>
      </c>
    </row>
    <row r="81" spans="1:9" ht="12.75" customHeight="1">
      <c r="A81" s="236"/>
      <c r="B81" s="235" t="s">
        <v>625</v>
      </c>
      <c r="C81" s="234">
        <v>188253491</v>
      </c>
      <c r="D81" s="234">
        <v>188253491</v>
      </c>
      <c r="E81" s="234">
        <v>42955197.239999995</v>
      </c>
      <c r="F81" s="234">
        <v>33682905.239999995</v>
      </c>
      <c r="G81" s="245"/>
      <c r="H81" s="232">
        <f t="shared" si="4"/>
        <v>17.892313742006515</v>
      </c>
      <c r="I81" s="232">
        <f t="shared" si="5"/>
        <v>78.414039287973253</v>
      </c>
    </row>
    <row r="82" spans="1:9" ht="12.75" customHeight="1">
      <c r="A82" s="240" t="s">
        <v>624</v>
      </c>
      <c r="B82" s="240"/>
      <c r="C82" s="239">
        <f>SUM(C83:C86)</f>
        <v>6979247244</v>
      </c>
      <c r="D82" s="239">
        <f>SUM(D83:D86)</f>
        <v>9948404994</v>
      </c>
      <c r="E82" s="239">
        <f>SUM(E83:E86)</f>
        <v>4305006103.7199993</v>
      </c>
      <c r="F82" s="239">
        <f>SUM(F83:F86)</f>
        <v>4235514417.7199993</v>
      </c>
      <c r="G82" s="248"/>
      <c r="H82" s="237">
        <f t="shared" si="4"/>
        <v>42.5748089294162</v>
      </c>
      <c r="I82" s="237">
        <f t="shared" si="5"/>
        <v>98.38579355462582</v>
      </c>
    </row>
    <row r="83" spans="1:9" ht="12.75" customHeight="1">
      <c r="A83" s="244"/>
      <c r="B83" s="241" t="s">
        <v>623</v>
      </c>
      <c r="C83" s="234">
        <v>0</v>
      </c>
      <c r="D83" s="234">
        <v>2523784087.5</v>
      </c>
      <c r="E83" s="234">
        <v>2523784087.5</v>
      </c>
      <c r="F83" s="234">
        <v>2523784087.5</v>
      </c>
      <c r="G83" s="242"/>
      <c r="H83" s="232">
        <f t="shared" si="4"/>
        <v>100</v>
      </c>
      <c r="I83" s="232">
        <f t="shared" si="5"/>
        <v>100</v>
      </c>
    </row>
    <row r="84" spans="1:9" ht="12.75" customHeight="1">
      <c r="A84" s="109"/>
      <c r="B84" s="241" t="s">
        <v>622</v>
      </c>
      <c r="C84" s="234">
        <v>1155233553</v>
      </c>
      <c r="D84" s="234">
        <v>1155233553</v>
      </c>
      <c r="E84" s="234">
        <v>229119156</v>
      </c>
      <c r="F84" s="234">
        <v>159627470</v>
      </c>
      <c r="G84" s="242"/>
      <c r="H84" s="232">
        <f t="shared" si="4"/>
        <v>13.817766077298138</v>
      </c>
      <c r="I84" s="232">
        <f t="shared" si="5"/>
        <v>69.670067220394259</v>
      </c>
    </row>
    <row r="85" spans="1:9" ht="12.75" customHeight="1">
      <c r="A85" s="236"/>
      <c r="B85" s="241" t="s">
        <v>621</v>
      </c>
      <c r="C85" s="234">
        <v>4974365121</v>
      </c>
      <c r="D85" s="234">
        <v>5419738783.5</v>
      </c>
      <c r="E85" s="234">
        <v>1356712287.2199991</v>
      </c>
      <c r="F85" s="234">
        <v>1356712287.2199991</v>
      </c>
      <c r="G85" s="245"/>
      <c r="H85" s="232">
        <f t="shared" si="4"/>
        <v>25.032798469003907</v>
      </c>
      <c r="I85" s="232">
        <f t="shared" si="5"/>
        <v>100</v>
      </c>
    </row>
    <row r="86" spans="1:9" ht="12.75" customHeight="1">
      <c r="A86" s="109"/>
      <c r="B86" s="241" t="s">
        <v>620</v>
      </c>
      <c r="C86" s="234">
        <v>849648570</v>
      </c>
      <c r="D86" s="234">
        <v>849648570</v>
      </c>
      <c r="E86" s="234">
        <v>195390573</v>
      </c>
      <c r="F86" s="234">
        <v>195390573</v>
      </c>
      <c r="G86" s="233"/>
      <c r="H86" s="232">
        <f t="shared" si="4"/>
        <v>22.996634126036369</v>
      </c>
      <c r="I86" s="232">
        <f t="shared" si="5"/>
        <v>100</v>
      </c>
    </row>
    <row r="87" spans="1:9" ht="12.75" customHeight="1">
      <c r="A87" s="240" t="s">
        <v>281</v>
      </c>
      <c r="B87" s="240"/>
      <c r="C87" s="239">
        <f>+C88</f>
        <v>20397588</v>
      </c>
      <c r="D87" s="239">
        <f>+D88</f>
        <v>20172605.5</v>
      </c>
      <c r="E87" s="239">
        <f>+E88</f>
        <v>3822665.830000001</v>
      </c>
      <c r="F87" s="239">
        <f>+F88</f>
        <v>2910528.8200000008</v>
      </c>
      <c r="G87" s="238"/>
      <c r="H87" s="237">
        <f t="shared" si="4"/>
        <v>14.42812540997741</v>
      </c>
      <c r="I87" s="237">
        <f t="shared" si="5"/>
        <v>76.138719664125077</v>
      </c>
    </row>
    <row r="88" spans="1:9" ht="12.75" customHeight="1">
      <c r="A88" s="236"/>
      <c r="B88" s="235" t="s">
        <v>717</v>
      </c>
      <c r="C88" s="234">
        <v>20397588</v>
      </c>
      <c r="D88" s="234">
        <v>20172605.5</v>
      </c>
      <c r="E88" s="234">
        <v>3822665.830000001</v>
      </c>
      <c r="F88" s="234">
        <v>2910528.8200000008</v>
      </c>
      <c r="G88" s="245"/>
      <c r="H88" s="232">
        <f t="shared" si="4"/>
        <v>14.42812540997741</v>
      </c>
      <c r="I88" s="232">
        <f t="shared" si="5"/>
        <v>76.138719664125077</v>
      </c>
    </row>
    <row r="89" spans="1:9" ht="12.75" customHeight="1">
      <c r="A89" s="240" t="s">
        <v>619</v>
      </c>
      <c r="B89" s="240"/>
      <c r="C89" s="239">
        <f>+C90</f>
        <v>2969169400</v>
      </c>
      <c r="D89" s="239">
        <f>+D90</f>
        <v>11650</v>
      </c>
      <c r="E89" s="239">
        <f>+E90</f>
        <v>0</v>
      </c>
      <c r="F89" s="239">
        <f>+F90</f>
        <v>0</v>
      </c>
      <c r="G89" s="248"/>
      <c r="H89" s="237">
        <f t="shared" si="4"/>
        <v>0</v>
      </c>
      <c r="I89" s="237" t="str">
        <f>IFERROR(+F89/E89*100,"n.a.")</f>
        <v>n.a.</v>
      </c>
    </row>
    <row r="90" spans="1:9" ht="12.75" customHeight="1">
      <c r="A90" s="244"/>
      <c r="B90" s="241" t="s">
        <v>736</v>
      </c>
      <c r="C90" s="234">
        <v>2969169400</v>
      </c>
      <c r="D90" s="234">
        <v>11650</v>
      </c>
      <c r="E90" s="234">
        <v>0</v>
      </c>
      <c r="F90" s="234">
        <v>0</v>
      </c>
      <c r="G90" s="242"/>
      <c r="H90" s="232">
        <f t="shared" si="4"/>
        <v>0</v>
      </c>
      <c r="I90" s="232" t="str">
        <f>IFERROR(+F90/E90*100,"n.a.")</f>
        <v>n.a.</v>
      </c>
    </row>
    <row r="91" spans="1:9" ht="12.75" customHeight="1">
      <c r="A91" s="240" t="s">
        <v>274</v>
      </c>
      <c r="B91" s="240"/>
      <c r="C91" s="239">
        <f>SUM(C92:C119)</f>
        <v>31091272967</v>
      </c>
      <c r="D91" s="239">
        <f>SUM(D92:D119)</f>
        <v>31091272967</v>
      </c>
      <c r="E91" s="239">
        <f>SUM(E92:E119)</f>
        <v>9544798572</v>
      </c>
      <c r="F91" s="239">
        <f>SUM(F92:F119)</f>
        <v>9444556825.1000004</v>
      </c>
      <c r="G91" s="247"/>
      <c r="H91" s="237">
        <f t="shared" si="4"/>
        <v>30.376874035117083</v>
      </c>
      <c r="I91" s="237">
        <f t="shared" si="5"/>
        <v>98.949776193349308</v>
      </c>
    </row>
    <row r="92" spans="1:9" ht="12.75" customHeight="1">
      <c r="A92" s="236"/>
      <c r="B92" s="241" t="s">
        <v>716</v>
      </c>
      <c r="C92" s="234">
        <v>65351542</v>
      </c>
      <c r="D92" s="234">
        <v>65351542</v>
      </c>
      <c r="E92" s="234">
        <v>19386974</v>
      </c>
      <c r="F92" s="234">
        <v>19386974</v>
      </c>
      <c r="G92" s="245"/>
      <c r="H92" s="232">
        <f t="shared" si="4"/>
        <v>29.665671852088813</v>
      </c>
      <c r="I92" s="232">
        <f t="shared" si="5"/>
        <v>100</v>
      </c>
    </row>
    <row r="93" spans="1:9" ht="12.75" customHeight="1">
      <c r="A93" s="109"/>
      <c r="B93" s="241" t="s">
        <v>618</v>
      </c>
      <c r="C93" s="234">
        <v>197778225</v>
      </c>
      <c r="D93" s="234">
        <v>197778225</v>
      </c>
      <c r="E93" s="234">
        <v>51765304</v>
      </c>
      <c r="F93" s="234">
        <v>51765304</v>
      </c>
      <c r="G93" s="233"/>
      <c r="H93" s="232">
        <f t="shared" si="4"/>
        <v>26.173409130352947</v>
      </c>
      <c r="I93" s="232">
        <f t="shared" si="5"/>
        <v>100</v>
      </c>
    </row>
    <row r="94" spans="1:9" ht="12.75" customHeight="1">
      <c r="A94" s="236"/>
      <c r="B94" s="241" t="s">
        <v>617</v>
      </c>
      <c r="C94" s="234">
        <v>237156031</v>
      </c>
      <c r="D94" s="234">
        <v>237156031</v>
      </c>
      <c r="E94" s="234">
        <v>43530092</v>
      </c>
      <c r="F94" s="234">
        <v>43530092</v>
      </c>
      <c r="G94" s="245"/>
      <c r="H94" s="232">
        <f t="shared" si="4"/>
        <v>18.355043224686113</v>
      </c>
      <c r="I94" s="232">
        <f t="shared" si="5"/>
        <v>100</v>
      </c>
    </row>
    <row r="95" spans="1:9" ht="12.75" customHeight="1">
      <c r="A95" s="236"/>
      <c r="B95" s="241" t="s">
        <v>616</v>
      </c>
      <c r="C95" s="234">
        <v>303730003</v>
      </c>
      <c r="D95" s="234">
        <v>303730003</v>
      </c>
      <c r="E95" s="234">
        <v>56946727</v>
      </c>
      <c r="F95" s="234">
        <v>56946727</v>
      </c>
      <c r="G95" s="245"/>
      <c r="H95" s="232">
        <f t="shared" si="4"/>
        <v>18.749127987859666</v>
      </c>
      <c r="I95" s="232">
        <f t="shared" si="5"/>
        <v>100</v>
      </c>
    </row>
    <row r="96" spans="1:9" ht="12.75" customHeight="1">
      <c r="A96" s="109"/>
      <c r="B96" s="241" t="s">
        <v>615</v>
      </c>
      <c r="C96" s="234">
        <v>231992129</v>
      </c>
      <c r="D96" s="234">
        <v>231992129</v>
      </c>
      <c r="E96" s="234">
        <v>44199638</v>
      </c>
      <c r="F96" s="234">
        <v>44199638</v>
      </c>
      <c r="G96" s="233"/>
      <c r="H96" s="232">
        <f t="shared" si="4"/>
        <v>19.052214482673246</v>
      </c>
      <c r="I96" s="232">
        <f t="shared" si="5"/>
        <v>100</v>
      </c>
    </row>
    <row r="97" spans="1:9" ht="12.75" customHeight="1">
      <c r="A97" s="244"/>
      <c r="B97" s="241" t="s">
        <v>614</v>
      </c>
      <c r="C97" s="234">
        <v>156048365</v>
      </c>
      <c r="D97" s="234">
        <v>156048365</v>
      </c>
      <c r="E97" s="234">
        <v>29230472</v>
      </c>
      <c r="F97" s="234">
        <v>29230472</v>
      </c>
      <c r="G97" s="242"/>
      <c r="H97" s="232">
        <f t="shared" si="4"/>
        <v>18.731674631772016</v>
      </c>
      <c r="I97" s="232">
        <f t="shared" si="5"/>
        <v>100</v>
      </c>
    </row>
    <row r="98" spans="1:9" ht="12.75" customHeight="1">
      <c r="A98" s="109"/>
      <c r="B98" s="241" t="s">
        <v>613</v>
      </c>
      <c r="C98" s="234">
        <v>404967087</v>
      </c>
      <c r="D98" s="234">
        <v>404967087</v>
      </c>
      <c r="E98" s="234">
        <v>93212207</v>
      </c>
      <c r="F98" s="234">
        <v>93212207</v>
      </c>
      <c r="G98" s="242"/>
      <c r="H98" s="232">
        <f t="shared" si="4"/>
        <v>23.017230286667719</v>
      </c>
      <c r="I98" s="232">
        <f t="shared" si="5"/>
        <v>100</v>
      </c>
    </row>
    <row r="99" spans="1:9" ht="12.75" customHeight="1">
      <c r="A99" s="236"/>
      <c r="B99" s="241" t="s">
        <v>612</v>
      </c>
      <c r="C99" s="234">
        <v>483198343</v>
      </c>
      <c r="D99" s="234">
        <v>483198343</v>
      </c>
      <c r="E99" s="234">
        <v>102147252</v>
      </c>
      <c r="F99" s="234">
        <v>102147252</v>
      </c>
      <c r="G99" s="245"/>
      <c r="H99" s="232">
        <f t="shared" si="4"/>
        <v>21.139818354054249</v>
      </c>
      <c r="I99" s="232">
        <f t="shared" si="5"/>
        <v>100</v>
      </c>
    </row>
    <row r="100" spans="1:9" ht="12.75" customHeight="1">
      <c r="A100" s="109"/>
      <c r="B100" s="241" t="s">
        <v>611</v>
      </c>
      <c r="C100" s="234">
        <v>290023032</v>
      </c>
      <c r="D100" s="234">
        <v>290023032</v>
      </c>
      <c r="E100" s="234">
        <v>59518627</v>
      </c>
      <c r="F100" s="234">
        <v>59518627</v>
      </c>
      <c r="G100" s="233"/>
      <c r="H100" s="232">
        <f t="shared" si="4"/>
        <v>20.522034608616877</v>
      </c>
      <c r="I100" s="232">
        <f t="shared" si="5"/>
        <v>100</v>
      </c>
    </row>
    <row r="101" spans="1:9" ht="12.75" customHeight="1">
      <c r="A101" s="236"/>
      <c r="B101" s="241" t="s">
        <v>610</v>
      </c>
      <c r="C101" s="234">
        <v>227045018</v>
      </c>
      <c r="D101" s="234">
        <v>227045018</v>
      </c>
      <c r="E101" s="234">
        <v>54902267</v>
      </c>
      <c r="F101" s="234">
        <v>54902267</v>
      </c>
      <c r="G101" s="245"/>
      <c r="H101" s="232">
        <f t="shared" si="4"/>
        <v>24.181225152449723</v>
      </c>
      <c r="I101" s="232">
        <f t="shared" si="5"/>
        <v>100</v>
      </c>
    </row>
    <row r="102" spans="1:9" ht="12.75" customHeight="1">
      <c r="A102" s="236"/>
      <c r="B102" s="241" t="s">
        <v>609</v>
      </c>
      <c r="C102" s="234">
        <v>237421192</v>
      </c>
      <c r="D102" s="234">
        <v>237421192</v>
      </c>
      <c r="E102" s="234">
        <v>52943918</v>
      </c>
      <c r="F102" s="234">
        <v>52943918</v>
      </c>
      <c r="G102" s="245"/>
      <c r="H102" s="232">
        <f t="shared" si="4"/>
        <v>22.299575515567287</v>
      </c>
      <c r="I102" s="232">
        <f t="shared" si="5"/>
        <v>100</v>
      </c>
    </row>
    <row r="103" spans="1:9" ht="12.75" customHeight="1">
      <c r="A103" s="109"/>
      <c r="B103" s="241" t="s">
        <v>608</v>
      </c>
      <c r="C103" s="234">
        <v>289850318</v>
      </c>
      <c r="D103" s="234">
        <v>289850318</v>
      </c>
      <c r="E103" s="234">
        <v>73311942</v>
      </c>
      <c r="F103" s="234">
        <v>73311942</v>
      </c>
      <c r="G103" s="233"/>
      <c r="H103" s="232">
        <f t="shared" si="4"/>
        <v>25.293034869121655</v>
      </c>
      <c r="I103" s="232">
        <f t="shared" si="5"/>
        <v>100</v>
      </c>
    </row>
    <row r="104" spans="1:9" ht="12.75" customHeight="1">
      <c r="A104" s="244"/>
      <c r="B104" s="241" t="s">
        <v>445</v>
      </c>
      <c r="C104" s="234">
        <v>21440372511</v>
      </c>
      <c r="D104" s="234">
        <v>21440372511</v>
      </c>
      <c r="E104" s="234">
        <v>7379189103</v>
      </c>
      <c r="F104" s="234">
        <v>7278947356.1000004</v>
      </c>
      <c r="G104" s="242"/>
      <c r="H104" s="232">
        <f t="shared" ref="H104:H125" si="6">IFERROR(+F104/D104*100,"n.a")</f>
        <v>33.949724298705775</v>
      </c>
      <c r="I104" s="232">
        <f t="shared" ref="I104:I125" si="7">IFERROR(+F104/E104*100,"n.a")</f>
        <v>98.641561484591222</v>
      </c>
    </row>
    <row r="105" spans="1:9" ht="12.75" customHeight="1">
      <c r="A105" s="109"/>
      <c r="B105" s="241" t="s">
        <v>607</v>
      </c>
      <c r="C105" s="234">
        <v>582396057</v>
      </c>
      <c r="D105" s="234">
        <v>582396057</v>
      </c>
      <c r="E105" s="234">
        <v>124030608</v>
      </c>
      <c r="F105" s="234">
        <v>124030608</v>
      </c>
      <c r="G105" s="242"/>
      <c r="H105" s="232">
        <f t="shared" si="6"/>
        <v>21.296608469311803</v>
      </c>
      <c r="I105" s="232">
        <f t="shared" si="7"/>
        <v>100</v>
      </c>
    </row>
    <row r="106" spans="1:9" ht="12.75" customHeight="1">
      <c r="A106" s="236"/>
      <c r="B106" s="241" t="s">
        <v>606</v>
      </c>
      <c r="C106" s="234">
        <v>1090672085</v>
      </c>
      <c r="D106" s="234">
        <v>1090672085</v>
      </c>
      <c r="E106" s="234">
        <v>270162590</v>
      </c>
      <c r="F106" s="234">
        <v>270162590</v>
      </c>
      <c r="G106" s="245"/>
      <c r="H106" s="232">
        <f t="shared" si="6"/>
        <v>24.770285562044066</v>
      </c>
      <c r="I106" s="232">
        <f t="shared" si="7"/>
        <v>100</v>
      </c>
    </row>
    <row r="107" spans="1:9" ht="12.75" customHeight="1">
      <c r="A107" s="109"/>
      <c r="B107" s="241" t="s">
        <v>605</v>
      </c>
      <c r="C107" s="234">
        <v>325877689</v>
      </c>
      <c r="D107" s="234">
        <v>325877689</v>
      </c>
      <c r="E107" s="234">
        <v>85552928</v>
      </c>
      <c r="F107" s="234">
        <v>85552928</v>
      </c>
      <c r="G107" s="233"/>
      <c r="H107" s="232">
        <f t="shared" si="6"/>
        <v>26.253079264963119</v>
      </c>
      <c r="I107" s="232">
        <f t="shared" si="7"/>
        <v>100</v>
      </c>
    </row>
    <row r="108" spans="1:9" ht="12.75" customHeight="1">
      <c r="A108" s="236"/>
      <c r="B108" s="241" t="s">
        <v>604</v>
      </c>
      <c r="C108" s="234">
        <v>367504718</v>
      </c>
      <c r="D108" s="234">
        <v>367504718</v>
      </c>
      <c r="E108" s="234">
        <v>95249867</v>
      </c>
      <c r="F108" s="234">
        <v>95249867</v>
      </c>
      <c r="G108" s="245"/>
      <c r="H108" s="232">
        <f t="shared" si="6"/>
        <v>25.917998418730505</v>
      </c>
      <c r="I108" s="232">
        <f t="shared" si="7"/>
        <v>100</v>
      </c>
    </row>
    <row r="109" spans="1:9" ht="12.75" customHeight="1">
      <c r="A109" s="236"/>
      <c r="B109" s="241" t="s">
        <v>603</v>
      </c>
      <c r="C109" s="234">
        <v>142810495</v>
      </c>
      <c r="D109" s="234">
        <v>142810495</v>
      </c>
      <c r="E109" s="234">
        <v>31564147</v>
      </c>
      <c r="F109" s="234">
        <v>31564147</v>
      </c>
      <c r="G109" s="245"/>
      <c r="H109" s="232">
        <f t="shared" si="6"/>
        <v>22.102120015759347</v>
      </c>
      <c r="I109" s="232">
        <f t="shared" si="7"/>
        <v>100</v>
      </c>
    </row>
    <row r="110" spans="1:9" ht="12.75" customHeight="1">
      <c r="A110" s="109"/>
      <c r="B110" s="241" t="s">
        <v>602</v>
      </c>
      <c r="C110" s="234">
        <v>116050774</v>
      </c>
      <c r="D110" s="234">
        <v>116050774</v>
      </c>
      <c r="E110" s="234">
        <v>29674978</v>
      </c>
      <c r="F110" s="234">
        <v>29674978</v>
      </c>
      <c r="G110" s="233"/>
      <c r="H110" s="232">
        <f t="shared" si="6"/>
        <v>25.570685120979892</v>
      </c>
      <c r="I110" s="232">
        <f t="shared" si="7"/>
        <v>100</v>
      </c>
    </row>
    <row r="111" spans="1:9" ht="17.25" customHeight="1">
      <c r="A111" s="244"/>
      <c r="B111" s="246" t="s">
        <v>601</v>
      </c>
      <c r="C111" s="234">
        <v>850000000</v>
      </c>
      <c r="D111" s="234">
        <v>850000000</v>
      </c>
      <c r="E111" s="234">
        <v>192881136</v>
      </c>
      <c r="F111" s="234">
        <v>192881136</v>
      </c>
      <c r="G111" s="242"/>
      <c r="H111" s="232">
        <f t="shared" si="6"/>
        <v>22.691898352941177</v>
      </c>
      <c r="I111" s="232">
        <f t="shared" si="7"/>
        <v>100</v>
      </c>
    </row>
    <row r="112" spans="1:9" ht="12.75" customHeight="1">
      <c r="A112" s="109"/>
      <c r="B112" s="241" t="s">
        <v>600</v>
      </c>
      <c r="C112" s="234">
        <v>227460785</v>
      </c>
      <c r="D112" s="234">
        <v>227460785</v>
      </c>
      <c r="E112" s="234">
        <v>58569399</v>
      </c>
      <c r="F112" s="234">
        <v>58569399</v>
      </c>
      <c r="G112" s="242"/>
      <c r="H112" s="232">
        <f t="shared" si="6"/>
        <v>25.749229257254168</v>
      </c>
      <c r="I112" s="232">
        <f t="shared" si="7"/>
        <v>100</v>
      </c>
    </row>
    <row r="113" spans="1:9" ht="12.75" customHeight="1">
      <c r="A113" s="236"/>
      <c r="B113" s="241" t="s">
        <v>599</v>
      </c>
      <c r="C113" s="234">
        <v>323857901</v>
      </c>
      <c r="D113" s="234">
        <v>323857901</v>
      </c>
      <c r="E113" s="234">
        <v>80070021</v>
      </c>
      <c r="F113" s="234">
        <v>80070021</v>
      </c>
      <c r="G113" s="245"/>
      <c r="H113" s="232">
        <f t="shared" si="6"/>
        <v>24.723812744034305</v>
      </c>
      <c r="I113" s="232">
        <f t="shared" si="7"/>
        <v>100</v>
      </c>
    </row>
    <row r="114" spans="1:9" ht="12.75" customHeight="1">
      <c r="A114" s="109"/>
      <c r="B114" s="241" t="s">
        <v>598</v>
      </c>
      <c r="C114" s="234">
        <v>180815016</v>
      </c>
      <c r="D114" s="234">
        <v>180815016</v>
      </c>
      <c r="E114" s="234">
        <v>39230435</v>
      </c>
      <c r="F114" s="234">
        <v>39230435</v>
      </c>
      <c r="G114" s="233"/>
      <c r="H114" s="232">
        <f t="shared" si="6"/>
        <v>21.696447489737245</v>
      </c>
      <c r="I114" s="232">
        <f t="shared" si="7"/>
        <v>100</v>
      </c>
    </row>
    <row r="115" spans="1:9" ht="12.75" customHeight="1">
      <c r="A115" s="236"/>
      <c r="B115" s="241" t="s">
        <v>597</v>
      </c>
      <c r="C115" s="234">
        <v>374640074</v>
      </c>
      <c r="D115" s="234">
        <v>374640074</v>
      </c>
      <c r="E115" s="234">
        <v>81875769</v>
      </c>
      <c r="F115" s="234">
        <v>81875769</v>
      </c>
      <c r="G115" s="245"/>
      <c r="H115" s="232">
        <f t="shared" si="6"/>
        <v>21.854514421220191</v>
      </c>
      <c r="I115" s="232">
        <f t="shared" si="7"/>
        <v>100</v>
      </c>
    </row>
    <row r="116" spans="1:9" ht="12.75" customHeight="1">
      <c r="A116" s="236"/>
      <c r="B116" s="241" t="s">
        <v>596</v>
      </c>
      <c r="C116" s="234">
        <v>219971239</v>
      </c>
      <c r="D116" s="234">
        <v>219971239</v>
      </c>
      <c r="E116" s="234">
        <v>63201638</v>
      </c>
      <c r="F116" s="234">
        <v>63201638</v>
      </c>
      <c r="G116" s="245"/>
      <c r="H116" s="232">
        <f t="shared" si="6"/>
        <v>28.731773429707324</v>
      </c>
      <c r="I116" s="232">
        <f t="shared" si="7"/>
        <v>100</v>
      </c>
    </row>
    <row r="117" spans="1:9" ht="12.75" customHeight="1">
      <c r="A117" s="109"/>
      <c r="B117" s="241" t="s">
        <v>595</v>
      </c>
      <c r="C117" s="234">
        <v>765316116</v>
      </c>
      <c r="D117" s="234">
        <v>765316116</v>
      </c>
      <c r="E117" s="234">
        <v>117660800</v>
      </c>
      <c r="F117" s="234">
        <v>117660800</v>
      </c>
      <c r="G117" s="233"/>
      <c r="H117" s="232">
        <f t="shared" si="6"/>
        <v>15.374143774074136</v>
      </c>
      <c r="I117" s="232">
        <f t="shared" si="7"/>
        <v>100</v>
      </c>
    </row>
    <row r="118" spans="1:9" ht="12.75" customHeight="1">
      <c r="A118" s="244"/>
      <c r="B118" s="241" t="s">
        <v>715</v>
      </c>
      <c r="C118" s="234">
        <v>558329445</v>
      </c>
      <c r="D118" s="234">
        <v>558329445</v>
      </c>
      <c r="E118" s="234">
        <v>124941060</v>
      </c>
      <c r="F118" s="234">
        <v>124941060</v>
      </c>
      <c r="G118" s="242"/>
      <c r="H118" s="232">
        <f t="shared" si="6"/>
        <v>22.377659125608179</v>
      </c>
      <c r="I118" s="232">
        <f t="shared" si="7"/>
        <v>100</v>
      </c>
    </row>
    <row r="119" spans="1:9" ht="12.75" customHeight="1">
      <c r="A119" s="109"/>
      <c r="B119" s="241" t="s">
        <v>594</v>
      </c>
      <c r="C119" s="234">
        <v>400636777</v>
      </c>
      <c r="D119" s="234">
        <v>400636777</v>
      </c>
      <c r="E119" s="234">
        <v>89848673</v>
      </c>
      <c r="F119" s="234">
        <v>89848673</v>
      </c>
      <c r="G119" s="242"/>
      <c r="H119" s="232">
        <f t="shared" si="6"/>
        <v>22.426466604687167</v>
      </c>
      <c r="I119" s="232">
        <f t="shared" si="7"/>
        <v>100</v>
      </c>
    </row>
    <row r="120" spans="1:9" ht="12.75" customHeight="1">
      <c r="A120" s="95" t="s">
        <v>68</v>
      </c>
      <c r="B120" s="145"/>
      <c r="C120" s="243">
        <f>+C121</f>
        <v>156052655</v>
      </c>
      <c r="D120" s="243">
        <f>+D121</f>
        <v>156053278</v>
      </c>
      <c r="E120" s="243">
        <f>+E121</f>
        <v>33199837.52</v>
      </c>
      <c r="F120" s="243">
        <f>+F121</f>
        <v>33163294.32</v>
      </c>
      <c r="G120" s="238"/>
      <c r="H120" s="237">
        <f t="shared" si="6"/>
        <v>21.251264148389115</v>
      </c>
      <c r="I120" s="237">
        <f t="shared" si="7"/>
        <v>99.889929581799947</v>
      </c>
    </row>
    <row r="121" spans="1:9" ht="12.75" customHeight="1">
      <c r="A121" s="109"/>
      <c r="B121" s="241" t="s">
        <v>593</v>
      </c>
      <c r="C121" s="234">
        <v>156052655</v>
      </c>
      <c r="D121" s="234">
        <v>156053278</v>
      </c>
      <c r="E121" s="234">
        <v>33199837.52</v>
      </c>
      <c r="F121" s="234">
        <v>33163294.32</v>
      </c>
      <c r="G121" s="242"/>
      <c r="H121" s="232">
        <f t="shared" si="6"/>
        <v>21.251264148389115</v>
      </c>
      <c r="I121" s="232">
        <f t="shared" si="7"/>
        <v>99.889929581799947</v>
      </c>
    </row>
    <row r="122" spans="1:9" ht="12.75" customHeight="1">
      <c r="A122" s="240" t="s">
        <v>592</v>
      </c>
      <c r="B122" s="240"/>
      <c r="C122" s="239">
        <f>+C123</f>
        <v>718539898</v>
      </c>
      <c r="D122" s="239">
        <f>+D123</f>
        <v>655658103</v>
      </c>
      <c r="E122" s="239">
        <f>+E123</f>
        <v>123608998</v>
      </c>
      <c r="F122" s="239">
        <f>+F123</f>
        <v>121434349.13999994</v>
      </c>
      <c r="G122" s="238"/>
      <c r="H122" s="237">
        <f t="shared" si="6"/>
        <v>18.520986560582468</v>
      </c>
      <c r="I122" s="237">
        <f t="shared" si="7"/>
        <v>98.24070343163848</v>
      </c>
    </row>
    <row r="123" spans="1:9" ht="12.75" customHeight="1">
      <c r="A123" s="109"/>
      <c r="B123" s="241" t="s">
        <v>91</v>
      </c>
      <c r="C123" s="234">
        <v>718539898</v>
      </c>
      <c r="D123" s="234">
        <v>655658103</v>
      </c>
      <c r="E123" s="234">
        <v>123608998</v>
      </c>
      <c r="F123" s="234">
        <v>121434349.13999994</v>
      </c>
      <c r="G123" s="233"/>
      <c r="H123" s="232">
        <f t="shared" si="6"/>
        <v>18.520986560582468</v>
      </c>
      <c r="I123" s="232">
        <f t="shared" si="7"/>
        <v>98.24070343163848</v>
      </c>
    </row>
    <row r="124" spans="1:9" ht="12.75" customHeight="1">
      <c r="A124" s="240" t="s">
        <v>591</v>
      </c>
      <c r="B124" s="240"/>
      <c r="C124" s="239">
        <f>+C125</f>
        <v>101299796</v>
      </c>
      <c r="D124" s="239">
        <f>+D125</f>
        <v>115145745</v>
      </c>
      <c r="E124" s="239">
        <f>+E125</f>
        <v>32689431</v>
      </c>
      <c r="F124" s="239">
        <f>+F125</f>
        <v>31593711.779999994</v>
      </c>
      <c r="G124" s="238"/>
      <c r="H124" s="237">
        <f t="shared" si="6"/>
        <v>27.438019338013742</v>
      </c>
      <c r="I124" s="237">
        <f t="shared" si="7"/>
        <v>96.648093324108316</v>
      </c>
    </row>
    <row r="125" spans="1:9" ht="12.75" customHeight="1">
      <c r="A125" s="236"/>
      <c r="B125" s="235" t="s">
        <v>86</v>
      </c>
      <c r="C125" s="234">
        <v>101299796</v>
      </c>
      <c r="D125" s="234">
        <v>115145745</v>
      </c>
      <c r="E125" s="234">
        <v>32689431</v>
      </c>
      <c r="F125" s="234">
        <v>31593711.779999994</v>
      </c>
      <c r="G125" s="233"/>
      <c r="H125" s="232">
        <f t="shared" si="6"/>
        <v>27.438019338013742</v>
      </c>
      <c r="I125" s="232">
        <f t="shared" si="7"/>
        <v>96.648093324108316</v>
      </c>
    </row>
    <row r="126" spans="1:9" s="104" customFormat="1" ht="3" customHeight="1" thickBot="1">
      <c r="A126" s="231"/>
      <c r="B126" s="86"/>
      <c r="C126" s="230"/>
      <c r="D126" s="229"/>
      <c r="E126" s="229"/>
      <c r="F126" s="229"/>
      <c r="G126" s="228"/>
      <c r="H126" s="227"/>
      <c r="I126" s="227"/>
    </row>
    <row r="127" spans="1:9" ht="57" customHeight="1">
      <c r="A127" s="310" t="s">
        <v>590</v>
      </c>
      <c r="B127" s="322"/>
      <c r="C127" s="322"/>
      <c r="D127" s="322"/>
      <c r="E127" s="322"/>
      <c r="F127" s="322"/>
      <c r="G127" s="322"/>
      <c r="H127" s="322"/>
      <c r="I127" s="322"/>
    </row>
    <row r="128" spans="1:9">
      <c r="A128" s="323"/>
      <c r="B128" s="323"/>
      <c r="C128" s="323"/>
      <c r="D128" s="323"/>
      <c r="E128" s="323"/>
      <c r="F128" s="323"/>
      <c r="G128" s="323"/>
      <c r="H128" s="323"/>
      <c r="I128" s="323"/>
    </row>
  </sheetData>
  <mergeCells count="11">
    <mergeCell ref="A1:D1"/>
    <mergeCell ref="E5:E6"/>
    <mergeCell ref="A127:I127"/>
    <mergeCell ref="A128:I128"/>
    <mergeCell ref="A3:I3"/>
    <mergeCell ref="A4:A7"/>
    <mergeCell ref="B4:B7"/>
    <mergeCell ref="E4:F4"/>
    <mergeCell ref="H4:I5"/>
    <mergeCell ref="C5:C6"/>
    <mergeCell ref="D5:D6"/>
  </mergeCells>
  <pageMargins left="0.70866141732283472" right="0.70866141732283472" top="0.74803149606299213" bottom="0.74803149606299213" header="0.31496062992125984" footer="0.31496062992125984"/>
  <pageSetup scale="88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3"/>
  <sheetViews>
    <sheetView showGridLines="0" topLeftCell="B1" zoomScale="130" zoomScaleNormal="130" workbookViewId="0">
      <selection activeCell="B1" sqref="B1:E1"/>
    </sheetView>
  </sheetViews>
  <sheetFormatPr baseColWidth="10" defaultRowHeight="12.75"/>
  <cols>
    <col min="1" max="1" width="4" style="119" hidden="1" customWidth="1"/>
    <col min="2" max="2" width="4.5703125" style="118" customWidth="1"/>
    <col min="3" max="3" width="55.7109375" style="112" customWidth="1"/>
    <col min="4" max="4" width="14" style="117" customWidth="1"/>
    <col min="5" max="6" width="14" style="116" customWidth="1"/>
    <col min="7" max="7" width="14" style="115" customWidth="1"/>
    <col min="8" max="8" width="1.5703125" style="114" customWidth="1"/>
    <col min="9" max="10" width="13.28515625" style="113" customWidth="1"/>
    <col min="11" max="186" width="11.42578125" style="112"/>
    <col min="187" max="187" width="5.5703125" style="112" customWidth="1"/>
    <col min="188" max="188" width="5" style="112" customWidth="1"/>
    <col min="189" max="192" width="6.85546875" style="112" customWidth="1"/>
    <col min="193" max="193" width="5.5703125" style="112" customWidth="1"/>
    <col min="194" max="194" width="6.85546875" style="112" customWidth="1"/>
    <col min="195" max="195" width="16.140625" style="112" customWidth="1"/>
    <col min="196" max="196" width="13.85546875" style="112" customWidth="1"/>
    <col min="197" max="197" width="12.42578125" style="112" customWidth="1"/>
    <col min="198" max="198" width="13.5703125" style="112" customWidth="1"/>
    <col min="199" max="199" width="11.5703125" style="112" customWidth="1"/>
    <col min="200" max="200" width="13" style="112" customWidth="1"/>
    <col min="201" max="201" width="13.5703125" style="112" customWidth="1"/>
    <col min="202" max="202" width="9.7109375" style="112" customWidth="1"/>
    <col min="203" max="203" width="11.42578125" style="112" customWidth="1"/>
    <col min="204" max="204" width="2.140625" style="112" customWidth="1"/>
    <col min="205" max="442" width="11.42578125" style="112"/>
    <col min="443" max="443" width="5.5703125" style="112" customWidth="1"/>
    <col min="444" max="444" width="5" style="112" customWidth="1"/>
    <col min="445" max="448" width="6.85546875" style="112" customWidth="1"/>
    <col min="449" max="449" width="5.5703125" style="112" customWidth="1"/>
    <col min="450" max="450" width="6.85546875" style="112" customWidth="1"/>
    <col min="451" max="451" width="16.140625" style="112" customWidth="1"/>
    <col min="452" max="452" width="13.85546875" style="112" customWidth="1"/>
    <col min="453" max="453" width="12.42578125" style="112" customWidth="1"/>
    <col min="454" max="454" width="13.5703125" style="112" customWidth="1"/>
    <col min="455" max="455" width="11.5703125" style="112" customWidth="1"/>
    <col min="456" max="456" width="13" style="112" customWidth="1"/>
    <col min="457" max="457" width="13.5703125" style="112" customWidth="1"/>
    <col min="458" max="458" width="9.7109375" style="112" customWidth="1"/>
    <col min="459" max="459" width="11.42578125" style="112" customWidth="1"/>
    <col min="460" max="460" width="2.140625" style="112" customWidth="1"/>
    <col min="461" max="698" width="11.42578125" style="112"/>
    <col min="699" max="699" width="5.5703125" style="112" customWidth="1"/>
    <col min="700" max="700" width="5" style="112" customWidth="1"/>
    <col min="701" max="704" width="6.85546875" style="112" customWidth="1"/>
    <col min="705" max="705" width="5.5703125" style="112" customWidth="1"/>
    <col min="706" max="706" width="6.85546875" style="112" customWidth="1"/>
    <col min="707" max="707" width="16.140625" style="112" customWidth="1"/>
    <col min="708" max="708" width="13.85546875" style="112" customWidth="1"/>
    <col min="709" max="709" width="12.42578125" style="112" customWidth="1"/>
    <col min="710" max="710" width="13.5703125" style="112" customWidth="1"/>
    <col min="711" max="711" width="11.5703125" style="112" customWidth="1"/>
    <col min="712" max="712" width="13" style="112" customWidth="1"/>
    <col min="713" max="713" width="13.5703125" style="112" customWidth="1"/>
    <col min="714" max="714" width="9.7109375" style="112" customWidth="1"/>
    <col min="715" max="715" width="11.42578125" style="112" customWidth="1"/>
    <col min="716" max="716" width="2.140625" style="112" customWidth="1"/>
    <col min="717" max="954" width="11.42578125" style="112"/>
    <col min="955" max="955" width="5.5703125" style="112" customWidth="1"/>
    <col min="956" max="956" width="5" style="112" customWidth="1"/>
    <col min="957" max="960" width="6.85546875" style="112" customWidth="1"/>
    <col min="961" max="961" width="5.5703125" style="112" customWidth="1"/>
    <col min="962" max="962" width="6.85546875" style="112" customWidth="1"/>
    <col min="963" max="963" width="16.140625" style="112" customWidth="1"/>
    <col min="964" max="964" width="13.85546875" style="112" customWidth="1"/>
    <col min="965" max="965" width="12.42578125" style="112" customWidth="1"/>
    <col min="966" max="966" width="13.5703125" style="112" customWidth="1"/>
    <col min="967" max="967" width="11.5703125" style="112" customWidth="1"/>
    <col min="968" max="968" width="13" style="112" customWidth="1"/>
    <col min="969" max="969" width="13.5703125" style="112" customWidth="1"/>
    <col min="970" max="970" width="9.7109375" style="112" customWidth="1"/>
    <col min="971" max="971" width="11.42578125" style="112" customWidth="1"/>
    <col min="972" max="972" width="2.140625" style="112" customWidth="1"/>
    <col min="973" max="1210" width="11.42578125" style="112"/>
    <col min="1211" max="1211" width="5.5703125" style="112" customWidth="1"/>
    <col min="1212" max="1212" width="5" style="112" customWidth="1"/>
    <col min="1213" max="1216" width="6.85546875" style="112" customWidth="1"/>
    <col min="1217" max="1217" width="5.5703125" style="112" customWidth="1"/>
    <col min="1218" max="1218" width="6.85546875" style="112" customWidth="1"/>
    <col min="1219" max="1219" width="16.140625" style="112" customWidth="1"/>
    <col min="1220" max="1220" width="13.85546875" style="112" customWidth="1"/>
    <col min="1221" max="1221" width="12.42578125" style="112" customWidth="1"/>
    <col min="1222" max="1222" width="13.5703125" style="112" customWidth="1"/>
    <col min="1223" max="1223" width="11.5703125" style="112" customWidth="1"/>
    <col min="1224" max="1224" width="13" style="112" customWidth="1"/>
    <col min="1225" max="1225" width="13.5703125" style="112" customWidth="1"/>
    <col min="1226" max="1226" width="9.7109375" style="112" customWidth="1"/>
    <col min="1227" max="1227" width="11.42578125" style="112" customWidth="1"/>
    <col min="1228" max="1228" width="2.140625" style="112" customWidth="1"/>
    <col min="1229" max="1466" width="11.42578125" style="112"/>
    <col min="1467" max="1467" width="5.5703125" style="112" customWidth="1"/>
    <col min="1468" max="1468" width="5" style="112" customWidth="1"/>
    <col min="1469" max="1472" width="6.85546875" style="112" customWidth="1"/>
    <col min="1473" max="1473" width="5.5703125" style="112" customWidth="1"/>
    <col min="1474" max="1474" width="6.85546875" style="112" customWidth="1"/>
    <col min="1475" max="1475" width="16.140625" style="112" customWidth="1"/>
    <col min="1476" max="1476" width="13.85546875" style="112" customWidth="1"/>
    <col min="1477" max="1477" width="12.42578125" style="112" customWidth="1"/>
    <col min="1478" max="1478" width="13.5703125" style="112" customWidth="1"/>
    <col min="1479" max="1479" width="11.5703125" style="112" customWidth="1"/>
    <col min="1480" max="1480" width="13" style="112" customWidth="1"/>
    <col min="1481" max="1481" width="13.5703125" style="112" customWidth="1"/>
    <col min="1482" max="1482" width="9.7109375" style="112" customWidth="1"/>
    <col min="1483" max="1483" width="11.42578125" style="112" customWidth="1"/>
    <col min="1484" max="1484" width="2.140625" style="112" customWidth="1"/>
    <col min="1485" max="1722" width="11.42578125" style="112"/>
    <col min="1723" max="1723" width="5.5703125" style="112" customWidth="1"/>
    <col min="1724" max="1724" width="5" style="112" customWidth="1"/>
    <col min="1725" max="1728" width="6.85546875" style="112" customWidth="1"/>
    <col min="1729" max="1729" width="5.5703125" style="112" customWidth="1"/>
    <col min="1730" max="1730" width="6.85546875" style="112" customWidth="1"/>
    <col min="1731" max="1731" width="16.140625" style="112" customWidth="1"/>
    <col min="1732" max="1732" width="13.85546875" style="112" customWidth="1"/>
    <col min="1733" max="1733" width="12.42578125" style="112" customWidth="1"/>
    <col min="1734" max="1734" width="13.5703125" style="112" customWidth="1"/>
    <col min="1735" max="1735" width="11.5703125" style="112" customWidth="1"/>
    <col min="1736" max="1736" width="13" style="112" customWidth="1"/>
    <col min="1737" max="1737" width="13.5703125" style="112" customWidth="1"/>
    <col min="1738" max="1738" width="9.7109375" style="112" customWidth="1"/>
    <col min="1739" max="1739" width="11.42578125" style="112" customWidth="1"/>
    <col min="1740" max="1740" width="2.140625" style="112" customWidth="1"/>
    <col min="1741" max="1978" width="11.42578125" style="112"/>
    <col min="1979" max="1979" width="5.5703125" style="112" customWidth="1"/>
    <col min="1980" max="1980" width="5" style="112" customWidth="1"/>
    <col min="1981" max="1984" width="6.85546875" style="112" customWidth="1"/>
    <col min="1985" max="1985" width="5.5703125" style="112" customWidth="1"/>
    <col min="1986" max="1986" width="6.85546875" style="112" customWidth="1"/>
    <col min="1987" max="1987" width="16.140625" style="112" customWidth="1"/>
    <col min="1988" max="1988" width="13.85546875" style="112" customWidth="1"/>
    <col min="1989" max="1989" width="12.42578125" style="112" customWidth="1"/>
    <col min="1990" max="1990" width="13.5703125" style="112" customWidth="1"/>
    <col min="1991" max="1991" width="11.5703125" style="112" customWidth="1"/>
    <col min="1992" max="1992" width="13" style="112" customWidth="1"/>
    <col min="1993" max="1993" width="13.5703125" style="112" customWidth="1"/>
    <col min="1994" max="1994" width="9.7109375" style="112" customWidth="1"/>
    <col min="1995" max="1995" width="11.42578125" style="112" customWidth="1"/>
    <col min="1996" max="1996" width="2.140625" style="112" customWidth="1"/>
    <col min="1997" max="2234" width="11.42578125" style="112"/>
    <col min="2235" max="2235" width="5.5703125" style="112" customWidth="1"/>
    <col min="2236" max="2236" width="5" style="112" customWidth="1"/>
    <col min="2237" max="2240" width="6.85546875" style="112" customWidth="1"/>
    <col min="2241" max="2241" width="5.5703125" style="112" customWidth="1"/>
    <col min="2242" max="2242" width="6.85546875" style="112" customWidth="1"/>
    <col min="2243" max="2243" width="16.140625" style="112" customWidth="1"/>
    <col min="2244" max="2244" width="13.85546875" style="112" customWidth="1"/>
    <col min="2245" max="2245" width="12.42578125" style="112" customWidth="1"/>
    <col min="2246" max="2246" width="13.5703125" style="112" customWidth="1"/>
    <col min="2247" max="2247" width="11.5703125" style="112" customWidth="1"/>
    <col min="2248" max="2248" width="13" style="112" customWidth="1"/>
    <col min="2249" max="2249" width="13.5703125" style="112" customWidth="1"/>
    <col min="2250" max="2250" width="9.7109375" style="112" customWidth="1"/>
    <col min="2251" max="2251" width="11.42578125" style="112" customWidth="1"/>
    <col min="2252" max="2252" width="2.140625" style="112" customWidth="1"/>
    <col min="2253" max="2490" width="11.42578125" style="112"/>
    <col min="2491" max="2491" width="5.5703125" style="112" customWidth="1"/>
    <col min="2492" max="2492" width="5" style="112" customWidth="1"/>
    <col min="2493" max="2496" width="6.85546875" style="112" customWidth="1"/>
    <col min="2497" max="2497" width="5.5703125" style="112" customWidth="1"/>
    <col min="2498" max="2498" width="6.85546875" style="112" customWidth="1"/>
    <col min="2499" max="2499" width="16.140625" style="112" customWidth="1"/>
    <col min="2500" max="2500" width="13.85546875" style="112" customWidth="1"/>
    <col min="2501" max="2501" width="12.42578125" style="112" customWidth="1"/>
    <col min="2502" max="2502" width="13.5703125" style="112" customWidth="1"/>
    <col min="2503" max="2503" width="11.5703125" style="112" customWidth="1"/>
    <col min="2504" max="2504" width="13" style="112" customWidth="1"/>
    <col min="2505" max="2505" width="13.5703125" style="112" customWidth="1"/>
    <col min="2506" max="2506" width="9.7109375" style="112" customWidth="1"/>
    <col min="2507" max="2507" width="11.42578125" style="112" customWidth="1"/>
    <col min="2508" max="2508" width="2.140625" style="112" customWidth="1"/>
    <col min="2509" max="2746" width="11.42578125" style="112"/>
    <col min="2747" max="2747" width="5.5703125" style="112" customWidth="1"/>
    <col min="2748" max="2748" width="5" style="112" customWidth="1"/>
    <col min="2749" max="2752" width="6.85546875" style="112" customWidth="1"/>
    <col min="2753" max="2753" width="5.5703125" style="112" customWidth="1"/>
    <col min="2754" max="2754" width="6.85546875" style="112" customWidth="1"/>
    <col min="2755" max="2755" width="16.140625" style="112" customWidth="1"/>
    <col min="2756" max="2756" width="13.85546875" style="112" customWidth="1"/>
    <col min="2757" max="2757" width="12.42578125" style="112" customWidth="1"/>
    <col min="2758" max="2758" width="13.5703125" style="112" customWidth="1"/>
    <col min="2759" max="2759" width="11.5703125" style="112" customWidth="1"/>
    <col min="2760" max="2760" width="13" style="112" customWidth="1"/>
    <col min="2761" max="2761" width="13.5703125" style="112" customWidth="1"/>
    <col min="2762" max="2762" width="9.7109375" style="112" customWidth="1"/>
    <col min="2763" max="2763" width="11.42578125" style="112" customWidth="1"/>
    <col min="2764" max="2764" width="2.140625" style="112" customWidth="1"/>
    <col min="2765" max="3002" width="11.42578125" style="112"/>
    <col min="3003" max="3003" width="5.5703125" style="112" customWidth="1"/>
    <col min="3004" max="3004" width="5" style="112" customWidth="1"/>
    <col min="3005" max="3008" width="6.85546875" style="112" customWidth="1"/>
    <col min="3009" max="3009" width="5.5703125" style="112" customWidth="1"/>
    <col min="3010" max="3010" width="6.85546875" style="112" customWidth="1"/>
    <col min="3011" max="3011" width="16.140625" style="112" customWidth="1"/>
    <col min="3012" max="3012" width="13.85546875" style="112" customWidth="1"/>
    <col min="3013" max="3013" width="12.42578125" style="112" customWidth="1"/>
    <col min="3014" max="3014" width="13.5703125" style="112" customWidth="1"/>
    <col min="3015" max="3015" width="11.5703125" style="112" customWidth="1"/>
    <col min="3016" max="3016" width="13" style="112" customWidth="1"/>
    <col min="3017" max="3017" width="13.5703125" style="112" customWidth="1"/>
    <col min="3018" max="3018" width="9.7109375" style="112" customWidth="1"/>
    <col min="3019" max="3019" width="11.42578125" style="112" customWidth="1"/>
    <col min="3020" max="3020" width="2.140625" style="112" customWidth="1"/>
    <col min="3021" max="3258" width="11.42578125" style="112"/>
    <col min="3259" max="3259" width="5.5703125" style="112" customWidth="1"/>
    <col min="3260" max="3260" width="5" style="112" customWidth="1"/>
    <col min="3261" max="3264" width="6.85546875" style="112" customWidth="1"/>
    <col min="3265" max="3265" width="5.5703125" style="112" customWidth="1"/>
    <col min="3266" max="3266" width="6.85546875" style="112" customWidth="1"/>
    <col min="3267" max="3267" width="16.140625" style="112" customWidth="1"/>
    <col min="3268" max="3268" width="13.85546875" style="112" customWidth="1"/>
    <col min="3269" max="3269" width="12.42578125" style="112" customWidth="1"/>
    <col min="3270" max="3270" width="13.5703125" style="112" customWidth="1"/>
    <col min="3271" max="3271" width="11.5703125" style="112" customWidth="1"/>
    <col min="3272" max="3272" width="13" style="112" customWidth="1"/>
    <col min="3273" max="3273" width="13.5703125" style="112" customWidth="1"/>
    <col min="3274" max="3274" width="9.7109375" style="112" customWidth="1"/>
    <col min="3275" max="3275" width="11.42578125" style="112" customWidth="1"/>
    <col min="3276" max="3276" width="2.140625" style="112" customWidth="1"/>
    <col min="3277" max="3514" width="11.42578125" style="112"/>
    <col min="3515" max="3515" width="5.5703125" style="112" customWidth="1"/>
    <col min="3516" max="3516" width="5" style="112" customWidth="1"/>
    <col min="3517" max="3520" width="6.85546875" style="112" customWidth="1"/>
    <col min="3521" max="3521" width="5.5703125" style="112" customWidth="1"/>
    <col min="3522" max="3522" width="6.85546875" style="112" customWidth="1"/>
    <col min="3523" max="3523" width="16.140625" style="112" customWidth="1"/>
    <col min="3524" max="3524" width="13.85546875" style="112" customWidth="1"/>
    <col min="3525" max="3525" width="12.42578125" style="112" customWidth="1"/>
    <col min="3526" max="3526" width="13.5703125" style="112" customWidth="1"/>
    <col min="3527" max="3527" width="11.5703125" style="112" customWidth="1"/>
    <col min="3528" max="3528" width="13" style="112" customWidth="1"/>
    <col min="3529" max="3529" width="13.5703125" style="112" customWidth="1"/>
    <col min="3530" max="3530" width="9.7109375" style="112" customWidth="1"/>
    <col min="3531" max="3531" width="11.42578125" style="112" customWidth="1"/>
    <col min="3532" max="3532" width="2.140625" style="112" customWidth="1"/>
    <col min="3533" max="3770" width="11.42578125" style="112"/>
    <col min="3771" max="3771" width="5.5703125" style="112" customWidth="1"/>
    <col min="3772" max="3772" width="5" style="112" customWidth="1"/>
    <col min="3773" max="3776" width="6.85546875" style="112" customWidth="1"/>
    <col min="3777" max="3777" width="5.5703125" style="112" customWidth="1"/>
    <col min="3778" max="3778" width="6.85546875" style="112" customWidth="1"/>
    <col min="3779" max="3779" width="16.140625" style="112" customWidth="1"/>
    <col min="3780" max="3780" width="13.85546875" style="112" customWidth="1"/>
    <col min="3781" max="3781" width="12.42578125" style="112" customWidth="1"/>
    <col min="3782" max="3782" width="13.5703125" style="112" customWidth="1"/>
    <col min="3783" max="3783" width="11.5703125" style="112" customWidth="1"/>
    <col min="3784" max="3784" width="13" style="112" customWidth="1"/>
    <col min="3785" max="3785" width="13.5703125" style="112" customWidth="1"/>
    <col min="3786" max="3786" width="9.7109375" style="112" customWidth="1"/>
    <col min="3787" max="3787" width="11.42578125" style="112" customWidth="1"/>
    <col min="3788" max="3788" width="2.140625" style="112" customWidth="1"/>
    <col min="3789" max="4026" width="11.42578125" style="112"/>
    <col min="4027" max="4027" width="5.5703125" style="112" customWidth="1"/>
    <col min="4028" max="4028" width="5" style="112" customWidth="1"/>
    <col min="4029" max="4032" width="6.85546875" style="112" customWidth="1"/>
    <col min="4033" max="4033" width="5.5703125" style="112" customWidth="1"/>
    <col min="4034" max="4034" width="6.85546875" style="112" customWidth="1"/>
    <col min="4035" max="4035" width="16.140625" style="112" customWidth="1"/>
    <col min="4036" max="4036" width="13.85546875" style="112" customWidth="1"/>
    <col min="4037" max="4037" width="12.42578125" style="112" customWidth="1"/>
    <col min="4038" max="4038" width="13.5703125" style="112" customWidth="1"/>
    <col min="4039" max="4039" width="11.5703125" style="112" customWidth="1"/>
    <col min="4040" max="4040" width="13" style="112" customWidth="1"/>
    <col min="4041" max="4041" width="13.5703125" style="112" customWidth="1"/>
    <col min="4042" max="4042" width="9.7109375" style="112" customWidth="1"/>
    <col min="4043" max="4043" width="11.42578125" style="112" customWidth="1"/>
    <col min="4044" max="4044" width="2.140625" style="112" customWidth="1"/>
    <col min="4045" max="4282" width="11.42578125" style="112"/>
    <col min="4283" max="4283" width="5.5703125" style="112" customWidth="1"/>
    <col min="4284" max="4284" width="5" style="112" customWidth="1"/>
    <col min="4285" max="4288" width="6.85546875" style="112" customWidth="1"/>
    <col min="4289" max="4289" width="5.5703125" style="112" customWidth="1"/>
    <col min="4290" max="4290" width="6.85546875" style="112" customWidth="1"/>
    <col min="4291" max="4291" width="16.140625" style="112" customWidth="1"/>
    <col min="4292" max="4292" width="13.85546875" style="112" customWidth="1"/>
    <col min="4293" max="4293" width="12.42578125" style="112" customWidth="1"/>
    <col min="4294" max="4294" width="13.5703125" style="112" customWidth="1"/>
    <col min="4295" max="4295" width="11.5703125" style="112" customWidth="1"/>
    <col min="4296" max="4296" width="13" style="112" customWidth="1"/>
    <col min="4297" max="4297" width="13.5703125" style="112" customWidth="1"/>
    <col min="4298" max="4298" width="9.7109375" style="112" customWidth="1"/>
    <col min="4299" max="4299" width="11.42578125" style="112" customWidth="1"/>
    <col min="4300" max="4300" width="2.140625" style="112" customWidth="1"/>
    <col min="4301" max="4538" width="11.42578125" style="112"/>
    <col min="4539" max="4539" width="5.5703125" style="112" customWidth="1"/>
    <col min="4540" max="4540" width="5" style="112" customWidth="1"/>
    <col min="4541" max="4544" width="6.85546875" style="112" customWidth="1"/>
    <col min="4545" max="4545" width="5.5703125" style="112" customWidth="1"/>
    <col min="4546" max="4546" width="6.85546875" style="112" customWidth="1"/>
    <col min="4547" max="4547" width="16.140625" style="112" customWidth="1"/>
    <col min="4548" max="4548" width="13.85546875" style="112" customWidth="1"/>
    <col min="4549" max="4549" width="12.42578125" style="112" customWidth="1"/>
    <col min="4550" max="4550" width="13.5703125" style="112" customWidth="1"/>
    <col min="4551" max="4551" width="11.5703125" style="112" customWidth="1"/>
    <col min="4552" max="4552" width="13" style="112" customWidth="1"/>
    <col min="4553" max="4553" width="13.5703125" style="112" customWidth="1"/>
    <col min="4554" max="4554" width="9.7109375" style="112" customWidth="1"/>
    <col min="4555" max="4555" width="11.42578125" style="112" customWidth="1"/>
    <col min="4556" max="4556" width="2.140625" style="112" customWidth="1"/>
    <col min="4557" max="4794" width="11.42578125" style="112"/>
    <col min="4795" max="4795" width="5.5703125" style="112" customWidth="1"/>
    <col min="4796" max="4796" width="5" style="112" customWidth="1"/>
    <col min="4797" max="4800" width="6.85546875" style="112" customWidth="1"/>
    <col min="4801" max="4801" width="5.5703125" style="112" customWidth="1"/>
    <col min="4802" max="4802" width="6.85546875" style="112" customWidth="1"/>
    <col min="4803" max="4803" width="16.140625" style="112" customWidth="1"/>
    <col min="4804" max="4804" width="13.85546875" style="112" customWidth="1"/>
    <col min="4805" max="4805" width="12.42578125" style="112" customWidth="1"/>
    <col min="4806" max="4806" width="13.5703125" style="112" customWidth="1"/>
    <col min="4807" max="4807" width="11.5703125" style="112" customWidth="1"/>
    <col min="4808" max="4808" width="13" style="112" customWidth="1"/>
    <col min="4809" max="4809" width="13.5703125" style="112" customWidth="1"/>
    <col min="4810" max="4810" width="9.7109375" style="112" customWidth="1"/>
    <col min="4811" max="4811" width="11.42578125" style="112" customWidth="1"/>
    <col min="4812" max="4812" width="2.140625" style="112" customWidth="1"/>
    <col min="4813" max="5050" width="11.42578125" style="112"/>
    <col min="5051" max="5051" width="5.5703125" style="112" customWidth="1"/>
    <col min="5052" max="5052" width="5" style="112" customWidth="1"/>
    <col min="5053" max="5056" width="6.85546875" style="112" customWidth="1"/>
    <col min="5057" max="5057" width="5.5703125" style="112" customWidth="1"/>
    <col min="5058" max="5058" width="6.85546875" style="112" customWidth="1"/>
    <col min="5059" max="5059" width="16.140625" style="112" customWidth="1"/>
    <col min="5060" max="5060" width="13.85546875" style="112" customWidth="1"/>
    <col min="5061" max="5061" width="12.42578125" style="112" customWidth="1"/>
    <col min="5062" max="5062" width="13.5703125" style="112" customWidth="1"/>
    <col min="5063" max="5063" width="11.5703125" style="112" customWidth="1"/>
    <col min="5064" max="5064" width="13" style="112" customWidth="1"/>
    <col min="5065" max="5065" width="13.5703125" style="112" customWidth="1"/>
    <col min="5066" max="5066" width="9.7109375" style="112" customWidth="1"/>
    <col min="5067" max="5067" width="11.42578125" style="112" customWidth="1"/>
    <col min="5068" max="5068" width="2.140625" style="112" customWidth="1"/>
    <col min="5069" max="5306" width="11.42578125" style="112"/>
    <col min="5307" max="5307" width="5.5703125" style="112" customWidth="1"/>
    <col min="5308" max="5308" width="5" style="112" customWidth="1"/>
    <col min="5309" max="5312" width="6.85546875" style="112" customWidth="1"/>
    <col min="5313" max="5313" width="5.5703125" style="112" customWidth="1"/>
    <col min="5314" max="5314" width="6.85546875" style="112" customWidth="1"/>
    <col min="5315" max="5315" width="16.140625" style="112" customWidth="1"/>
    <col min="5316" max="5316" width="13.85546875" style="112" customWidth="1"/>
    <col min="5317" max="5317" width="12.42578125" style="112" customWidth="1"/>
    <col min="5318" max="5318" width="13.5703125" style="112" customWidth="1"/>
    <col min="5319" max="5319" width="11.5703125" style="112" customWidth="1"/>
    <col min="5320" max="5320" width="13" style="112" customWidth="1"/>
    <col min="5321" max="5321" width="13.5703125" style="112" customWidth="1"/>
    <col min="5322" max="5322" width="9.7109375" style="112" customWidth="1"/>
    <col min="5323" max="5323" width="11.42578125" style="112" customWidth="1"/>
    <col min="5324" max="5324" width="2.140625" style="112" customWidth="1"/>
    <col min="5325" max="5562" width="11.42578125" style="112"/>
    <col min="5563" max="5563" width="5.5703125" style="112" customWidth="1"/>
    <col min="5564" max="5564" width="5" style="112" customWidth="1"/>
    <col min="5565" max="5568" width="6.85546875" style="112" customWidth="1"/>
    <col min="5569" max="5569" width="5.5703125" style="112" customWidth="1"/>
    <col min="5570" max="5570" width="6.85546875" style="112" customWidth="1"/>
    <col min="5571" max="5571" width="16.140625" style="112" customWidth="1"/>
    <col min="5572" max="5572" width="13.85546875" style="112" customWidth="1"/>
    <col min="5573" max="5573" width="12.42578125" style="112" customWidth="1"/>
    <col min="5574" max="5574" width="13.5703125" style="112" customWidth="1"/>
    <col min="5575" max="5575" width="11.5703125" style="112" customWidth="1"/>
    <col min="5576" max="5576" width="13" style="112" customWidth="1"/>
    <col min="5577" max="5577" width="13.5703125" style="112" customWidth="1"/>
    <col min="5578" max="5578" width="9.7109375" style="112" customWidth="1"/>
    <col min="5579" max="5579" width="11.42578125" style="112" customWidth="1"/>
    <col min="5580" max="5580" width="2.140625" style="112" customWidth="1"/>
    <col min="5581" max="5818" width="11.42578125" style="112"/>
    <col min="5819" max="5819" width="5.5703125" style="112" customWidth="1"/>
    <col min="5820" max="5820" width="5" style="112" customWidth="1"/>
    <col min="5821" max="5824" width="6.85546875" style="112" customWidth="1"/>
    <col min="5825" max="5825" width="5.5703125" style="112" customWidth="1"/>
    <col min="5826" max="5826" width="6.85546875" style="112" customWidth="1"/>
    <col min="5827" max="5827" width="16.140625" style="112" customWidth="1"/>
    <col min="5828" max="5828" width="13.85546875" style="112" customWidth="1"/>
    <col min="5829" max="5829" width="12.42578125" style="112" customWidth="1"/>
    <col min="5830" max="5830" width="13.5703125" style="112" customWidth="1"/>
    <col min="5831" max="5831" width="11.5703125" style="112" customWidth="1"/>
    <col min="5832" max="5832" width="13" style="112" customWidth="1"/>
    <col min="5833" max="5833" width="13.5703125" style="112" customWidth="1"/>
    <col min="5834" max="5834" width="9.7109375" style="112" customWidth="1"/>
    <col min="5835" max="5835" width="11.42578125" style="112" customWidth="1"/>
    <col min="5836" max="5836" width="2.140625" style="112" customWidth="1"/>
    <col min="5837" max="6074" width="11.42578125" style="112"/>
    <col min="6075" max="6075" width="5.5703125" style="112" customWidth="1"/>
    <col min="6076" max="6076" width="5" style="112" customWidth="1"/>
    <col min="6077" max="6080" width="6.85546875" style="112" customWidth="1"/>
    <col min="6081" max="6081" width="5.5703125" style="112" customWidth="1"/>
    <col min="6082" max="6082" width="6.85546875" style="112" customWidth="1"/>
    <col min="6083" max="6083" width="16.140625" style="112" customWidth="1"/>
    <col min="6084" max="6084" width="13.85546875" style="112" customWidth="1"/>
    <col min="6085" max="6085" width="12.42578125" style="112" customWidth="1"/>
    <col min="6086" max="6086" width="13.5703125" style="112" customWidth="1"/>
    <col min="6087" max="6087" width="11.5703125" style="112" customWidth="1"/>
    <col min="6088" max="6088" width="13" style="112" customWidth="1"/>
    <col min="6089" max="6089" width="13.5703125" style="112" customWidth="1"/>
    <col min="6090" max="6090" width="9.7109375" style="112" customWidth="1"/>
    <col min="6091" max="6091" width="11.42578125" style="112" customWidth="1"/>
    <col min="6092" max="6092" width="2.140625" style="112" customWidth="1"/>
    <col min="6093" max="6330" width="11.42578125" style="112"/>
    <col min="6331" max="6331" width="5.5703125" style="112" customWidth="1"/>
    <col min="6332" max="6332" width="5" style="112" customWidth="1"/>
    <col min="6333" max="6336" width="6.85546875" style="112" customWidth="1"/>
    <col min="6337" max="6337" width="5.5703125" style="112" customWidth="1"/>
    <col min="6338" max="6338" width="6.85546875" style="112" customWidth="1"/>
    <col min="6339" max="6339" width="16.140625" style="112" customWidth="1"/>
    <col min="6340" max="6340" width="13.85546875" style="112" customWidth="1"/>
    <col min="6341" max="6341" width="12.42578125" style="112" customWidth="1"/>
    <col min="6342" max="6342" width="13.5703125" style="112" customWidth="1"/>
    <col min="6343" max="6343" width="11.5703125" style="112" customWidth="1"/>
    <col min="6344" max="6344" width="13" style="112" customWidth="1"/>
    <col min="6345" max="6345" width="13.5703125" style="112" customWidth="1"/>
    <col min="6346" max="6346" width="9.7109375" style="112" customWidth="1"/>
    <col min="6347" max="6347" width="11.42578125" style="112" customWidth="1"/>
    <col min="6348" max="6348" width="2.140625" style="112" customWidth="1"/>
    <col min="6349" max="6586" width="11.42578125" style="112"/>
    <col min="6587" max="6587" width="5.5703125" style="112" customWidth="1"/>
    <col min="6588" max="6588" width="5" style="112" customWidth="1"/>
    <col min="6589" max="6592" width="6.85546875" style="112" customWidth="1"/>
    <col min="6593" max="6593" width="5.5703125" style="112" customWidth="1"/>
    <col min="6594" max="6594" width="6.85546875" style="112" customWidth="1"/>
    <col min="6595" max="6595" width="16.140625" style="112" customWidth="1"/>
    <col min="6596" max="6596" width="13.85546875" style="112" customWidth="1"/>
    <col min="6597" max="6597" width="12.42578125" style="112" customWidth="1"/>
    <col min="6598" max="6598" width="13.5703125" style="112" customWidth="1"/>
    <col min="6599" max="6599" width="11.5703125" style="112" customWidth="1"/>
    <col min="6600" max="6600" width="13" style="112" customWidth="1"/>
    <col min="6601" max="6601" width="13.5703125" style="112" customWidth="1"/>
    <col min="6602" max="6602" width="9.7109375" style="112" customWidth="1"/>
    <col min="6603" max="6603" width="11.42578125" style="112" customWidth="1"/>
    <col min="6604" max="6604" width="2.140625" style="112" customWidth="1"/>
    <col min="6605" max="6842" width="11.42578125" style="112"/>
    <col min="6843" max="6843" width="5.5703125" style="112" customWidth="1"/>
    <col min="6844" max="6844" width="5" style="112" customWidth="1"/>
    <col min="6845" max="6848" width="6.85546875" style="112" customWidth="1"/>
    <col min="6849" max="6849" width="5.5703125" style="112" customWidth="1"/>
    <col min="6850" max="6850" width="6.85546875" style="112" customWidth="1"/>
    <col min="6851" max="6851" width="16.140625" style="112" customWidth="1"/>
    <col min="6852" max="6852" width="13.85546875" style="112" customWidth="1"/>
    <col min="6853" max="6853" width="12.42578125" style="112" customWidth="1"/>
    <col min="6854" max="6854" width="13.5703125" style="112" customWidth="1"/>
    <col min="6855" max="6855" width="11.5703125" style="112" customWidth="1"/>
    <col min="6856" max="6856" width="13" style="112" customWidth="1"/>
    <col min="6857" max="6857" width="13.5703125" style="112" customWidth="1"/>
    <col min="6858" max="6858" width="9.7109375" style="112" customWidth="1"/>
    <col min="6859" max="6859" width="11.42578125" style="112" customWidth="1"/>
    <col min="6860" max="6860" width="2.140625" style="112" customWidth="1"/>
    <col min="6861" max="7098" width="11.42578125" style="112"/>
    <col min="7099" max="7099" width="5.5703125" style="112" customWidth="1"/>
    <col min="7100" max="7100" width="5" style="112" customWidth="1"/>
    <col min="7101" max="7104" width="6.85546875" style="112" customWidth="1"/>
    <col min="7105" max="7105" width="5.5703125" style="112" customWidth="1"/>
    <col min="7106" max="7106" width="6.85546875" style="112" customWidth="1"/>
    <col min="7107" max="7107" width="16.140625" style="112" customWidth="1"/>
    <col min="7108" max="7108" width="13.85546875" style="112" customWidth="1"/>
    <col min="7109" max="7109" width="12.42578125" style="112" customWidth="1"/>
    <col min="7110" max="7110" width="13.5703125" style="112" customWidth="1"/>
    <col min="7111" max="7111" width="11.5703125" style="112" customWidth="1"/>
    <col min="7112" max="7112" width="13" style="112" customWidth="1"/>
    <col min="7113" max="7113" width="13.5703125" style="112" customWidth="1"/>
    <col min="7114" max="7114" width="9.7109375" style="112" customWidth="1"/>
    <col min="7115" max="7115" width="11.42578125" style="112" customWidth="1"/>
    <col min="7116" max="7116" width="2.140625" style="112" customWidth="1"/>
    <col min="7117" max="7354" width="11.42578125" style="112"/>
    <col min="7355" max="7355" width="5.5703125" style="112" customWidth="1"/>
    <col min="7356" max="7356" width="5" style="112" customWidth="1"/>
    <col min="7357" max="7360" width="6.85546875" style="112" customWidth="1"/>
    <col min="7361" max="7361" width="5.5703125" style="112" customWidth="1"/>
    <col min="7362" max="7362" width="6.85546875" style="112" customWidth="1"/>
    <col min="7363" max="7363" width="16.140625" style="112" customWidth="1"/>
    <col min="7364" max="7364" width="13.85546875" style="112" customWidth="1"/>
    <col min="7365" max="7365" width="12.42578125" style="112" customWidth="1"/>
    <col min="7366" max="7366" width="13.5703125" style="112" customWidth="1"/>
    <col min="7367" max="7367" width="11.5703125" style="112" customWidth="1"/>
    <col min="7368" max="7368" width="13" style="112" customWidth="1"/>
    <col min="7369" max="7369" width="13.5703125" style="112" customWidth="1"/>
    <col min="7370" max="7370" width="9.7109375" style="112" customWidth="1"/>
    <col min="7371" max="7371" width="11.42578125" style="112" customWidth="1"/>
    <col min="7372" max="7372" width="2.140625" style="112" customWidth="1"/>
    <col min="7373" max="7610" width="11.42578125" style="112"/>
    <col min="7611" max="7611" width="5.5703125" style="112" customWidth="1"/>
    <col min="7612" max="7612" width="5" style="112" customWidth="1"/>
    <col min="7613" max="7616" width="6.85546875" style="112" customWidth="1"/>
    <col min="7617" max="7617" width="5.5703125" style="112" customWidth="1"/>
    <col min="7618" max="7618" width="6.85546875" style="112" customWidth="1"/>
    <col min="7619" max="7619" width="16.140625" style="112" customWidth="1"/>
    <col min="7620" max="7620" width="13.85546875" style="112" customWidth="1"/>
    <col min="7621" max="7621" width="12.42578125" style="112" customWidth="1"/>
    <col min="7622" max="7622" width="13.5703125" style="112" customWidth="1"/>
    <col min="7623" max="7623" width="11.5703125" style="112" customWidth="1"/>
    <col min="7624" max="7624" width="13" style="112" customWidth="1"/>
    <col min="7625" max="7625" width="13.5703125" style="112" customWidth="1"/>
    <col min="7626" max="7626" width="9.7109375" style="112" customWidth="1"/>
    <col min="7627" max="7627" width="11.42578125" style="112" customWidth="1"/>
    <col min="7628" max="7628" width="2.140625" style="112" customWidth="1"/>
    <col min="7629" max="7866" width="11.42578125" style="112"/>
    <col min="7867" max="7867" width="5.5703125" style="112" customWidth="1"/>
    <col min="7868" max="7868" width="5" style="112" customWidth="1"/>
    <col min="7869" max="7872" width="6.85546875" style="112" customWidth="1"/>
    <col min="7873" max="7873" width="5.5703125" style="112" customWidth="1"/>
    <col min="7874" max="7874" width="6.85546875" style="112" customWidth="1"/>
    <col min="7875" max="7875" width="16.140625" style="112" customWidth="1"/>
    <col min="7876" max="7876" width="13.85546875" style="112" customWidth="1"/>
    <col min="7877" max="7877" width="12.42578125" style="112" customWidth="1"/>
    <col min="7878" max="7878" width="13.5703125" style="112" customWidth="1"/>
    <col min="7879" max="7879" width="11.5703125" style="112" customWidth="1"/>
    <col min="7880" max="7880" width="13" style="112" customWidth="1"/>
    <col min="7881" max="7881" width="13.5703125" style="112" customWidth="1"/>
    <col min="7882" max="7882" width="9.7109375" style="112" customWidth="1"/>
    <col min="7883" max="7883" width="11.42578125" style="112" customWidth="1"/>
    <col min="7884" max="7884" width="2.140625" style="112" customWidth="1"/>
    <col min="7885" max="8122" width="11.42578125" style="112"/>
    <col min="8123" max="8123" width="5.5703125" style="112" customWidth="1"/>
    <col min="8124" max="8124" width="5" style="112" customWidth="1"/>
    <col min="8125" max="8128" width="6.85546875" style="112" customWidth="1"/>
    <col min="8129" max="8129" width="5.5703125" style="112" customWidth="1"/>
    <col min="8130" max="8130" width="6.85546875" style="112" customWidth="1"/>
    <col min="8131" max="8131" width="16.140625" style="112" customWidth="1"/>
    <col min="8132" max="8132" width="13.85546875" style="112" customWidth="1"/>
    <col min="8133" max="8133" width="12.42578125" style="112" customWidth="1"/>
    <col min="8134" max="8134" width="13.5703125" style="112" customWidth="1"/>
    <col min="8135" max="8135" width="11.5703125" style="112" customWidth="1"/>
    <col min="8136" max="8136" width="13" style="112" customWidth="1"/>
    <col min="8137" max="8137" width="13.5703125" style="112" customWidth="1"/>
    <col min="8138" max="8138" width="9.7109375" style="112" customWidth="1"/>
    <col min="8139" max="8139" width="11.42578125" style="112" customWidth="1"/>
    <col min="8140" max="8140" width="2.140625" style="112" customWidth="1"/>
    <col min="8141" max="8378" width="11.42578125" style="112"/>
    <col min="8379" max="8379" width="5.5703125" style="112" customWidth="1"/>
    <col min="8380" max="8380" width="5" style="112" customWidth="1"/>
    <col min="8381" max="8384" width="6.85546875" style="112" customWidth="1"/>
    <col min="8385" max="8385" width="5.5703125" style="112" customWidth="1"/>
    <col min="8386" max="8386" width="6.85546875" style="112" customWidth="1"/>
    <col min="8387" max="8387" width="16.140625" style="112" customWidth="1"/>
    <col min="8388" max="8388" width="13.85546875" style="112" customWidth="1"/>
    <col min="8389" max="8389" width="12.42578125" style="112" customWidth="1"/>
    <col min="8390" max="8390" width="13.5703125" style="112" customWidth="1"/>
    <col min="8391" max="8391" width="11.5703125" style="112" customWidth="1"/>
    <col min="8392" max="8392" width="13" style="112" customWidth="1"/>
    <col min="8393" max="8393" width="13.5703125" style="112" customWidth="1"/>
    <col min="8394" max="8394" width="9.7109375" style="112" customWidth="1"/>
    <col min="8395" max="8395" width="11.42578125" style="112" customWidth="1"/>
    <col min="8396" max="8396" width="2.140625" style="112" customWidth="1"/>
    <col min="8397" max="8634" width="11.42578125" style="112"/>
    <col min="8635" max="8635" width="5.5703125" style="112" customWidth="1"/>
    <col min="8636" max="8636" width="5" style="112" customWidth="1"/>
    <col min="8637" max="8640" width="6.85546875" style="112" customWidth="1"/>
    <col min="8641" max="8641" width="5.5703125" style="112" customWidth="1"/>
    <col min="8642" max="8642" width="6.85546875" style="112" customWidth="1"/>
    <col min="8643" max="8643" width="16.140625" style="112" customWidth="1"/>
    <col min="8644" max="8644" width="13.85546875" style="112" customWidth="1"/>
    <col min="8645" max="8645" width="12.42578125" style="112" customWidth="1"/>
    <col min="8646" max="8646" width="13.5703125" style="112" customWidth="1"/>
    <col min="8647" max="8647" width="11.5703125" style="112" customWidth="1"/>
    <col min="8648" max="8648" width="13" style="112" customWidth="1"/>
    <col min="8649" max="8649" width="13.5703125" style="112" customWidth="1"/>
    <col min="8650" max="8650" width="9.7109375" style="112" customWidth="1"/>
    <col min="8651" max="8651" width="11.42578125" style="112" customWidth="1"/>
    <col min="8652" max="8652" width="2.140625" style="112" customWidth="1"/>
    <col min="8653" max="8890" width="11.42578125" style="112"/>
    <col min="8891" max="8891" width="5.5703125" style="112" customWidth="1"/>
    <col min="8892" max="8892" width="5" style="112" customWidth="1"/>
    <col min="8893" max="8896" width="6.85546875" style="112" customWidth="1"/>
    <col min="8897" max="8897" width="5.5703125" style="112" customWidth="1"/>
    <col min="8898" max="8898" width="6.85546875" style="112" customWidth="1"/>
    <col min="8899" max="8899" width="16.140625" style="112" customWidth="1"/>
    <col min="8900" max="8900" width="13.85546875" style="112" customWidth="1"/>
    <col min="8901" max="8901" width="12.42578125" style="112" customWidth="1"/>
    <col min="8902" max="8902" width="13.5703125" style="112" customWidth="1"/>
    <col min="8903" max="8903" width="11.5703125" style="112" customWidth="1"/>
    <col min="8904" max="8904" width="13" style="112" customWidth="1"/>
    <col min="8905" max="8905" width="13.5703125" style="112" customWidth="1"/>
    <col min="8906" max="8906" width="9.7109375" style="112" customWidth="1"/>
    <col min="8907" max="8907" width="11.42578125" style="112" customWidth="1"/>
    <col min="8908" max="8908" width="2.140625" style="112" customWidth="1"/>
    <col min="8909" max="9146" width="11.42578125" style="112"/>
    <col min="9147" max="9147" width="5.5703125" style="112" customWidth="1"/>
    <col min="9148" max="9148" width="5" style="112" customWidth="1"/>
    <col min="9149" max="9152" width="6.85546875" style="112" customWidth="1"/>
    <col min="9153" max="9153" width="5.5703125" style="112" customWidth="1"/>
    <col min="9154" max="9154" width="6.85546875" style="112" customWidth="1"/>
    <col min="9155" max="9155" width="16.140625" style="112" customWidth="1"/>
    <col min="9156" max="9156" width="13.85546875" style="112" customWidth="1"/>
    <col min="9157" max="9157" width="12.42578125" style="112" customWidth="1"/>
    <col min="9158" max="9158" width="13.5703125" style="112" customWidth="1"/>
    <col min="9159" max="9159" width="11.5703125" style="112" customWidth="1"/>
    <col min="9160" max="9160" width="13" style="112" customWidth="1"/>
    <col min="9161" max="9161" width="13.5703125" style="112" customWidth="1"/>
    <col min="9162" max="9162" width="9.7109375" style="112" customWidth="1"/>
    <col min="9163" max="9163" width="11.42578125" style="112" customWidth="1"/>
    <col min="9164" max="9164" width="2.140625" style="112" customWidth="1"/>
    <col min="9165" max="9402" width="11.42578125" style="112"/>
    <col min="9403" max="9403" width="5.5703125" style="112" customWidth="1"/>
    <col min="9404" max="9404" width="5" style="112" customWidth="1"/>
    <col min="9405" max="9408" width="6.85546875" style="112" customWidth="1"/>
    <col min="9409" max="9409" width="5.5703125" style="112" customWidth="1"/>
    <col min="9410" max="9410" width="6.85546875" style="112" customWidth="1"/>
    <col min="9411" max="9411" width="16.140625" style="112" customWidth="1"/>
    <col min="9412" max="9412" width="13.85546875" style="112" customWidth="1"/>
    <col min="9413" max="9413" width="12.42578125" style="112" customWidth="1"/>
    <col min="9414" max="9414" width="13.5703125" style="112" customWidth="1"/>
    <col min="9415" max="9415" width="11.5703125" style="112" customWidth="1"/>
    <col min="9416" max="9416" width="13" style="112" customWidth="1"/>
    <col min="9417" max="9417" width="13.5703125" style="112" customWidth="1"/>
    <col min="9418" max="9418" width="9.7109375" style="112" customWidth="1"/>
    <col min="9419" max="9419" width="11.42578125" style="112" customWidth="1"/>
    <col min="9420" max="9420" width="2.140625" style="112" customWidth="1"/>
    <col min="9421" max="9658" width="11.42578125" style="112"/>
    <col min="9659" max="9659" width="5.5703125" style="112" customWidth="1"/>
    <col min="9660" max="9660" width="5" style="112" customWidth="1"/>
    <col min="9661" max="9664" width="6.85546875" style="112" customWidth="1"/>
    <col min="9665" max="9665" width="5.5703125" style="112" customWidth="1"/>
    <col min="9666" max="9666" width="6.85546875" style="112" customWidth="1"/>
    <col min="9667" max="9667" width="16.140625" style="112" customWidth="1"/>
    <col min="9668" max="9668" width="13.85546875" style="112" customWidth="1"/>
    <col min="9669" max="9669" width="12.42578125" style="112" customWidth="1"/>
    <col min="9670" max="9670" width="13.5703125" style="112" customWidth="1"/>
    <col min="9671" max="9671" width="11.5703125" style="112" customWidth="1"/>
    <col min="9672" max="9672" width="13" style="112" customWidth="1"/>
    <col min="9673" max="9673" width="13.5703125" style="112" customWidth="1"/>
    <col min="9674" max="9674" width="9.7109375" style="112" customWidth="1"/>
    <col min="9675" max="9675" width="11.42578125" style="112" customWidth="1"/>
    <col min="9676" max="9676" width="2.140625" style="112" customWidth="1"/>
    <col min="9677" max="9914" width="11.42578125" style="112"/>
    <col min="9915" max="9915" width="5.5703125" style="112" customWidth="1"/>
    <col min="9916" max="9916" width="5" style="112" customWidth="1"/>
    <col min="9917" max="9920" width="6.85546875" style="112" customWidth="1"/>
    <col min="9921" max="9921" width="5.5703125" style="112" customWidth="1"/>
    <col min="9922" max="9922" width="6.85546875" style="112" customWidth="1"/>
    <col min="9923" max="9923" width="16.140625" style="112" customWidth="1"/>
    <col min="9924" max="9924" width="13.85546875" style="112" customWidth="1"/>
    <col min="9925" max="9925" width="12.42578125" style="112" customWidth="1"/>
    <col min="9926" max="9926" width="13.5703125" style="112" customWidth="1"/>
    <col min="9927" max="9927" width="11.5703125" style="112" customWidth="1"/>
    <col min="9928" max="9928" width="13" style="112" customWidth="1"/>
    <col min="9929" max="9929" width="13.5703125" style="112" customWidth="1"/>
    <col min="9930" max="9930" width="9.7109375" style="112" customWidth="1"/>
    <col min="9931" max="9931" width="11.42578125" style="112" customWidth="1"/>
    <col min="9932" max="9932" width="2.140625" style="112" customWidth="1"/>
    <col min="9933" max="10170" width="11.42578125" style="112"/>
    <col min="10171" max="10171" width="5.5703125" style="112" customWidth="1"/>
    <col min="10172" max="10172" width="5" style="112" customWidth="1"/>
    <col min="10173" max="10176" width="6.85546875" style="112" customWidth="1"/>
    <col min="10177" max="10177" width="5.5703125" style="112" customWidth="1"/>
    <col min="10178" max="10178" width="6.85546875" style="112" customWidth="1"/>
    <col min="10179" max="10179" width="16.140625" style="112" customWidth="1"/>
    <col min="10180" max="10180" width="13.85546875" style="112" customWidth="1"/>
    <col min="10181" max="10181" width="12.42578125" style="112" customWidth="1"/>
    <col min="10182" max="10182" width="13.5703125" style="112" customWidth="1"/>
    <col min="10183" max="10183" width="11.5703125" style="112" customWidth="1"/>
    <col min="10184" max="10184" width="13" style="112" customWidth="1"/>
    <col min="10185" max="10185" width="13.5703125" style="112" customWidth="1"/>
    <col min="10186" max="10186" width="9.7109375" style="112" customWidth="1"/>
    <col min="10187" max="10187" width="11.42578125" style="112" customWidth="1"/>
    <col min="10188" max="10188" width="2.140625" style="112" customWidth="1"/>
    <col min="10189" max="10426" width="11.42578125" style="112"/>
    <col min="10427" max="10427" width="5.5703125" style="112" customWidth="1"/>
    <col min="10428" max="10428" width="5" style="112" customWidth="1"/>
    <col min="10429" max="10432" width="6.85546875" style="112" customWidth="1"/>
    <col min="10433" max="10433" width="5.5703125" style="112" customWidth="1"/>
    <col min="10434" max="10434" width="6.85546875" style="112" customWidth="1"/>
    <col min="10435" max="10435" width="16.140625" style="112" customWidth="1"/>
    <col min="10436" max="10436" width="13.85546875" style="112" customWidth="1"/>
    <col min="10437" max="10437" width="12.42578125" style="112" customWidth="1"/>
    <col min="10438" max="10438" width="13.5703125" style="112" customWidth="1"/>
    <col min="10439" max="10439" width="11.5703125" style="112" customWidth="1"/>
    <col min="10440" max="10440" width="13" style="112" customWidth="1"/>
    <col min="10441" max="10441" width="13.5703125" style="112" customWidth="1"/>
    <col min="10442" max="10442" width="9.7109375" style="112" customWidth="1"/>
    <col min="10443" max="10443" width="11.42578125" style="112" customWidth="1"/>
    <col min="10444" max="10444" width="2.140625" style="112" customWidth="1"/>
    <col min="10445" max="10682" width="11.42578125" style="112"/>
    <col min="10683" max="10683" width="5.5703125" style="112" customWidth="1"/>
    <col min="10684" max="10684" width="5" style="112" customWidth="1"/>
    <col min="10685" max="10688" width="6.85546875" style="112" customWidth="1"/>
    <col min="10689" max="10689" width="5.5703125" style="112" customWidth="1"/>
    <col min="10690" max="10690" width="6.85546875" style="112" customWidth="1"/>
    <col min="10691" max="10691" width="16.140625" style="112" customWidth="1"/>
    <col min="10692" max="10692" width="13.85546875" style="112" customWidth="1"/>
    <col min="10693" max="10693" width="12.42578125" style="112" customWidth="1"/>
    <col min="10694" max="10694" width="13.5703125" style="112" customWidth="1"/>
    <col min="10695" max="10695" width="11.5703125" style="112" customWidth="1"/>
    <col min="10696" max="10696" width="13" style="112" customWidth="1"/>
    <col min="10697" max="10697" width="13.5703125" style="112" customWidth="1"/>
    <col min="10698" max="10698" width="9.7109375" style="112" customWidth="1"/>
    <col min="10699" max="10699" width="11.42578125" style="112" customWidth="1"/>
    <col min="10700" max="10700" width="2.140625" style="112" customWidth="1"/>
    <col min="10701" max="10938" width="11.42578125" style="112"/>
    <col min="10939" max="10939" width="5.5703125" style="112" customWidth="1"/>
    <col min="10940" max="10940" width="5" style="112" customWidth="1"/>
    <col min="10941" max="10944" width="6.85546875" style="112" customWidth="1"/>
    <col min="10945" max="10945" width="5.5703125" style="112" customWidth="1"/>
    <col min="10946" max="10946" width="6.85546875" style="112" customWidth="1"/>
    <col min="10947" max="10947" width="16.140625" style="112" customWidth="1"/>
    <col min="10948" max="10948" width="13.85546875" style="112" customWidth="1"/>
    <col min="10949" max="10949" width="12.42578125" style="112" customWidth="1"/>
    <col min="10950" max="10950" width="13.5703125" style="112" customWidth="1"/>
    <col min="10951" max="10951" width="11.5703125" style="112" customWidth="1"/>
    <col min="10952" max="10952" width="13" style="112" customWidth="1"/>
    <col min="10953" max="10953" width="13.5703125" style="112" customWidth="1"/>
    <col min="10954" max="10954" width="9.7109375" style="112" customWidth="1"/>
    <col min="10955" max="10955" width="11.42578125" style="112" customWidth="1"/>
    <col min="10956" max="10956" width="2.140625" style="112" customWidth="1"/>
    <col min="10957" max="11194" width="11.42578125" style="112"/>
    <col min="11195" max="11195" width="5.5703125" style="112" customWidth="1"/>
    <col min="11196" max="11196" width="5" style="112" customWidth="1"/>
    <col min="11197" max="11200" width="6.85546875" style="112" customWidth="1"/>
    <col min="11201" max="11201" width="5.5703125" style="112" customWidth="1"/>
    <col min="11202" max="11202" width="6.85546875" style="112" customWidth="1"/>
    <col min="11203" max="11203" width="16.140625" style="112" customWidth="1"/>
    <col min="11204" max="11204" width="13.85546875" style="112" customWidth="1"/>
    <col min="11205" max="11205" width="12.42578125" style="112" customWidth="1"/>
    <col min="11206" max="11206" width="13.5703125" style="112" customWidth="1"/>
    <col min="11207" max="11207" width="11.5703125" style="112" customWidth="1"/>
    <col min="11208" max="11208" width="13" style="112" customWidth="1"/>
    <col min="11209" max="11209" width="13.5703125" style="112" customWidth="1"/>
    <col min="11210" max="11210" width="9.7109375" style="112" customWidth="1"/>
    <col min="11211" max="11211" width="11.42578125" style="112" customWidth="1"/>
    <col min="11212" max="11212" width="2.140625" style="112" customWidth="1"/>
    <col min="11213" max="11450" width="11.42578125" style="112"/>
    <col min="11451" max="11451" width="5.5703125" style="112" customWidth="1"/>
    <col min="11452" max="11452" width="5" style="112" customWidth="1"/>
    <col min="11453" max="11456" width="6.85546875" style="112" customWidth="1"/>
    <col min="11457" max="11457" width="5.5703125" style="112" customWidth="1"/>
    <col min="11458" max="11458" width="6.85546875" style="112" customWidth="1"/>
    <col min="11459" max="11459" width="16.140625" style="112" customWidth="1"/>
    <col min="11460" max="11460" width="13.85546875" style="112" customWidth="1"/>
    <col min="11461" max="11461" width="12.42578125" style="112" customWidth="1"/>
    <col min="11462" max="11462" width="13.5703125" style="112" customWidth="1"/>
    <col min="11463" max="11463" width="11.5703125" style="112" customWidth="1"/>
    <col min="11464" max="11464" width="13" style="112" customWidth="1"/>
    <col min="11465" max="11465" width="13.5703125" style="112" customWidth="1"/>
    <col min="11466" max="11466" width="9.7109375" style="112" customWidth="1"/>
    <col min="11467" max="11467" width="11.42578125" style="112" customWidth="1"/>
    <col min="11468" max="11468" width="2.140625" style="112" customWidth="1"/>
    <col min="11469" max="11706" width="11.42578125" style="112"/>
    <col min="11707" max="11707" width="5.5703125" style="112" customWidth="1"/>
    <col min="11708" max="11708" width="5" style="112" customWidth="1"/>
    <col min="11709" max="11712" width="6.85546875" style="112" customWidth="1"/>
    <col min="11713" max="11713" width="5.5703125" style="112" customWidth="1"/>
    <col min="11714" max="11714" width="6.85546875" style="112" customWidth="1"/>
    <col min="11715" max="11715" width="16.140625" style="112" customWidth="1"/>
    <col min="11716" max="11716" width="13.85546875" style="112" customWidth="1"/>
    <col min="11717" max="11717" width="12.42578125" style="112" customWidth="1"/>
    <col min="11718" max="11718" width="13.5703125" style="112" customWidth="1"/>
    <col min="11719" max="11719" width="11.5703125" style="112" customWidth="1"/>
    <col min="11720" max="11720" width="13" style="112" customWidth="1"/>
    <col min="11721" max="11721" width="13.5703125" style="112" customWidth="1"/>
    <col min="11722" max="11722" width="9.7109375" style="112" customWidth="1"/>
    <col min="11723" max="11723" width="11.42578125" style="112" customWidth="1"/>
    <col min="11724" max="11724" width="2.140625" style="112" customWidth="1"/>
    <col min="11725" max="11962" width="11.42578125" style="112"/>
    <col min="11963" max="11963" width="5.5703125" style="112" customWidth="1"/>
    <col min="11964" max="11964" width="5" style="112" customWidth="1"/>
    <col min="11965" max="11968" width="6.85546875" style="112" customWidth="1"/>
    <col min="11969" max="11969" width="5.5703125" style="112" customWidth="1"/>
    <col min="11970" max="11970" width="6.85546875" style="112" customWidth="1"/>
    <col min="11971" max="11971" width="16.140625" style="112" customWidth="1"/>
    <col min="11972" max="11972" width="13.85546875" style="112" customWidth="1"/>
    <col min="11973" max="11973" width="12.42578125" style="112" customWidth="1"/>
    <col min="11974" max="11974" width="13.5703125" style="112" customWidth="1"/>
    <col min="11975" max="11975" width="11.5703125" style="112" customWidth="1"/>
    <col min="11976" max="11976" width="13" style="112" customWidth="1"/>
    <col min="11977" max="11977" width="13.5703125" style="112" customWidth="1"/>
    <col min="11978" max="11978" width="9.7109375" style="112" customWidth="1"/>
    <col min="11979" max="11979" width="11.42578125" style="112" customWidth="1"/>
    <col min="11980" max="11980" width="2.140625" style="112" customWidth="1"/>
    <col min="11981" max="12218" width="11.42578125" style="112"/>
    <col min="12219" max="12219" width="5.5703125" style="112" customWidth="1"/>
    <col min="12220" max="12220" width="5" style="112" customWidth="1"/>
    <col min="12221" max="12224" width="6.85546875" style="112" customWidth="1"/>
    <col min="12225" max="12225" width="5.5703125" style="112" customWidth="1"/>
    <col min="12226" max="12226" width="6.85546875" style="112" customWidth="1"/>
    <col min="12227" max="12227" width="16.140625" style="112" customWidth="1"/>
    <col min="12228" max="12228" width="13.85546875" style="112" customWidth="1"/>
    <col min="12229" max="12229" width="12.42578125" style="112" customWidth="1"/>
    <col min="12230" max="12230" width="13.5703125" style="112" customWidth="1"/>
    <col min="12231" max="12231" width="11.5703125" style="112" customWidth="1"/>
    <col min="12232" max="12232" width="13" style="112" customWidth="1"/>
    <col min="12233" max="12233" width="13.5703125" style="112" customWidth="1"/>
    <col min="12234" max="12234" width="9.7109375" style="112" customWidth="1"/>
    <col min="12235" max="12235" width="11.42578125" style="112" customWidth="1"/>
    <col min="12236" max="12236" width="2.140625" style="112" customWidth="1"/>
    <col min="12237" max="12474" width="11.42578125" style="112"/>
    <col min="12475" max="12475" width="5.5703125" style="112" customWidth="1"/>
    <col min="12476" max="12476" width="5" style="112" customWidth="1"/>
    <col min="12477" max="12480" width="6.85546875" style="112" customWidth="1"/>
    <col min="12481" max="12481" width="5.5703125" style="112" customWidth="1"/>
    <col min="12482" max="12482" width="6.85546875" style="112" customWidth="1"/>
    <col min="12483" max="12483" width="16.140625" style="112" customWidth="1"/>
    <col min="12484" max="12484" width="13.85546875" style="112" customWidth="1"/>
    <col min="12485" max="12485" width="12.42578125" style="112" customWidth="1"/>
    <col min="12486" max="12486" width="13.5703125" style="112" customWidth="1"/>
    <col min="12487" max="12487" width="11.5703125" style="112" customWidth="1"/>
    <col min="12488" max="12488" width="13" style="112" customWidth="1"/>
    <col min="12489" max="12489" width="13.5703125" style="112" customWidth="1"/>
    <col min="12490" max="12490" width="9.7109375" style="112" customWidth="1"/>
    <col min="12491" max="12491" width="11.42578125" style="112" customWidth="1"/>
    <col min="12492" max="12492" width="2.140625" style="112" customWidth="1"/>
    <col min="12493" max="12730" width="11.42578125" style="112"/>
    <col min="12731" max="12731" width="5.5703125" style="112" customWidth="1"/>
    <col min="12732" max="12732" width="5" style="112" customWidth="1"/>
    <col min="12733" max="12736" width="6.85546875" style="112" customWidth="1"/>
    <col min="12737" max="12737" width="5.5703125" style="112" customWidth="1"/>
    <col min="12738" max="12738" width="6.85546875" style="112" customWidth="1"/>
    <col min="12739" max="12739" width="16.140625" style="112" customWidth="1"/>
    <col min="12740" max="12740" width="13.85546875" style="112" customWidth="1"/>
    <col min="12741" max="12741" width="12.42578125" style="112" customWidth="1"/>
    <col min="12742" max="12742" width="13.5703125" style="112" customWidth="1"/>
    <col min="12743" max="12743" width="11.5703125" style="112" customWidth="1"/>
    <col min="12744" max="12744" width="13" style="112" customWidth="1"/>
    <col min="12745" max="12745" width="13.5703125" style="112" customWidth="1"/>
    <col min="12746" max="12746" width="9.7109375" style="112" customWidth="1"/>
    <col min="12747" max="12747" width="11.42578125" style="112" customWidth="1"/>
    <col min="12748" max="12748" width="2.140625" style="112" customWidth="1"/>
    <col min="12749" max="12986" width="11.42578125" style="112"/>
    <col min="12987" max="12987" width="5.5703125" style="112" customWidth="1"/>
    <col min="12988" max="12988" width="5" style="112" customWidth="1"/>
    <col min="12989" max="12992" width="6.85546875" style="112" customWidth="1"/>
    <col min="12993" max="12993" width="5.5703125" style="112" customWidth="1"/>
    <col min="12994" max="12994" width="6.85546875" style="112" customWidth="1"/>
    <col min="12995" max="12995" width="16.140625" style="112" customWidth="1"/>
    <col min="12996" max="12996" width="13.85546875" style="112" customWidth="1"/>
    <col min="12997" max="12997" width="12.42578125" style="112" customWidth="1"/>
    <col min="12998" max="12998" width="13.5703125" style="112" customWidth="1"/>
    <col min="12999" max="12999" width="11.5703125" style="112" customWidth="1"/>
    <col min="13000" max="13000" width="13" style="112" customWidth="1"/>
    <col min="13001" max="13001" width="13.5703125" style="112" customWidth="1"/>
    <col min="13002" max="13002" width="9.7109375" style="112" customWidth="1"/>
    <col min="13003" max="13003" width="11.42578125" style="112" customWidth="1"/>
    <col min="13004" max="13004" width="2.140625" style="112" customWidth="1"/>
    <col min="13005" max="13242" width="11.42578125" style="112"/>
    <col min="13243" max="13243" width="5.5703125" style="112" customWidth="1"/>
    <col min="13244" max="13244" width="5" style="112" customWidth="1"/>
    <col min="13245" max="13248" width="6.85546875" style="112" customWidth="1"/>
    <col min="13249" max="13249" width="5.5703125" style="112" customWidth="1"/>
    <col min="13250" max="13250" width="6.85546875" style="112" customWidth="1"/>
    <col min="13251" max="13251" width="16.140625" style="112" customWidth="1"/>
    <col min="13252" max="13252" width="13.85546875" style="112" customWidth="1"/>
    <col min="13253" max="13253" width="12.42578125" style="112" customWidth="1"/>
    <col min="13254" max="13254" width="13.5703125" style="112" customWidth="1"/>
    <col min="13255" max="13255" width="11.5703125" style="112" customWidth="1"/>
    <col min="13256" max="13256" width="13" style="112" customWidth="1"/>
    <col min="13257" max="13257" width="13.5703125" style="112" customWidth="1"/>
    <col min="13258" max="13258" width="9.7109375" style="112" customWidth="1"/>
    <col min="13259" max="13259" width="11.42578125" style="112" customWidth="1"/>
    <col min="13260" max="13260" width="2.140625" style="112" customWidth="1"/>
    <col min="13261" max="13498" width="11.42578125" style="112"/>
    <col min="13499" max="13499" width="5.5703125" style="112" customWidth="1"/>
    <col min="13500" max="13500" width="5" style="112" customWidth="1"/>
    <col min="13501" max="13504" width="6.85546875" style="112" customWidth="1"/>
    <col min="13505" max="13505" width="5.5703125" style="112" customWidth="1"/>
    <col min="13506" max="13506" width="6.85546875" style="112" customWidth="1"/>
    <col min="13507" max="13507" width="16.140625" style="112" customWidth="1"/>
    <col min="13508" max="13508" width="13.85546875" style="112" customWidth="1"/>
    <col min="13509" max="13509" width="12.42578125" style="112" customWidth="1"/>
    <col min="13510" max="13510" width="13.5703125" style="112" customWidth="1"/>
    <col min="13511" max="13511" width="11.5703125" style="112" customWidth="1"/>
    <col min="13512" max="13512" width="13" style="112" customWidth="1"/>
    <col min="13513" max="13513" width="13.5703125" style="112" customWidth="1"/>
    <col min="13514" max="13514" width="9.7109375" style="112" customWidth="1"/>
    <col min="13515" max="13515" width="11.42578125" style="112" customWidth="1"/>
    <col min="13516" max="13516" width="2.140625" style="112" customWidth="1"/>
    <col min="13517" max="13754" width="11.42578125" style="112"/>
    <col min="13755" max="13755" width="5.5703125" style="112" customWidth="1"/>
    <col min="13756" max="13756" width="5" style="112" customWidth="1"/>
    <col min="13757" max="13760" width="6.85546875" style="112" customWidth="1"/>
    <col min="13761" max="13761" width="5.5703125" style="112" customWidth="1"/>
    <col min="13762" max="13762" width="6.85546875" style="112" customWidth="1"/>
    <col min="13763" max="13763" width="16.140625" style="112" customWidth="1"/>
    <col min="13764" max="13764" width="13.85546875" style="112" customWidth="1"/>
    <col min="13765" max="13765" width="12.42578125" style="112" customWidth="1"/>
    <col min="13766" max="13766" width="13.5703125" style="112" customWidth="1"/>
    <col min="13767" max="13767" width="11.5703125" style="112" customWidth="1"/>
    <col min="13768" max="13768" width="13" style="112" customWidth="1"/>
    <col min="13769" max="13769" width="13.5703125" style="112" customWidth="1"/>
    <col min="13770" max="13770" width="9.7109375" style="112" customWidth="1"/>
    <col min="13771" max="13771" width="11.42578125" style="112" customWidth="1"/>
    <col min="13772" max="13772" width="2.140625" style="112" customWidth="1"/>
    <col min="13773" max="14010" width="11.42578125" style="112"/>
    <col min="14011" max="14011" width="5.5703125" style="112" customWidth="1"/>
    <col min="14012" max="14012" width="5" style="112" customWidth="1"/>
    <col min="14013" max="14016" width="6.85546875" style="112" customWidth="1"/>
    <col min="14017" max="14017" width="5.5703125" style="112" customWidth="1"/>
    <col min="14018" max="14018" width="6.85546875" style="112" customWidth="1"/>
    <col min="14019" max="14019" width="16.140625" style="112" customWidth="1"/>
    <col min="14020" max="14020" width="13.85546875" style="112" customWidth="1"/>
    <col min="14021" max="14021" width="12.42578125" style="112" customWidth="1"/>
    <col min="14022" max="14022" width="13.5703125" style="112" customWidth="1"/>
    <col min="14023" max="14023" width="11.5703125" style="112" customWidth="1"/>
    <col min="14024" max="14024" width="13" style="112" customWidth="1"/>
    <col min="14025" max="14025" width="13.5703125" style="112" customWidth="1"/>
    <col min="14026" max="14026" width="9.7109375" style="112" customWidth="1"/>
    <col min="14027" max="14027" width="11.42578125" style="112" customWidth="1"/>
    <col min="14028" max="14028" width="2.140625" style="112" customWidth="1"/>
    <col min="14029" max="14266" width="11.42578125" style="112"/>
    <col min="14267" max="14267" width="5.5703125" style="112" customWidth="1"/>
    <col min="14268" max="14268" width="5" style="112" customWidth="1"/>
    <col min="14269" max="14272" width="6.85546875" style="112" customWidth="1"/>
    <col min="14273" max="14273" width="5.5703125" style="112" customWidth="1"/>
    <col min="14274" max="14274" width="6.85546875" style="112" customWidth="1"/>
    <col min="14275" max="14275" width="16.140625" style="112" customWidth="1"/>
    <col min="14276" max="14276" width="13.85546875" style="112" customWidth="1"/>
    <col min="14277" max="14277" width="12.42578125" style="112" customWidth="1"/>
    <col min="14278" max="14278" width="13.5703125" style="112" customWidth="1"/>
    <col min="14279" max="14279" width="11.5703125" style="112" customWidth="1"/>
    <col min="14280" max="14280" width="13" style="112" customWidth="1"/>
    <col min="14281" max="14281" width="13.5703125" style="112" customWidth="1"/>
    <col min="14282" max="14282" width="9.7109375" style="112" customWidth="1"/>
    <col min="14283" max="14283" width="11.42578125" style="112" customWidth="1"/>
    <col min="14284" max="14284" width="2.140625" style="112" customWidth="1"/>
    <col min="14285" max="14522" width="11.42578125" style="112"/>
    <col min="14523" max="14523" width="5.5703125" style="112" customWidth="1"/>
    <col min="14524" max="14524" width="5" style="112" customWidth="1"/>
    <col min="14525" max="14528" width="6.85546875" style="112" customWidth="1"/>
    <col min="14529" max="14529" width="5.5703125" style="112" customWidth="1"/>
    <col min="14530" max="14530" width="6.85546875" style="112" customWidth="1"/>
    <col min="14531" max="14531" width="16.140625" style="112" customWidth="1"/>
    <col min="14532" max="14532" width="13.85546875" style="112" customWidth="1"/>
    <col min="14533" max="14533" width="12.42578125" style="112" customWidth="1"/>
    <col min="14534" max="14534" width="13.5703125" style="112" customWidth="1"/>
    <col min="14535" max="14535" width="11.5703125" style="112" customWidth="1"/>
    <col min="14536" max="14536" width="13" style="112" customWidth="1"/>
    <col min="14537" max="14537" width="13.5703125" style="112" customWidth="1"/>
    <col min="14538" max="14538" width="9.7109375" style="112" customWidth="1"/>
    <col min="14539" max="14539" width="11.42578125" style="112" customWidth="1"/>
    <col min="14540" max="14540" width="2.140625" style="112" customWidth="1"/>
    <col min="14541" max="14778" width="11.42578125" style="112"/>
    <col min="14779" max="14779" width="5.5703125" style="112" customWidth="1"/>
    <col min="14780" max="14780" width="5" style="112" customWidth="1"/>
    <col min="14781" max="14784" width="6.85546875" style="112" customWidth="1"/>
    <col min="14785" max="14785" width="5.5703125" style="112" customWidth="1"/>
    <col min="14786" max="14786" width="6.85546875" style="112" customWidth="1"/>
    <col min="14787" max="14787" width="16.140625" style="112" customWidth="1"/>
    <col min="14788" max="14788" width="13.85546875" style="112" customWidth="1"/>
    <col min="14789" max="14789" width="12.42578125" style="112" customWidth="1"/>
    <col min="14790" max="14790" width="13.5703125" style="112" customWidth="1"/>
    <col min="14791" max="14791" width="11.5703125" style="112" customWidth="1"/>
    <col min="14792" max="14792" width="13" style="112" customWidth="1"/>
    <col min="14793" max="14793" width="13.5703125" style="112" customWidth="1"/>
    <col min="14794" max="14794" width="9.7109375" style="112" customWidth="1"/>
    <col min="14795" max="14795" width="11.42578125" style="112" customWidth="1"/>
    <col min="14796" max="14796" width="2.140625" style="112" customWidth="1"/>
    <col min="14797" max="15034" width="11.42578125" style="112"/>
    <col min="15035" max="15035" width="5.5703125" style="112" customWidth="1"/>
    <col min="15036" max="15036" width="5" style="112" customWidth="1"/>
    <col min="15037" max="15040" width="6.85546875" style="112" customWidth="1"/>
    <col min="15041" max="15041" width="5.5703125" style="112" customWidth="1"/>
    <col min="15042" max="15042" width="6.85546875" style="112" customWidth="1"/>
    <col min="15043" max="15043" width="16.140625" style="112" customWidth="1"/>
    <col min="15044" max="15044" width="13.85546875" style="112" customWidth="1"/>
    <col min="15045" max="15045" width="12.42578125" style="112" customWidth="1"/>
    <col min="15046" max="15046" width="13.5703125" style="112" customWidth="1"/>
    <col min="15047" max="15047" width="11.5703125" style="112" customWidth="1"/>
    <col min="15048" max="15048" width="13" style="112" customWidth="1"/>
    <col min="15049" max="15049" width="13.5703125" style="112" customWidth="1"/>
    <col min="15050" max="15050" width="9.7109375" style="112" customWidth="1"/>
    <col min="15051" max="15051" width="11.42578125" style="112" customWidth="1"/>
    <col min="15052" max="15052" width="2.140625" style="112" customWidth="1"/>
    <col min="15053" max="15290" width="11.42578125" style="112"/>
    <col min="15291" max="15291" width="5.5703125" style="112" customWidth="1"/>
    <col min="15292" max="15292" width="5" style="112" customWidth="1"/>
    <col min="15293" max="15296" width="6.85546875" style="112" customWidth="1"/>
    <col min="15297" max="15297" width="5.5703125" style="112" customWidth="1"/>
    <col min="15298" max="15298" width="6.85546875" style="112" customWidth="1"/>
    <col min="15299" max="15299" width="16.140625" style="112" customWidth="1"/>
    <col min="15300" max="15300" width="13.85546875" style="112" customWidth="1"/>
    <col min="15301" max="15301" width="12.42578125" style="112" customWidth="1"/>
    <col min="15302" max="15302" width="13.5703125" style="112" customWidth="1"/>
    <col min="15303" max="15303" width="11.5703125" style="112" customWidth="1"/>
    <col min="15304" max="15304" width="13" style="112" customWidth="1"/>
    <col min="15305" max="15305" width="13.5703125" style="112" customWidth="1"/>
    <col min="15306" max="15306" width="9.7109375" style="112" customWidth="1"/>
    <col min="15307" max="15307" width="11.42578125" style="112" customWidth="1"/>
    <col min="15308" max="15308" width="2.140625" style="112" customWidth="1"/>
    <col min="15309" max="15546" width="11.42578125" style="112"/>
    <col min="15547" max="15547" width="5.5703125" style="112" customWidth="1"/>
    <col min="15548" max="15548" width="5" style="112" customWidth="1"/>
    <col min="15549" max="15552" width="6.85546875" style="112" customWidth="1"/>
    <col min="15553" max="15553" width="5.5703125" style="112" customWidth="1"/>
    <col min="15554" max="15554" width="6.85546875" style="112" customWidth="1"/>
    <col min="15555" max="15555" width="16.140625" style="112" customWidth="1"/>
    <col min="15556" max="15556" width="13.85546875" style="112" customWidth="1"/>
    <col min="15557" max="15557" width="12.42578125" style="112" customWidth="1"/>
    <col min="15558" max="15558" width="13.5703125" style="112" customWidth="1"/>
    <col min="15559" max="15559" width="11.5703125" style="112" customWidth="1"/>
    <col min="15560" max="15560" width="13" style="112" customWidth="1"/>
    <col min="15561" max="15561" width="13.5703125" style="112" customWidth="1"/>
    <col min="15562" max="15562" width="9.7109375" style="112" customWidth="1"/>
    <col min="15563" max="15563" width="11.42578125" style="112" customWidth="1"/>
    <col min="15564" max="15564" width="2.140625" style="112" customWidth="1"/>
    <col min="15565" max="15802" width="11.42578125" style="112"/>
    <col min="15803" max="15803" width="5.5703125" style="112" customWidth="1"/>
    <col min="15804" max="15804" width="5" style="112" customWidth="1"/>
    <col min="15805" max="15808" width="6.85546875" style="112" customWidth="1"/>
    <col min="15809" max="15809" width="5.5703125" style="112" customWidth="1"/>
    <col min="15810" max="15810" width="6.85546875" style="112" customWidth="1"/>
    <col min="15811" max="15811" width="16.140625" style="112" customWidth="1"/>
    <col min="15812" max="15812" width="13.85546875" style="112" customWidth="1"/>
    <col min="15813" max="15813" width="12.42578125" style="112" customWidth="1"/>
    <col min="15814" max="15814" width="13.5703125" style="112" customWidth="1"/>
    <col min="15815" max="15815" width="11.5703125" style="112" customWidth="1"/>
    <col min="15816" max="15816" width="13" style="112" customWidth="1"/>
    <col min="15817" max="15817" width="13.5703125" style="112" customWidth="1"/>
    <col min="15818" max="15818" width="9.7109375" style="112" customWidth="1"/>
    <col min="15819" max="15819" width="11.42578125" style="112" customWidth="1"/>
    <col min="15820" max="15820" width="2.140625" style="112" customWidth="1"/>
    <col min="15821" max="16058" width="11.42578125" style="112"/>
    <col min="16059" max="16059" width="5.5703125" style="112" customWidth="1"/>
    <col min="16060" max="16060" width="5" style="112" customWidth="1"/>
    <col min="16061" max="16064" width="6.85546875" style="112" customWidth="1"/>
    <col min="16065" max="16065" width="5.5703125" style="112" customWidth="1"/>
    <col min="16066" max="16066" width="6.85546875" style="112" customWidth="1"/>
    <col min="16067" max="16067" width="16.140625" style="112" customWidth="1"/>
    <col min="16068" max="16068" width="13.85546875" style="112" customWidth="1"/>
    <col min="16069" max="16069" width="12.42578125" style="112" customWidth="1"/>
    <col min="16070" max="16070" width="13.5703125" style="112" customWidth="1"/>
    <col min="16071" max="16071" width="11.5703125" style="112" customWidth="1"/>
    <col min="16072" max="16072" width="13" style="112" customWidth="1"/>
    <col min="16073" max="16073" width="13.5703125" style="112" customWidth="1"/>
    <col min="16074" max="16074" width="9.7109375" style="112" customWidth="1"/>
    <col min="16075" max="16075" width="11.42578125" style="112" customWidth="1"/>
    <col min="16076" max="16076" width="2.140625" style="112" customWidth="1"/>
    <col min="16077" max="16384" width="11.42578125" style="112"/>
  </cols>
  <sheetData>
    <row r="1" spans="1:10" ht="42" customHeight="1">
      <c r="B1" s="352" t="s">
        <v>737</v>
      </c>
      <c r="C1" s="352"/>
      <c r="D1" s="352"/>
      <c r="E1" s="352"/>
      <c r="F1" s="353" t="s">
        <v>80</v>
      </c>
      <c r="G1" s="157"/>
      <c r="H1" s="158"/>
      <c r="I1" s="157"/>
      <c r="J1" s="157"/>
    </row>
    <row r="2" spans="1:10" s="121" customFormat="1" ht="18.75">
      <c r="A2" s="119"/>
      <c r="B2" s="253" t="s">
        <v>738</v>
      </c>
      <c r="C2" s="156"/>
      <c r="D2" s="155"/>
      <c r="E2" s="154"/>
      <c r="F2" s="154"/>
      <c r="G2" s="154"/>
      <c r="H2" s="114"/>
      <c r="I2" s="153"/>
      <c r="J2" s="153"/>
    </row>
    <row r="3" spans="1:10" ht="63" customHeight="1">
      <c r="B3" s="361" t="s">
        <v>739</v>
      </c>
      <c r="C3" s="361"/>
      <c r="D3" s="361"/>
      <c r="E3" s="361"/>
      <c r="F3" s="361"/>
      <c r="G3" s="361"/>
      <c r="H3" s="361"/>
      <c r="I3" s="361"/>
      <c r="J3" s="361"/>
    </row>
    <row r="4" spans="1:10" ht="12.75" customHeight="1">
      <c r="B4" s="327" t="s">
        <v>4</v>
      </c>
      <c r="C4" s="329" t="s">
        <v>20</v>
      </c>
      <c r="D4" s="152"/>
      <c r="E4" s="2"/>
      <c r="F4" s="315" t="s">
        <v>0</v>
      </c>
      <c r="G4" s="315"/>
      <c r="H4" s="1"/>
      <c r="I4" s="313" t="s">
        <v>3</v>
      </c>
      <c r="J4" s="313"/>
    </row>
    <row r="5" spans="1:10" ht="12" customHeight="1">
      <c r="B5" s="327"/>
      <c r="C5" s="329"/>
      <c r="D5" s="312" t="s">
        <v>1</v>
      </c>
      <c r="E5" s="312" t="s">
        <v>199</v>
      </c>
      <c r="F5" s="312" t="s">
        <v>309</v>
      </c>
      <c r="G5" s="110" t="s">
        <v>21</v>
      </c>
      <c r="H5" s="36"/>
      <c r="I5" s="314"/>
      <c r="J5" s="314"/>
    </row>
    <row r="6" spans="1:10" ht="17.25" customHeight="1">
      <c r="B6" s="327"/>
      <c r="C6" s="329"/>
      <c r="D6" s="312"/>
      <c r="E6" s="312"/>
      <c r="F6" s="312"/>
      <c r="G6" s="34" t="s">
        <v>83</v>
      </c>
      <c r="H6" s="34"/>
      <c r="I6" s="36" t="s">
        <v>199</v>
      </c>
      <c r="J6" s="36" t="s">
        <v>5</v>
      </c>
    </row>
    <row r="7" spans="1:10" ht="11.25" customHeight="1">
      <c r="B7" s="328"/>
      <c r="C7" s="330"/>
      <c r="D7" s="3" t="s">
        <v>6</v>
      </c>
      <c r="E7" s="3" t="s">
        <v>7</v>
      </c>
      <c r="F7" s="3" t="s">
        <v>8</v>
      </c>
      <c r="G7" s="4" t="s">
        <v>9</v>
      </c>
      <c r="H7" s="4"/>
      <c r="I7" s="4" t="s">
        <v>49</v>
      </c>
      <c r="J7" s="4" t="s">
        <v>50</v>
      </c>
    </row>
    <row r="8" spans="1:10" ht="12" customHeight="1">
      <c r="B8" s="109" t="s">
        <v>10</v>
      </c>
      <c r="C8" s="151"/>
      <c r="D8" s="150">
        <f>SUM(D9,D13,D20,D24,D26,D29,D35,D37,D40,D49,D64,D66,D70,D75,D80,D88,D93,D95,D102,D104,D108,D111,D114,D116,D118,D122,D130)</f>
        <v>47918431175.962685</v>
      </c>
      <c r="E8" s="150">
        <f>SUM(E9,E13,E20,E24,E26,E29,E35,E37,E40,E49,E64,E66,E70,E75,E80,E88,E93,E95,E102,E104,E108,E111,E114,E116,E118,E122,E130)</f>
        <v>47125885057.487251</v>
      </c>
      <c r="F8" s="150">
        <f>SUM(F9,F13,F20,F24,F26,F29,F35,F37,F40,F49,F64,F66,F70,F75,F80,F88,F93,F95,F102,F104,F108,F111,F114,F116,F118,F122,F130)</f>
        <v>13243366049.297962</v>
      </c>
      <c r="G8" s="150">
        <f>SUM(G9,G13,G20,G24,G26,G29,G35,G37,G40,G49,G64,G66,G70,G75,G80,G88,G93,G95,G102,G104,G108,G111,G114,G116,G118,G122,G130)</f>
        <v>9262159677.4092846</v>
      </c>
      <c r="H8" s="150"/>
      <c r="I8" s="106">
        <f t="shared" ref="I8:I39" si="0">IFERROR(+G8/E8*100,"n.a.")</f>
        <v>19.654081119348092</v>
      </c>
      <c r="J8" s="106">
        <f t="shared" ref="J8:J39" si="1">IFERROR(+G8/F8*100,"n.a.")</f>
        <v>69.938108203996038</v>
      </c>
    </row>
    <row r="9" spans="1:10" ht="12" customHeight="1">
      <c r="B9" s="95" t="s">
        <v>400</v>
      </c>
      <c r="C9" s="95"/>
      <c r="D9" s="132">
        <f>+D10</f>
        <v>34000000</v>
      </c>
      <c r="E9" s="132">
        <f>+E10</f>
        <v>34000000</v>
      </c>
      <c r="F9" s="132">
        <f>+F10</f>
        <v>11960000</v>
      </c>
      <c r="G9" s="132">
        <f>+G10</f>
        <v>1034234.64</v>
      </c>
      <c r="H9" s="132"/>
      <c r="I9" s="92">
        <f t="shared" si="0"/>
        <v>3.041866588235294</v>
      </c>
      <c r="J9" s="92">
        <f t="shared" si="1"/>
        <v>8.6474468227424737</v>
      </c>
    </row>
    <row r="10" spans="1:10" ht="12" customHeight="1">
      <c r="A10" s="97" t="s">
        <v>399</v>
      </c>
      <c r="B10" s="97"/>
      <c r="C10" s="97" t="s">
        <v>398</v>
      </c>
      <c r="D10" s="130">
        <f>SUM(D11:D12)</f>
        <v>34000000</v>
      </c>
      <c r="E10" s="130">
        <f>SUM(E11:E12)</f>
        <v>34000000</v>
      </c>
      <c r="F10" s="130">
        <f>SUM(F11:F12)</f>
        <v>11960000</v>
      </c>
      <c r="G10" s="130">
        <f>SUM(G11:G12)</f>
        <v>1034234.64</v>
      </c>
      <c r="H10" s="147"/>
      <c r="I10" s="83">
        <f t="shared" si="0"/>
        <v>3.041866588235294</v>
      </c>
      <c r="J10" s="83">
        <f t="shared" si="1"/>
        <v>8.6474468227424737</v>
      </c>
    </row>
    <row r="11" spans="1:10" ht="12" customHeight="1">
      <c r="A11" s="97">
        <v>100</v>
      </c>
      <c r="B11" s="97"/>
      <c r="C11" s="149" t="s">
        <v>397</v>
      </c>
      <c r="D11" s="147">
        <v>28000000</v>
      </c>
      <c r="E11" s="130">
        <v>28000000</v>
      </c>
      <c r="F11" s="130">
        <v>10500000</v>
      </c>
      <c r="G11" s="130">
        <v>769229.64</v>
      </c>
      <c r="H11" s="147"/>
      <c r="I11" s="83">
        <f t="shared" si="0"/>
        <v>2.7472487142857145</v>
      </c>
      <c r="J11" s="83">
        <f t="shared" si="1"/>
        <v>7.3259965714285711</v>
      </c>
    </row>
    <row r="12" spans="1:10">
      <c r="A12" s="97">
        <v>200</v>
      </c>
      <c r="B12" s="97"/>
      <c r="C12" s="149" t="s">
        <v>396</v>
      </c>
      <c r="D12" s="147">
        <v>6000000</v>
      </c>
      <c r="E12" s="130">
        <v>6000000</v>
      </c>
      <c r="F12" s="130">
        <v>1460000</v>
      </c>
      <c r="G12" s="130">
        <v>265005</v>
      </c>
      <c r="H12" s="147"/>
      <c r="I12" s="83">
        <f t="shared" si="0"/>
        <v>4.4167499999999995</v>
      </c>
      <c r="J12" s="83">
        <f t="shared" si="1"/>
        <v>18.151027397260275</v>
      </c>
    </row>
    <row r="13" spans="1:10" ht="12" customHeight="1">
      <c r="A13" s="109"/>
      <c r="B13" s="95" t="s">
        <v>395</v>
      </c>
      <c r="C13" s="145"/>
      <c r="D13" s="132">
        <f>SUM(D14:D19)</f>
        <v>291509304</v>
      </c>
      <c r="E13" s="132">
        <f>SUM(E14:E19)</f>
        <v>292087943.25</v>
      </c>
      <c r="F13" s="132">
        <f>SUM(F14:F19)</f>
        <v>11724564.359999999</v>
      </c>
      <c r="G13" s="132">
        <f>SUM(G14:G19)</f>
        <v>11724564.359999999</v>
      </c>
      <c r="H13" s="132"/>
      <c r="I13" s="92">
        <f t="shared" si="0"/>
        <v>4.0140528326993854</v>
      </c>
      <c r="J13" s="92">
        <f t="shared" si="1"/>
        <v>100</v>
      </c>
    </row>
    <row r="14" spans="1:10">
      <c r="A14" s="97" t="s">
        <v>262</v>
      </c>
      <c r="B14" s="97"/>
      <c r="C14" s="97" t="s">
        <v>261</v>
      </c>
      <c r="D14" s="131">
        <v>256257347</v>
      </c>
      <c r="E14" s="130">
        <v>256784102.40000001</v>
      </c>
      <c r="F14" s="130">
        <v>11564394.49</v>
      </c>
      <c r="G14" s="130">
        <v>11564394.49</v>
      </c>
      <c r="H14" s="129"/>
      <c r="I14" s="83">
        <f t="shared" si="0"/>
        <v>4.503547681462698</v>
      </c>
      <c r="J14" s="83">
        <f t="shared" si="1"/>
        <v>100</v>
      </c>
    </row>
    <row r="15" spans="1:10" ht="12" customHeight="1">
      <c r="A15" s="97" t="s">
        <v>394</v>
      </c>
      <c r="B15" s="97"/>
      <c r="C15" s="97" t="s">
        <v>393</v>
      </c>
      <c r="D15" s="131">
        <v>7452000</v>
      </c>
      <c r="E15" s="130">
        <v>7452000</v>
      </c>
      <c r="F15" s="130">
        <v>0</v>
      </c>
      <c r="G15" s="130">
        <v>0</v>
      </c>
      <c r="H15" s="129"/>
      <c r="I15" s="83">
        <f t="shared" si="0"/>
        <v>0</v>
      </c>
      <c r="J15" s="83" t="str">
        <f t="shared" si="1"/>
        <v>n.a.</v>
      </c>
    </row>
    <row r="16" spans="1:10" s="121" customFormat="1" ht="18.75" customHeight="1">
      <c r="A16" s="97" t="s">
        <v>392</v>
      </c>
      <c r="B16" s="97"/>
      <c r="C16" s="90" t="s">
        <v>391</v>
      </c>
      <c r="D16" s="131">
        <v>3307089</v>
      </c>
      <c r="E16" s="130">
        <v>3358972.85</v>
      </c>
      <c r="F16" s="130">
        <v>51883.85</v>
      </c>
      <c r="G16" s="130">
        <v>51883.85</v>
      </c>
      <c r="H16" s="129"/>
      <c r="I16" s="83">
        <f t="shared" si="0"/>
        <v>1.5446343961964444</v>
      </c>
      <c r="J16" s="83">
        <f t="shared" si="1"/>
        <v>100</v>
      </c>
    </row>
    <row r="17" spans="1:10" s="121" customFormat="1" ht="12" customHeight="1">
      <c r="A17" s="97" t="s">
        <v>256</v>
      </c>
      <c r="B17" s="97"/>
      <c r="C17" s="90" t="s">
        <v>255</v>
      </c>
      <c r="D17" s="131">
        <v>12972868</v>
      </c>
      <c r="E17" s="130">
        <v>12972868</v>
      </c>
      <c r="F17" s="130">
        <v>108286.02</v>
      </c>
      <c r="G17" s="130">
        <v>108286.02</v>
      </c>
      <c r="H17" s="129"/>
      <c r="I17" s="83">
        <f t="shared" si="0"/>
        <v>0.83471149170715375</v>
      </c>
      <c r="J17" s="83">
        <f t="shared" si="1"/>
        <v>100</v>
      </c>
    </row>
    <row r="18" spans="1:10" s="121" customFormat="1">
      <c r="A18" s="97" t="s">
        <v>254</v>
      </c>
      <c r="B18" s="97"/>
      <c r="C18" s="90" t="s">
        <v>253</v>
      </c>
      <c r="D18" s="131">
        <v>1520000</v>
      </c>
      <c r="E18" s="130">
        <v>1520000</v>
      </c>
      <c r="F18" s="130">
        <v>0</v>
      </c>
      <c r="G18" s="130">
        <v>0</v>
      </c>
      <c r="H18" s="129"/>
      <c r="I18" s="83">
        <f t="shared" si="0"/>
        <v>0</v>
      </c>
      <c r="J18" s="83" t="str">
        <f t="shared" si="1"/>
        <v>n.a.</v>
      </c>
    </row>
    <row r="19" spans="1:10" s="121" customFormat="1" ht="12" customHeight="1">
      <c r="A19" s="97" t="s">
        <v>194</v>
      </c>
      <c r="B19" s="97"/>
      <c r="C19" s="97" t="s">
        <v>193</v>
      </c>
      <c r="D19" s="131">
        <v>10000000</v>
      </c>
      <c r="E19" s="130">
        <v>10000000</v>
      </c>
      <c r="F19" s="130">
        <v>0</v>
      </c>
      <c r="G19" s="130">
        <v>0</v>
      </c>
      <c r="H19" s="129"/>
      <c r="I19" s="83">
        <f t="shared" si="0"/>
        <v>0</v>
      </c>
      <c r="J19" s="83" t="str">
        <f t="shared" si="1"/>
        <v>n.a.</v>
      </c>
    </row>
    <row r="20" spans="1:10" ht="12" customHeight="1">
      <c r="A20" s="109"/>
      <c r="B20" s="95" t="s">
        <v>390</v>
      </c>
      <c r="C20" s="145"/>
      <c r="D20" s="132">
        <f>SUM(D21:D23)</f>
        <v>17000000</v>
      </c>
      <c r="E20" s="132">
        <f>SUM(E21:E23)</f>
        <v>16993271.359999999</v>
      </c>
      <c r="F20" s="132">
        <f>SUM(F21:F23)</f>
        <v>12390500</v>
      </c>
      <c r="G20" s="132">
        <f>SUM(G21:G23)</f>
        <v>11175781.359999999</v>
      </c>
      <c r="H20" s="132"/>
      <c r="I20" s="92">
        <f t="shared" si="0"/>
        <v>65.765920659081374</v>
      </c>
      <c r="J20" s="92">
        <f t="shared" si="1"/>
        <v>90.196371090755008</v>
      </c>
    </row>
    <row r="21" spans="1:10">
      <c r="A21" s="97" t="s">
        <v>134</v>
      </c>
      <c r="B21" s="97"/>
      <c r="C21" s="90" t="s">
        <v>189</v>
      </c>
      <c r="D21" s="131">
        <v>12000000</v>
      </c>
      <c r="E21" s="130">
        <v>12000000</v>
      </c>
      <c r="F21" s="130">
        <v>12000000</v>
      </c>
      <c r="G21" s="130">
        <v>10959883.68</v>
      </c>
      <c r="H21" s="143"/>
      <c r="I21" s="83">
        <f t="shared" si="0"/>
        <v>91.332363999999998</v>
      </c>
      <c r="J21" s="83">
        <f t="shared" si="1"/>
        <v>91.332363999999998</v>
      </c>
    </row>
    <row r="22" spans="1:10">
      <c r="A22" s="97" t="s">
        <v>136</v>
      </c>
      <c r="B22" s="97"/>
      <c r="C22" s="90" t="s">
        <v>135</v>
      </c>
      <c r="D22" s="131">
        <v>4000000</v>
      </c>
      <c r="E22" s="130">
        <v>3993271.36</v>
      </c>
      <c r="F22" s="130">
        <v>130000</v>
      </c>
      <c r="G22" s="130">
        <v>0</v>
      </c>
      <c r="H22" s="143"/>
      <c r="I22" s="83">
        <f t="shared" si="0"/>
        <v>0</v>
      </c>
      <c r="J22" s="83">
        <f t="shared" si="1"/>
        <v>0</v>
      </c>
    </row>
    <row r="23" spans="1:10" ht="12.75" customHeight="1">
      <c r="A23" s="97" t="s">
        <v>389</v>
      </c>
      <c r="B23" s="97"/>
      <c r="C23" s="97" t="s">
        <v>388</v>
      </c>
      <c r="D23" s="131">
        <v>1000000</v>
      </c>
      <c r="E23" s="130">
        <v>1000000</v>
      </c>
      <c r="F23" s="130">
        <v>260500</v>
      </c>
      <c r="G23" s="130">
        <v>215897.68000000002</v>
      </c>
      <c r="H23" s="143"/>
      <c r="I23" s="83">
        <f t="shared" si="0"/>
        <v>21.589767999999999</v>
      </c>
      <c r="J23" s="83">
        <f t="shared" si="1"/>
        <v>82.878188099808071</v>
      </c>
    </row>
    <row r="24" spans="1:10" ht="12" customHeight="1">
      <c r="A24" s="109"/>
      <c r="B24" s="95" t="s">
        <v>387</v>
      </c>
      <c r="C24" s="145"/>
      <c r="D24" s="132">
        <f>SUM(D25:D25)</f>
        <v>4000000</v>
      </c>
      <c r="E24" s="132">
        <f>SUM(E25:E25)</f>
        <v>3979335</v>
      </c>
      <c r="F24" s="132">
        <f>SUM(F25:F25)</f>
        <v>0</v>
      </c>
      <c r="G24" s="132">
        <f>SUM(G25:G25)</f>
        <v>0</v>
      </c>
      <c r="H24" s="132"/>
      <c r="I24" s="135">
        <f t="shared" si="0"/>
        <v>0</v>
      </c>
      <c r="J24" s="135" t="str">
        <f t="shared" si="1"/>
        <v>n.a.</v>
      </c>
    </row>
    <row r="25" spans="1:10">
      <c r="A25" s="97" t="s">
        <v>136</v>
      </c>
      <c r="B25" s="97"/>
      <c r="C25" s="97" t="s">
        <v>135</v>
      </c>
      <c r="D25" s="131">
        <v>4000000</v>
      </c>
      <c r="E25" s="130">
        <v>3979335</v>
      </c>
      <c r="F25" s="130">
        <v>0</v>
      </c>
      <c r="G25" s="130">
        <v>0</v>
      </c>
      <c r="H25" s="143"/>
      <c r="I25" s="83">
        <f t="shared" si="0"/>
        <v>0</v>
      </c>
      <c r="J25" s="83" t="str">
        <f t="shared" si="1"/>
        <v>n.a.</v>
      </c>
    </row>
    <row r="26" spans="1:10" ht="12" customHeight="1">
      <c r="A26" s="109"/>
      <c r="B26" s="95" t="s">
        <v>71</v>
      </c>
      <c r="C26" s="145"/>
      <c r="D26" s="132">
        <f>SUM(D27:D27)</f>
        <v>108000000</v>
      </c>
      <c r="E26" s="132">
        <f>SUM(E27:E28)</f>
        <v>108000000</v>
      </c>
      <c r="F26" s="132">
        <f>SUM(F27:F28)</f>
        <v>0</v>
      </c>
      <c r="G26" s="132">
        <f>SUM(G27:G28)</f>
        <v>0</v>
      </c>
      <c r="H26" s="132"/>
      <c r="I26" s="135">
        <f t="shared" si="0"/>
        <v>0</v>
      </c>
      <c r="J26" s="92" t="str">
        <f t="shared" si="1"/>
        <v>n.a.</v>
      </c>
    </row>
    <row r="27" spans="1:10" ht="12" customHeight="1">
      <c r="A27" s="97" t="s">
        <v>242</v>
      </c>
      <c r="B27" s="97"/>
      <c r="C27" s="97" t="s">
        <v>241</v>
      </c>
      <c r="D27" s="131">
        <v>108000000</v>
      </c>
      <c r="E27" s="130">
        <v>93967666.280000001</v>
      </c>
      <c r="F27" s="130">
        <v>0</v>
      </c>
      <c r="G27" s="130">
        <v>0</v>
      </c>
      <c r="H27" s="143"/>
      <c r="I27" s="83">
        <f t="shared" si="0"/>
        <v>0</v>
      </c>
      <c r="J27" s="83" t="str">
        <f t="shared" si="1"/>
        <v>n.a.</v>
      </c>
    </row>
    <row r="28" spans="1:10" ht="12" customHeight="1">
      <c r="A28" s="97" t="s">
        <v>386</v>
      </c>
      <c r="B28" s="97"/>
      <c r="C28" s="97" t="s">
        <v>385</v>
      </c>
      <c r="D28" s="131">
        <v>0</v>
      </c>
      <c r="E28" s="130">
        <v>14032333.719999999</v>
      </c>
      <c r="F28" s="130">
        <v>0</v>
      </c>
      <c r="G28" s="130">
        <v>0</v>
      </c>
      <c r="H28" s="143"/>
      <c r="I28" s="83">
        <f t="shared" si="0"/>
        <v>0</v>
      </c>
      <c r="J28" s="83" t="str">
        <f t="shared" si="1"/>
        <v>n.a.</v>
      </c>
    </row>
    <row r="29" spans="1:10" ht="12" customHeight="1">
      <c r="A29" s="109"/>
      <c r="B29" s="95" t="s">
        <v>384</v>
      </c>
      <c r="C29" s="145"/>
      <c r="D29" s="132">
        <f>SUM(D30:D34)</f>
        <v>7843328212.0121784</v>
      </c>
      <c r="E29" s="132">
        <f>SUM(E30:E34)</f>
        <v>7943063785.2567787</v>
      </c>
      <c r="F29" s="132">
        <f>SUM(F30:F34)</f>
        <v>3988430056.8109379</v>
      </c>
      <c r="G29" s="132">
        <f>SUM(G30:G34)</f>
        <v>1679427506.1677976</v>
      </c>
      <c r="H29" s="132"/>
      <c r="I29" s="92">
        <f t="shared" si="0"/>
        <v>21.143321413142928</v>
      </c>
      <c r="J29" s="92">
        <f t="shared" si="1"/>
        <v>42.107482950588114</v>
      </c>
    </row>
    <row r="30" spans="1:10" ht="12" customHeight="1">
      <c r="A30" s="97" t="s">
        <v>183</v>
      </c>
      <c r="B30" s="97"/>
      <c r="C30" s="97" t="s">
        <v>383</v>
      </c>
      <c r="D30" s="131">
        <v>4680914.0121778315</v>
      </c>
      <c r="E30" s="130">
        <v>4408662.2467779228</v>
      </c>
      <c r="F30" s="130">
        <v>1059125.9309377589</v>
      </c>
      <c r="G30" s="130">
        <v>935522.21779756807</v>
      </c>
      <c r="H30" s="129"/>
      <c r="I30" s="83">
        <f t="shared" si="0"/>
        <v>21.22009274993329</v>
      </c>
      <c r="J30" s="83">
        <f t="shared" si="1"/>
        <v>88.329649050254957</v>
      </c>
    </row>
    <row r="31" spans="1:10" ht="12" customHeight="1">
      <c r="A31" s="97" t="s">
        <v>382</v>
      </c>
      <c r="B31" s="97"/>
      <c r="C31" s="97" t="s">
        <v>381</v>
      </c>
      <c r="D31" s="131">
        <v>393848152</v>
      </c>
      <c r="E31" s="130">
        <v>450448152.15000004</v>
      </c>
      <c r="F31" s="130">
        <v>292511021.26999998</v>
      </c>
      <c r="G31" s="130">
        <v>143805382.61000001</v>
      </c>
      <c r="H31" s="129"/>
      <c r="I31" s="83">
        <f t="shared" si="0"/>
        <v>31.924957827801805</v>
      </c>
      <c r="J31" s="83">
        <f t="shared" si="1"/>
        <v>49.162380954275768</v>
      </c>
    </row>
    <row r="32" spans="1:10" ht="12" customHeight="1">
      <c r="A32" s="97" t="s">
        <v>305</v>
      </c>
      <c r="B32" s="97"/>
      <c r="C32" s="97" t="s">
        <v>304</v>
      </c>
      <c r="D32" s="131">
        <v>3139999999</v>
      </c>
      <c r="E32" s="130">
        <v>3016648405.5799999</v>
      </c>
      <c r="F32" s="130">
        <v>1199276821.46</v>
      </c>
      <c r="G32" s="130">
        <v>510229127.01999998</v>
      </c>
      <c r="H32" s="129"/>
      <c r="I32" s="83">
        <f t="shared" si="0"/>
        <v>16.913775104722557</v>
      </c>
      <c r="J32" s="83">
        <f t="shared" si="1"/>
        <v>42.544733450184324</v>
      </c>
    </row>
    <row r="33" spans="1:10" ht="12" customHeight="1">
      <c r="A33" s="97" t="s">
        <v>380</v>
      </c>
      <c r="B33" s="97"/>
      <c r="C33" s="97" t="s">
        <v>379</v>
      </c>
      <c r="D33" s="131">
        <v>554766174</v>
      </c>
      <c r="E33" s="130">
        <v>554766173.99000001</v>
      </c>
      <c r="F33" s="130">
        <v>461053915.63</v>
      </c>
      <c r="G33" s="130">
        <v>349040869.84000003</v>
      </c>
      <c r="H33" s="129"/>
      <c r="I33" s="83">
        <f t="shared" si="0"/>
        <v>62.916754157814189</v>
      </c>
      <c r="J33" s="83">
        <f t="shared" si="1"/>
        <v>75.705000653352769</v>
      </c>
    </row>
    <row r="34" spans="1:10" ht="12" customHeight="1">
      <c r="A34" s="97" t="s">
        <v>303</v>
      </c>
      <c r="B34" s="97"/>
      <c r="C34" s="97" t="s">
        <v>52</v>
      </c>
      <c r="D34" s="131">
        <v>3750032973</v>
      </c>
      <c r="E34" s="130">
        <v>3916792391.2900004</v>
      </c>
      <c r="F34" s="130">
        <v>2034529172.5200002</v>
      </c>
      <c r="G34" s="130">
        <v>675416604.4799999</v>
      </c>
      <c r="H34" s="129"/>
      <c r="I34" s="83">
        <f t="shared" si="0"/>
        <v>17.244125728541629</v>
      </c>
      <c r="J34" s="83">
        <f t="shared" si="1"/>
        <v>33.197685911940901</v>
      </c>
    </row>
    <row r="35" spans="1:10" ht="12" customHeight="1">
      <c r="A35" s="109"/>
      <c r="B35" s="95" t="s">
        <v>302</v>
      </c>
      <c r="C35" s="145"/>
      <c r="D35" s="132">
        <f>SUM(D36:D36)</f>
        <v>5906212</v>
      </c>
      <c r="E35" s="132">
        <f>SUM(E36:E36)</f>
        <v>5774870.6900000004</v>
      </c>
      <c r="F35" s="132">
        <f>SUM(F36:F36)</f>
        <v>424757.84</v>
      </c>
      <c r="G35" s="132">
        <f>SUM(G36:G36)</f>
        <v>424757.84</v>
      </c>
      <c r="H35" s="132"/>
      <c r="I35" s="135">
        <f t="shared" si="0"/>
        <v>7.3552788071173243</v>
      </c>
      <c r="J35" s="135">
        <f t="shared" si="1"/>
        <v>100</v>
      </c>
    </row>
    <row r="36" spans="1:10">
      <c r="A36" s="97" t="s">
        <v>183</v>
      </c>
      <c r="B36" s="97"/>
      <c r="C36" s="90" t="s">
        <v>378</v>
      </c>
      <c r="D36" s="131">
        <v>5906212</v>
      </c>
      <c r="E36" s="130">
        <v>5774870.6900000004</v>
      </c>
      <c r="F36" s="130">
        <v>424757.84</v>
      </c>
      <c r="G36" s="130">
        <v>424757.84</v>
      </c>
      <c r="H36" s="129"/>
      <c r="I36" s="83">
        <f t="shared" si="0"/>
        <v>7.3552788071173243</v>
      </c>
      <c r="J36" s="83">
        <f t="shared" si="1"/>
        <v>100</v>
      </c>
    </row>
    <row r="37" spans="1:10" ht="12" customHeight="1">
      <c r="A37" s="109"/>
      <c r="B37" s="95" t="s">
        <v>11</v>
      </c>
      <c r="C37" s="95"/>
      <c r="D37" s="132">
        <f>SUM(D38:D39)</f>
        <v>342797997</v>
      </c>
      <c r="E37" s="132">
        <f>SUM(E38:E39)</f>
        <v>342797997</v>
      </c>
      <c r="F37" s="132">
        <f>SUM(F38:F39)</f>
        <v>0</v>
      </c>
      <c r="G37" s="132">
        <f>SUM(G38:G39)</f>
        <v>0</v>
      </c>
      <c r="H37" s="132"/>
      <c r="I37" s="135">
        <f t="shared" si="0"/>
        <v>0</v>
      </c>
      <c r="J37" s="135" t="str">
        <f t="shared" si="1"/>
        <v>n.a.</v>
      </c>
    </row>
    <row r="38" spans="1:10">
      <c r="A38" s="97" t="s">
        <v>136</v>
      </c>
      <c r="B38" s="97"/>
      <c r="C38" s="90" t="s">
        <v>135</v>
      </c>
      <c r="D38" s="131">
        <v>2000000</v>
      </c>
      <c r="E38" s="130">
        <v>2000000</v>
      </c>
      <c r="F38" s="130">
        <v>0</v>
      </c>
      <c r="G38" s="130">
        <v>0</v>
      </c>
      <c r="H38" s="147"/>
      <c r="I38" s="83">
        <f t="shared" si="0"/>
        <v>0</v>
      </c>
      <c r="J38" s="83" t="str">
        <f t="shared" si="1"/>
        <v>n.a.</v>
      </c>
    </row>
    <row r="39" spans="1:10" ht="12" customHeight="1">
      <c r="A39" s="97" t="s">
        <v>236</v>
      </c>
      <c r="B39" s="97"/>
      <c r="C39" s="97" t="s">
        <v>25</v>
      </c>
      <c r="D39" s="131">
        <v>340797997</v>
      </c>
      <c r="E39" s="130">
        <v>340797997</v>
      </c>
      <c r="F39" s="130">
        <v>0</v>
      </c>
      <c r="G39" s="130">
        <v>0</v>
      </c>
      <c r="H39" s="143"/>
      <c r="I39" s="83">
        <f t="shared" si="0"/>
        <v>0</v>
      </c>
      <c r="J39" s="83" t="str">
        <f t="shared" si="1"/>
        <v>n.a.</v>
      </c>
    </row>
    <row r="40" spans="1:10" ht="12" customHeight="1">
      <c r="A40" s="109"/>
      <c r="B40" s="95" t="s">
        <v>377</v>
      </c>
      <c r="C40" s="145"/>
      <c r="D40" s="132">
        <f>SUM(D41:D48)</f>
        <v>4507297258.8074055</v>
      </c>
      <c r="E40" s="132">
        <f>SUM(E41:E48)</f>
        <v>4135733369.3428741</v>
      </c>
      <c r="F40" s="132">
        <f>SUM(F41:F48)</f>
        <v>593448773.79789722</v>
      </c>
      <c r="G40" s="132">
        <f>SUM(G41:G48)</f>
        <v>585392227.68958485</v>
      </c>
      <c r="H40" s="148"/>
      <c r="I40" s="135">
        <f t="shared" ref="I40:I71" si="2">IFERROR(+G40/E40*100,"n.a.")</f>
        <v>14.154496322924167</v>
      </c>
      <c r="J40" s="135">
        <f t="shared" ref="J40:J71" si="3">IFERROR(+G40/F40*100,"n.a.")</f>
        <v>98.642419284691954</v>
      </c>
    </row>
    <row r="41" spans="1:10">
      <c r="A41" s="97" t="s">
        <v>155</v>
      </c>
      <c r="B41" s="97"/>
      <c r="C41" s="97" t="s">
        <v>58</v>
      </c>
      <c r="D41" s="131">
        <v>139244490.72599402</v>
      </c>
      <c r="E41" s="130">
        <v>139240033.84177086</v>
      </c>
      <c r="F41" s="130">
        <v>39360190.807210147</v>
      </c>
      <c r="G41" s="130">
        <v>39360190.807210147</v>
      </c>
      <c r="H41" s="147"/>
      <c r="I41" s="83">
        <f t="shared" si="2"/>
        <v>28.267869319780658</v>
      </c>
      <c r="J41" s="83">
        <f t="shared" si="3"/>
        <v>100</v>
      </c>
    </row>
    <row r="42" spans="1:10">
      <c r="A42" s="97" t="s">
        <v>176</v>
      </c>
      <c r="B42" s="97"/>
      <c r="C42" s="97" t="s">
        <v>54</v>
      </c>
      <c r="D42" s="131">
        <v>20886248.091342941</v>
      </c>
      <c r="E42" s="130">
        <v>20886248.091342941</v>
      </c>
      <c r="F42" s="130">
        <v>5915403.1834840914</v>
      </c>
      <c r="G42" s="130">
        <v>5915403.1834840914</v>
      </c>
      <c r="H42" s="142"/>
      <c r="I42" s="83">
        <f t="shared" si="2"/>
        <v>28.321999995470438</v>
      </c>
      <c r="J42" s="83">
        <f t="shared" si="3"/>
        <v>100</v>
      </c>
    </row>
    <row r="43" spans="1:10">
      <c r="A43" s="97" t="s">
        <v>173</v>
      </c>
      <c r="B43" s="97"/>
      <c r="C43" s="97" t="s">
        <v>172</v>
      </c>
      <c r="D43" s="131">
        <v>10457004</v>
      </c>
      <c r="E43" s="130">
        <v>10298919.289999999</v>
      </c>
      <c r="F43" s="130">
        <v>538044.69999999995</v>
      </c>
      <c r="G43" s="130">
        <v>525414.77</v>
      </c>
      <c r="H43" s="143"/>
      <c r="I43" s="83">
        <f t="shared" si="2"/>
        <v>5.1016495537562374</v>
      </c>
      <c r="J43" s="83">
        <f t="shared" si="3"/>
        <v>97.652624400909446</v>
      </c>
    </row>
    <row r="44" spans="1:10">
      <c r="A44" s="97" t="s">
        <v>166</v>
      </c>
      <c r="B44" s="97"/>
      <c r="C44" s="97" t="s">
        <v>13</v>
      </c>
      <c r="D44" s="131">
        <v>3736141619.8437543</v>
      </c>
      <c r="E44" s="130">
        <v>3365174824.0890055</v>
      </c>
      <c r="F44" s="130">
        <v>539587397.47889054</v>
      </c>
      <c r="G44" s="130">
        <v>539587397.47889054</v>
      </c>
      <c r="H44" s="143"/>
      <c r="I44" s="83">
        <f t="shared" si="2"/>
        <v>16.034453652046547</v>
      </c>
      <c r="J44" s="83">
        <f t="shared" si="3"/>
        <v>100</v>
      </c>
    </row>
    <row r="45" spans="1:10">
      <c r="A45" s="97" t="s">
        <v>161</v>
      </c>
      <c r="B45" s="97"/>
      <c r="C45" s="97" t="s">
        <v>24</v>
      </c>
      <c r="D45" s="131">
        <v>288630440</v>
      </c>
      <c r="E45" s="130">
        <v>288205253.49000001</v>
      </c>
      <c r="F45" s="130">
        <v>7498116.71</v>
      </c>
      <c r="G45" s="130">
        <v>0</v>
      </c>
      <c r="H45" s="143"/>
      <c r="I45" s="83">
        <f t="shared" si="2"/>
        <v>0</v>
      </c>
      <c r="J45" s="83">
        <f t="shared" si="3"/>
        <v>0</v>
      </c>
    </row>
    <row r="46" spans="1:10">
      <c r="A46" s="97" t="s">
        <v>162</v>
      </c>
      <c r="B46" s="97"/>
      <c r="C46" s="97" t="s">
        <v>26</v>
      </c>
      <c r="D46" s="131">
        <v>8108796.4040934797</v>
      </c>
      <c r="E46" s="130">
        <v>8099430.798533448</v>
      </c>
      <c r="F46" s="130">
        <v>545563.46831232682</v>
      </c>
      <c r="G46" s="130">
        <v>0</v>
      </c>
      <c r="H46" s="143"/>
      <c r="I46" s="83">
        <f t="shared" si="2"/>
        <v>0</v>
      </c>
      <c r="J46" s="83">
        <f t="shared" si="3"/>
        <v>0</v>
      </c>
    </row>
    <row r="47" spans="1:10">
      <c r="A47" s="97" t="s">
        <v>177</v>
      </c>
      <c r="B47" s="97"/>
      <c r="C47" s="97" t="s">
        <v>59</v>
      </c>
      <c r="D47" s="131">
        <v>30823336.74222143</v>
      </c>
      <c r="E47" s="130">
        <v>30823336.742221437</v>
      </c>
      <c r="F47" s="130">
        <v>0</v>
      </c>
      <c r="G47" s="130">
        <v>0</v>
      </c>
      <c r="H47" s="143"/>
      <c r="I47" s="83">
        <f t="shared" si="2"/>
        <v>0</v>
      </c>
      <c r="J47" s="83" t="str">
        <f t="shared" si="3"/>
        <v>n.a.</v>
      </c>
    </row>
    <row r="48" spans="1:10">
      <c r="A48" s="97" t="s">
        <v>165</v>
      </c>
      <c r="B48" s="97"/>
      <c r="C48" s="97" t="s">
        <v>164</v>
      </c>
      <c r="D48" s="131">
        <v>273005323</v>
      </c>
      <c r="E48" s="130">
        <v>273005323</v>
      </c>
      <c r="F48" s="130">
        <v>4057.45</v>
      </c>
      <c r="G48" s="130">
        <v>3821.45</v>
      </c>
      <c r="H48" s="143"/>
      <c r="I48" s="83">
        <f t="shared" si="2"/>
        <v>1.3997712418230028E-3</v>
      </c>
      <c r="J48" s="83">
        <f t="shared" si="3"/>
        <v>94.183538922229488</v>
      </c>
    </row>
    <row r="49" spans="1:10" ht="12" customHeight="1">
      <c r="A49" s="109"/>
      <c r="B49" s="95" t="s">
        <v>14</v>
      </c>
      <c r="C49" s="145"/>
      <c r="D49" s="144">
        <f>SUM(D50:D63)</f>
        <v>5510166142.2631817</v>
      </c>
      <c r="E49" s="144">
        <f>SUM(E50:E63)</f>
        <v>5464236972.6429157</v>
      </c>
      <c r="F49" s="144">
        <f>SUM(F50:F63)</f>
        <v>1640564924.7703364</v>
      </c>
      <c r="G49" s="144">
        <f>SUM(G50:G63)</f>
        <v>1531282967.5879738</v>
      </c>
      <c r="H49" s="144"/>
      <c r="I49" s="135">
        <f t="shared" si="2"/>
        <v>28.023729118163232</v>
      </c>
      <c r="J49" s="135">
        <f t="shared" si="3"/>
        <v>93.338760598111591</v>
      </c>
    </row>
    <row r="50" spans="1:10">
      <c r="A50" s="97" t="s">
        <v>155</v>
      </c>
      <c r="B50" s="97"/>
      <c r="C50" s="90" t="s">
        <v>154</v>
      </c>
      <c r="D50" s="131">
        <v>23451008.077592</v>
      </c>
      <c r="E50" s="130">
        <v>21925332.93948045</v>
      </c>
      <c r="F50" s="130">
        <v>2545054.0854866561</v>
      </c>
      <c r="G50" s="130">
        <v>2545054.0854866561</v>
      </c>
      <c r="H50" s="143"/>
      <c r="I50" s="83">
        <f t="shared" si="2"/>
        <v>11.607824120672007</v>
      </c>
      <c r="J50" s="83">
        <f t="shared" si="3"/>
        <v>100</v>
      </c>
    </row>
    <row r="51" spans="1:10">
      <c r="A51" s="97" t="s">
        <v>94</v>
      </c>
      <c r="B51" s="97"/>
      <c r="C51" s="97" t="s">
        <v>153</v>
      </c>
      <c r="D51" s="131">
        <v>125362483.8202146</v>
      </c>
      <c r="E51" s="130">
        <v>124291781.33940661</v>
      </c>
      <c r="F51" s="130">
        <v>23371128.090694133</v>
      </c>
      <c r="G51" s="130">
        <v>23262771.690694131</v>
      </c>
      <c r="H51" s="143"/>
      <c r="I51" s="83">
        <f t="shared" si="2"/>
        <v>18.716258983504236</v>
      </c>
      <c r="J51" s="83">
        <f t="shared" si="3"/>
        <v>99.536366410814608</v>
      </c>
    </row>
    <row r="52" spans="1:10" ht="12" customHeight="1">
      <c r="A52" s="97" t="s">
        <v>156</v>
      </c>
      <c r="B52" s="97"/>
      <c r="C52" s="97" t="s">
        <v>66</v>
      </c>
      <c r="D52" s="131">
        <v>1479220964.1633821</v>
      </c>
      <c r="E52" s="130">
        <v>1488410349.498311</v>
      </c>
      <c r="F52" s="130">
        <v>280623472.90837502</v>
      </c>
      <c r="G52" s="130">
        <v>256943613.90875018</v>
      </c>
      <c r="H52" s="143"/>
      <c r="I52" s="83">
        <f t="shared" si="2"/>
        <v>17.262955339927359</v>
      </c>
      <c r="J52" s="83">
        <f t="shared" si="3"/>
        <v>91.561696976305171</v>
      </c>
    </row>
    <row r="53" spans="1:10">
      <c r="A53" s="97" t="s">
        <v>152</v>
      </c>
      <c r="B53" s="97"/>
      <c r="C53" s="97" t="s">
        <v>27</v>
      </c>
      <c r="D53" s="131">
        <v>56945760.712415323</v>
      </c>
      <c r="E53" s="130">
        <v>56945760.712415323</v>
      </c>
      <c r="F53" s="130">
        <v>0</v>
      </c>
      <c r="G53" s="130">
        <v>0</v>
      </c>
      <c r="H53" s="143"/>
      <c r="I53" s="83">
        <f t="shared" si="2"/>
        <v>0</v>
      </c>
      <c r="J53" s="83" t="str">
        <f t="shared" si="3"/>
        <v>n.a.</v>
      </c>
    </row>
    <row r="54" spans="1:10">
      <c r="A54" s="97" t="s">
        <v>147</v>
      </c>
      <c r="B54" s="97"/>
      <c r="C54" s="97" t="s">
        <v>146</v>
      </c>
      <c r="D54" s="131">
        <v>413534729.93888861</v>
      </c>
      <c r="E54" s="130">
        <v>413699620.93844497</v>
      </c>
      <c r="F54" s="130">
        <v>62948663.13657701</v>
      </c>
      <c r="G54" s="130">
        <v>0</v>
      </c>
      <c r="H54" s="129"/>
      <c r="I54" s="83">
        <f t="shared" si="2"/>
        <v>0</v>
      </c>
      <c r="J54" s="83">
        <f t="shared" si="3"/>
        <v>0</v>
      </c>
    </row>
    <row r="55" spans="1:10">
      <c r="A55" s="97" t="s">
        <v>136</v>
      </c>
      <c r="B55" s="97"/>
      <c r="C55" s="97" t="s">
        <v>135</v>
      </c>
      <c r="D55" s="131">
        <v>2032425.75</v>
      </c>
      <c r="E55" s="130">
        <v>2032425.75</v>
      </c>
      <c r="F55" s="130">
        <v>537255.75</v>
      </c>
      <c r="G55" s="130">
        <v>537255.75</v>
      </c>
      <c r="H55" s="143"/>
      <c r="I55" s="83">
        <f t="shared" si="2"/>
        <v>26.434212910360934</v>
      </c>
      <c r="J55" s="83">
        <f t="shared" si="3"/>
        <v>100</v>
      </c>
    </row>
    <row r="56" spans="1:10">
      <c r="A56" s="97" t="s">
        <v>219</v>
      </c>
      <c r="B56" s="97"/>
      <c r="C56" s="97" t="s">
        <v>218</v>
      </c>
      <c r="D56" s="131">
        <v>345951</v>
      </c>
      <c r="E56" s="130">
        <v>345951</v>
      </c>
      <c r="F56" s="130">
        <v>70259</v>
      </c>
      <c r="G56" s="130">
        <v>70259</v>
      </c>
      <c r="H56" s="143"/>
      <c r="I56" s="83">
        <f t="shared" si="2"/>
        <v>20.308945486499532</v>
      </c>
      <c r="J56" s="83">
        <f t="shared" si="3"/>
        <v>100</v>
      </c>
    </row>
    <row r="57" spans="1:10">
      <c r="A57" s="97" t="s">
        <v>298</v>
      </c>
      <c r="B57" s="97"/>
      <c r="C57" s="90" t="s">
        <v>297</v>
      </c>
      <c r="D57" s="131">
        <v>1663354</v>
      </c>
      <c r="E57" s="130">
        <v>1663354</v>
      </c>
      <c r="F57" s="130">
        <v>263681</v>
      </c>
      <c r="G57" s="130">
        <v>263681</v>
      </c>
      <c r="H57" s="143"/>
      <c r="I57" s="83">
        <f t="shared" si="2"/>
        <v>15.852368166968667</v>
      </c>
      <c r="J57" s="83">
        <f t="shared" si="3"/>
        <v>100</v>
      </c>
    </row>
    <row r="58" spans="1:10">
      <c r="A58" s="97" t="s">
        <v>151</v>
      </c>
      <c r="B58" s="97"/>
      <c r="C58" s="90" t="s">
        <v>28</v>
      </c>
      <c r="D58" s="131">
        <v>396455632</v>
      </c>
      <c r="E58" s="130">
        <v>378152748.40000004</v>
      </c>
      <c r="F58" s="130">
        <v>3978918.29</v>
      </c>
      <c r="G58" s="130">
        <v>2016077.0100000002</v>
      </c>
      <c r="H58" s="143"/>
      <c r="I58" s="83">
        <f t="shared" si="2"/>
        <v>0.5331382671500372</v>
      </c>
      <c r="J58" s="83">
        <f t="shared" si="3"/>
        <v>50.668972395510046</v>
      </c>
    </row>
    <row r="59" spans="1:10">
      <c r="A59" s="97" t="s">
        <v>232</v>
      </c>
      <c r="B59" s="97"/>
      <c r="C59" s="97" t="s">
        <v>65</v>
      </c>
      <c r="D59" s="131">
        <v>4859261.1083006999</v>
      </c>
      <c r="E59" s="130">
        <v>3058815.0383666907</v>
      </c>
      <c r="F59" s="130">
        <v>536594.21984339098</v>
      </c>
      <c r="G59" s="130">
        <v>0</v>
      </c>
      <c r="H59" s="143"/>
      <c r="I59" s="83">
        <f t="shared" si="2"/>
        <v>0</v>
      </c>
      <c r="J59" s="83">
        <f t="shared" si="3"/>
        <v>0</v>
      </c>
    </row>
    <row r="60" spans="1:10">
      <c r="A60" s="97" t="s">
        <v>144</v>
      </c>
      <c r="B60" s="97"/>
      <c r="C60" s="97" t="s">
        <v>143</v>
      </c>
      <c r="D60" s="131">
        <v>2321337292.3923883</v>
      </c>
      <c r="E60" s="130">
        <v>2289253553.7244906</v>
      </c>
      <c r="F60" s="130">
        <v>793997375.15535998</v>
      </c>
      <c r="G60" s="130">
        <v>792524454.53504276</v>
      </c>
      <c r="H60" s="143"/>
      <c r="I60" s="83">
        <f t="shared" si="2"/>
        <v>34.61933927090115</v>
      </c>
      <c r="J60" s="83">
        <f t="shared" si="3"/>
        <v>99.814493011386972</v>
      </c>
    </row>
    <row r="61" spans="1:10">
      <c r="A61" s="97" t="s">
        <v>118</v>
      </c>
      <c r="B61" s="97"/>
      <c r="C61" s="97" t="s">
        <v>117</v>
      </c>
      <c r="D61" s="131">
        <v>237423927</v>
      </c>
      <c r="E61" s="130">
        <v>237423927</v>
      </c>
      <c r="F61" s="130">
        <v>50638859.250000007</v>
      </c>
      <c r="G61" s="130">
        <v>38386870.070000008</v>
      </c>
      <c r="H61" s="143"/>
      <c r="I61" s="83">
        <f t="shared" si="2"/>
        <v>16.168071413459522</v>
      </c>
      <c r="J61" s="83">
        <f t="shared" si="3"/>
        <v>75.805163541475324</v>
      </c>
    </row>
    <row r="62" spans="1:10">
      <c r="A62" s="97" t="s">
        <v>158</v>
      </c>
      <c r="B62" s="97"/>
      <c r="C62" s="97" t="s">
        <v>157</v>
      </c>
      <c r="D62" s="131">
        <v>52112370.299999997</v>
      </c>
      <c r="E62" s="130">
        <v>52112370.302000001</v>
      </c>
      <c r="F62" s="130">
        <v>42394495.604000002</v>
      </c>
      <c r="G62" s="130">
        <v>41352645.807999998</v>
      </c>
      <c r="H62" s="143"/>
      <c r="I62" s="83">
        <f t="shared" si="2"/>
        <v>79.352839965548341</v>
      </c>
      <c r="J62" s="83">
        <f t="shared" si="3"/>
        <v>97.5424880490813</v>
      </c>
    </row>
    <row r="63" spans="1:10">
      <c r="A63" s="97" t="s">
        <v>150</v>
      </c>
      <c r="B63" s="97"/>
      <c r="C63" s="97" t="s">
        <v>149</v>
      </c>
      <c r="D63" s="131">
        <v>395420982</v>
      </c>
      <c r="E63" s="130">
        <v>394920982.00000006</v>
      </c>
      <c r="F63" s="130">
        <v>378659168.28000003</v>
      </c>
      <c r="G63" s="130">
        <v>373380284.73000002</v>
      </c>
      <c r="H63" s="143"/>
      <c r="I63" s="83">
        <f t="shared" si="2"/>
        <v>94.545567783987721</v>
      </c>
      <c r="J63" s="83">
        <f t="shared" si="3"/>
        <v>98.605901033909063</v>
      </c>
    </row>
    <row r="64" spans="1:10" ht="12" customHeight="1">
      <c r="A64" s="109"/>
      <c r="B64" s="95" t="s">
        <v>70</v>
      </c>
      <c r="C64" s="145"/>
      <c r="D64" s="132">
        <f>SUM(D65:D65)</f>
        <v>7000000</v>
      </c>
      <c r="E64" s="132">
        <f>SUM(E65:E65)</f>
        <v>7000000</v>
      </c>
      <c r="F64" s="132">
        <f>SUM(F65:F65)</f>
        <v>0</v>
      </c>
      <c r="G64" s="132">
        <f>SUM(G65:G65)</f>
        <v>0</v>
      </c>
      <c r="H64" s="132"/>
      <c r="I64" s="92">
        <f t="shared" si="2"/>
        <v>0</v>
      </c>
      <c r="J64" s="92" t="str">
        <f t="shared" si="3"/>
        <v>n.a.</v>
      </c>
    </row>
    <row r="65" spans="1:10" ht="12" customHeight="1">
      <c r="A65" s="97" t="s">
        <v>227</v>
      </c>
      <c r="B65" s="97"/>
      <c r="C65" s="97" t="s">
        <v>73</v>
      </c>
      <c r="D65" s="131">
        <v>7000000</v>
      </c>
      <c r="E65" s="130">
        <v>7000000</v>
      </c>
      <c r="F65" s="130">
        <v>0</v>
      </c>
      <c r="G65" s="130">
        <v>0</v>
      </c>
      <c r="H65" s="142"/>
      <c r="I65" s="83">
        <f t="shared" si="2"/>
        <v>0</v>
      </c>
      <c r="J65" s="83" t="str">
        <f t="shared" si="3"/>
        <v>n.a.</v>
      </c>
    </row>
    <row r="66" spans="1:10" ht="12" customHeight="1">
      <c r="A66" s="109"/>
      <c r="B66" s="95" t="s">
        <v>376</v>
      </c>
      <c r="C66" s="145"/>
      <c r="D66" s="144">
        <f>SUM(D67:D69)</f>
        <v>375466996.94</v>
      </c>
      <c r="E66" s="144">
        <f>SUM(E67:E69)</f>
        <v>368680819.1500001</v>
      </c>
      <c r="F66" s="144">
        <f>SUM(F67:F69)</f>
        <v>91838662.540000036</v>
      </c>
      <c r="G66" s="144">
        <f>SUM(G67:G69)</f>
        <v>51313022.50999999</v>
      </c>
      <c r="H66" s="144"/>
      <c r="I66" s="135">
        <f t="shared" si="2"/>
        <v>13.918007079484914</v>
      </c>
      <c r="J66" s="135">
        <f t="shared" si="3"/>
        <v>55.873007174566339</v>
      </c>
    </row>
    <row r="67" spans="1:10">
      <c r="A67" s="97" t="s">
        <v>134</v>
      </c>
      <c r="B67" s="97"/>
      <c r="C67" s="97" t="s">
        <v>375</v>
      </c>
      <c r="D67" s="131">
        <v>26499999.989999995</v>
      </c>
      <c r="E67" s="130">
        <v>26755029.709999997</v>
      </c>
      <c r="F67" s="130">
        <v>5614072.9199999999</v>
      </c>
      <c r="G67" s="130">
        <v>5614072.9199999999</v>
      </c>
      <c r="H67" s="143"/>
      <c r="I67" s="83">
        <f t="shared" si="2"/>
        <v>20.983243079343978</v>
      </c>
      <c r="J67" s="83">
        <f t="shared" si="3"/>
        <v>100</v>
      </c>
    </row>
    <row r="68" spans="1:10">
      <c r="A68" s="97" t="s">
        <v>112</v>
      </c>
      <c r="B68" s="97"/>
      <c r="C68" s="97" t="s">
        <v>138</v>
      </c>
      <c r="D68" s="131">
        <v>22666996.950000007</v>
      </c>
      <c r="E68" s="130">
        <v>22403563.610000011</v>
      </c>
      <c r="F68" s="130">
        <v>4281067.4999999981</v>
      </c>
      <c r="G68" s="130">
        <v>4222508.5399999963</v>
      </c>
      <c r="H68" s="143"/>
      <c r="I68" s="83">
        <f t="shared" si="2"/>
        <v>18.84748611205427</v>
      </c>
      <c r="J68" s="83">
        <f t="shared" si="3"/>
        <v>98.632141165725557</v>
      </c>
    </row>
    <row r="69" spans="1:10">
      <c r="A69" s="97" t="s">
        <v>374</v>
      </c>
      <c r="B69" s="97"/>
      <c r="C69" s="90" t="s">
        <v>373</v>
      </c>
      <c r="D69" s="131">
        <v>326300000</v>
      </c>
      <c r="E69" s="130">
        <v>319522225.8300001</v>
      </c>
      <c r="F69" s="130">
        <v>81943522.120000035</v>
      </c>
      <c r="G69" s="130">
        <v>41476441.04999999</v>
      </c>
      <c r="H69" s="143"/>
      <c r="I69" s="83">
        <f t="shared" si="2"/>
        <v>12.980768690584698</v>
      </c>
      <c r="J69" s="83">
        <f t="shared" si="3"/>
        <v>50.615887597876139</v>
      </c>
    </row>
    <row r="70" spans="1:10" ht="12" customHeight="1">
      <c r="A70" s="109"/>
      <c r="B70" s="95" t="s">
        <v>15</v>
      </c>
      <c r="C70" s="145"/>
      <c r="D70" s="132">
        <f>SUM(D71:D74)</f>
        <v>2571100228.8338928</v>
      </c>
      <c r="E70" s="132">
        <f>SUM(E71:E74)</f>
        <v>2871028297.2019854</v>
      </c>
      <c r="F70" s="132">
        <f>SUM(F71:F74)</f>
        <v>1240239236.2066545</v>
      </c>
      <c r="G70" s="132">
        <f>SUM(G71:G74)</f>
        <v>1134717257.6957188</v>
      </c>
      <c r="H70" s="132"/>
      <c r="I70" s="92">
        <f t="shared" si="2"/>
        <v>39.5230259068355</v>
      </c>
      <c r="J70" s="92">
        <f t="shared" si="3"/>
        <v>91.491804530093646</v>
      </c>
    </row>
    <row r="71" spans="1:10" ht="12" customHeight="1">
      <c r="A71" s="97" t="s">
        <v>136</v>
      </c>
      <c r="B71" s="97"/>
      <c r="C71" s="97" t="s">
        <v>135</v>
      </c>
      <c r="D71" s="131">
        <v>2987638</v>
      </c>
      <c r="E71" s="130">
        <v>2987638</v>
      </c>
      <c r="F71" s="130">
        <v>5883</v>
      </c>
      <c r="G71" s="130">
        <v>5883</v>
      </c>
      <c r="H71" s="147"/>
      <c r="I71" s="83">
        <f t="shared" si="2"/>
        <v>0.19691140626809539</v>
      </c>
      <c r="J71" s="83">
        <f t="shared" si="3"/>
        <v>100</v>
      </c>
    </row>
    <row r="72" spans="1:10" ht="21" customHeight="1">
      <c r="A72" s="97" t="s">
        <v>372</v>
      </c>
      <c r="B72" s="97"/>
      <c r="C72" s="97" t="s">
        <v>371</v>
      </c>
      <c r="D72" s="131">
        <v>1079244528.2964544</v>
      </c>
      <c r="E72" s="130">
        <v>1061821433.2484545</v>
      </c>
      <c r="F72" s="130">
        <v>370777942.4672364</v>
      </c>
      <c r="G72" s="130">
        <v>370777942.4672364</v>
      </c>
      <c r="H72" s="142"/>
      <c r="I72" s="83">
        <f t="shared" ref="I72:I103" si="4">IFERROR(+G72/E72*100,"n.a.")</f>
        <v>34.919048613749212</v>
      </c>
      <c r="J72" s="83">
        <f t="shared" ref="J72:J103" si="5">IFERROR(+G72/F72*100,"n.a.")</f>
        <v>100</v>
      </c>
    </row>
    <row r="73" spans="1:10" ht="12" customHeight="1">
      <c r="A73" s="97" t="s">
        <v>223</v>
      </c>
      <c r="B73" s="97"/>
      <c r="C73" s="97" t="s">
        <v>222</v>
      </c>
      <c r="D73" s="131">
        <v>475394841.04865265</v>
      </c>
      <c r="E73" s="130">
        <v>523596128.23862803</v>
      </c>
      <c r="F73" s="130">
        <v>83434191.215449452</v>
      </c>
      <c r="G73" s="130">
        <v>40889323.571061581</v>
      </c>
      <c r="H73" s="142"/>
      <c r="I73" s="83">
        <f t="shared" si="4"/>
        <v>7.8093250438296486</v>
      </c>
      <c r="J73" s="83">
        <f t="shared" si="5"/>
        <v>49.007874320342346</v>
      </c>
    </row>
    <row r="74" spans="1:10">
      <c r="A74" s="97" t="s">
        <v>221</v>
      </c>
      <c r="B74" s="97"/>
      <c r="C74" s="97" t="s">
        <v>61</v>
      </c>
      <c r="D74" s="131">
        <v>1013473221.4887859</v>
      </c>
      <c r="E74" s="130">
        <v>1282623097.7149031</v>
      </c>
      <c r="F74" s="130">
        <v>786021219.52396882</v>
      </c>
      <c r="G74" s="130">
        <v>723044108.65742075</v>
      </c>
      <c r="H74" s="142"/>
      <c r="I74" s="83">
        <f t="shared" si="4"/>
        <v>56.372297516361769</v>
      </c>
      <c r="J74" s="83">
        <f t="shared" si="5"/>
        <v>91.987861230427299</v>
      </c>
    </row>
    <row r="75" spans="1:10" ht="12" customHeight="1">
      <c r="A75" s="109"/>
      <c r="B75" s="95" t="s">
        <v>16</v>
      </c>
      <c r="C75" s="95"/>
      <c r="D75" s="144">
        <f>SUM(D76:D79)</f>
        <v>298733999.07715595</v>
      </c>
      <c r="E75" s="144">
        <f>SUM(E76:E79)</f>
        <v>293300506.03284293</v>
      </c>
      <c r="F75" s="144">
        <f>SUM(F76:F79)</f>
        <v>62802661.712473378</v>
      </c>
      <c r="G75" s="144">
        <f>SUM(G76:G79)</f>
        <v>16902666.508711055</v>
      </c>
      <c r="H75" s="144"/>
      <c r="I75" s="92">
        <f t="shared" si="4"/>
        <v>5.7629176087470997</v>
      </c>
      <c r="J75" s="92">
        <f t="shared" si="5"/>
        <v>26.913933339474973</v>
      </c>
    </row>
    <row r="76" spans="1:10">
      <c r="A76" s="97" t="s">
        <v>292</v>
      </c>
      <c r="B76" s="97"/>
      <c r="C76" s="97" t="s">
        <v>17</v>
      </c>
      <c r="D76" s="131">
        <v>628606.78</v>
      </c>
      <c r="E76" s="130">
        <v>626506.78</v>
      </c>
      <c r="F76" s="130">
        <v>110147.44849999998</v>
      </c>
      <c r="G76" s="130">
        <v>0</v>
      </c>
      <c r="H76" s="143"/>
      <c r="I76" s="83">
        <f t="shared" si="4"/>
        <v>0</v>
      </c>
      <c r="J76" s="83">
        <f t="shared" si="5"/>
        <v>0</v>
      </c>
    </row>
    <row r="77" spans="1:10">
      <c r="A77" s="97" t="s">
        <v>291</v>
      </c>
      <c r="B77" s="97"/>
      <c r="C77" s="97" t="s">
        <v>290</v>
      </c>
      <c r="D77" s="131">
        <v>83688796.799999997</v>
      </c>
      <c r="E77" s="130">
        <v>83688796.799999997</v>
      </c>
      <c r="F77" s="130">
        <v>13636349.060000001</v>
      </c>
      <c r="G77" s="130">
        <v>13636349.060000001</v>
      </c>
      <c r="H77" s="143"/>
      <c r="I77" s="83">
        <f t="shared" si="4"/>
        <v>16.29411531938765</v>
      </c>
      <c r="J77" s="83">
        <f t="shared" si="5"/>
        <v>100</v>
      </c>
    </row>
    <row r="78" spans="1:10">
      <c r="A78" s="97" t="s">
        <v>214</v>
      </c>
      <c r="B78" s="97"/>
      <c r="C78" s="97" t="s">
        <v>213</v>
      </c>
      <c r="D78" s="131">
        <v>138999999.82715592</v>
      </c>
      <c r="E78" s="130">
        <v>138966969.39441293</v>
      </c>
      <c r="F78" s="130">
        <v>32704152.95492338</v>
      </c>
      <c r="G78" s="130">
        <v>762865.70119105501</v>
      </c>
      <c r="H78" s="129"/>
      <c r="I78" s="83">
        <f t="shared" si="4"/>
        <v>0.54895469370560046</v>
      </c>
      <c r="J78" s="83">
        <f t="shared" si="5"/>
        <v>2.3326263861428367</v>
      </c>
    </row>
    <row r="79" spans="1:10">
      <c r="A79" s="97" t="s">
        <v>287</v>
      </c>
      <c r="B79" s="97"/>
      <c r="C79" s="97" t="s">
        <v>286</v>
      </c>
      <c r="D79" s="131">
        <v>75416595.670000002</v>
      </c>
      <c r="E79" s="130">
        <v>70018233.058430016</v>
      </c>
      <c r="F79" s="130">
        <v>16352012.249050003</v>
      </c>
      <c r="G79" s="130">
        <v>2503451.7475199997</v>
      </c>
      <c r="H79" s="143"/>
      <c r="I79" s="83">
        <f t="shared" si="4"/>
        <v>3.5754283394025048</v>
      </c>
      <c r="J79" s="83">
        <f t="shared" si="5"/>
        <v>15.309747261627951</v>
      </c>
    </row>
    <row r="80" spans="1:10" ht="12" customHeight="1">
      <c r="A80" s="109"/>
      <c r="B80" s="95" t="s">
        <v>370</v>
      </c>
      <c r="C80" s="145"/>
      <c r="D80" s="144">
        <f>SUM(D81:D87)</f>
        <v>136476143.22</v>
      </c>
      <c r="E80" s="144">
        <f>SUM(E81:E87)</f>
        <v>138386949.09</v>
      </c>
      <c r="F80" s="144">
        <f>SUM(F81:F87)</f>
        <v>24689408.580000002</v>
      </c>
      <c r="G80" s="144">
        <f>SUM(G81:G87)</f>
        <v>24688291.580000002</v>
      </c>
      <c r="H80" s="144"/>
      <c r="I80" s="92">
        <f t="shared" si="4"/>
        <v>17.840043257217818</v>
      </c>
      <c r="J80" s="92">
        <f t="shared" si="5"/>
        <v>99.995475792802495</v>
      </c>
    </row>
    <row r="81" spans="1:10">
      <c r="A81" s="97" t="s">
        <v>134</v>
      </c>
      <c r="B81" s="97"/>
      <c r="C81" s="97" t="s">
        <v>133</v>
      </c>
      <c r="D81" s="131">
        <v>70472624.950000003</v>
      </c>
      <c r="E81" s="130">
        <v>71158845.840000004</v>
      </c>
      <c r="F81" s="130">
        <v>13302156.690000001</v>
      </c>
      <c r="G81" s="130">
        <v>13302156.690000001</v>
      </c>
      <c r="H81" s="143"/>
      <c r="I81" s="83">
        <f t="shared" si="4"/>
        <v>18.69360939314527</v>
      </c>
      <c r="J81" s="83">
        <f t="shared" si="5"/>
        <v>100</v>
      </c>
    </row>
    <row r="82" spans="1:10">
      <c r="A82" s="97" t="s">
        <v>112</v>
      </c>
      <c r="B82" s="97"/>
      <c r="C82" s="97" t="s">
        <v>369</v>
      </c>
      <c r="D82" s="131">
        <v>52629411.260000005</v>
      </c>
      <c r="E82" s="130">
        <v>52695744.540000007</v>
      </c>
      <c r="F82" s="130">
        <v>7890975.5899999999</v>
      </c>
      <c r="G82" s="130">
        <v>7890975.5899999999</v>
      </c>
      <c r="H82" s="143"/>
      <c r="I82" s="83">
        <f t="shared" si="4"/>
        <v>14.974597396588941</v>
      </c>
      <c r="J82" s="83">
        <f t="shared" si="5"/>
        <v>100</v>
      </c>
    </row>
    <row r="83" spans="1:10">
      <c r="A83" s="97" t="s">
        <v>131</v>
      </c>
      <c r="B83" s="97"/>
      <c r="C83" s="97" t="s">
        <v>130</v>
      </c>
      <c r="D83" s="131">
        <v>3873160</v>
      </c>
      <c r="E83" s="130">
        <v>7261266.71</v>
      </c>
      <c r="F83" s="130">
        <v>2949564</v>
      </c>
      <c r="G83" s="130">
        <v>2948447</v>
      </c>
      <c r="H83" s="143"/>
      <c r="I83" s="83">
        <f t="shared" si="4"/>
        <v>40.60513293003666</v>
      </c>
      <c r="J83" s="83">
        <f t="shared" si="5"/>
        <v>99.962129996162147</v>
      </c>
    </row>
    <row r="84" spans="1:10" ht="12" customHeight="1">
      <c r="A84" s="97" t="s">
        <v>155</v>
      </c>
      <c r="B84" s="97"/>
      <c r="C84" s="97" t="s">
        <v>368</v>
      </c>
      <c r="D84" s="131">
        <v>325627</v>
      </c>
      <c r="E84" s="130">
        <v>325627</v>
      </c>
      <c r="F84" s="130">
        <v>85478</v>
      </c>
      <c r="G84" s="130">
        <v>85478</v>
      </c>
      <c r="H84" s="143"/>
      <c r="I84" s="83">
        <f t="shared" si="4"/>
        <v>26.250280228605121</v>
      </c>
      <c r="J84" s="83">
        <f t="shared" si="5"/>
        <v>100</v>
      </c>
    </row>
    <row r="85" spans="1:10" ht="12" customHeight="1">
      <c r="A85" s="97" t="s">
        <v>90</v>
      </c>
      <c r="B85" s="97"/>
      <c r="C85" s="97" t="s">
        <v>132</v>
      </c>
      <c r="D85" s="131">
        <v>4733320.01</v>
      </c>
      <c r="E85" s="130">
        <v>4733320</v>
      </c>
      <c r="F85" s="130">
        <v>0</v>
      </c>
      <c r="G85" s="130">
        <v>0</v>
      </c>
      <c r="H85" s="143"/>
      <c r="I85" s="83">
        <f t="shared" si="4"/>
        <v>0</v>
      </c>
      <c r="J85" s="83" t="str">
        <f t="shared" si="5"/>
        <v>n.a.</v>
      </c>
    </row>
    <row r="86" spans="1:10" ht="12" customHeight="1">
      <c r="A86" s="97" t="s">
        <v>170</v>
      </c>
      <c r="B86" s="97"/>
      <c r="C86" s="97" t="s">
        <v>220</v>
      </c>
      <c r="D86" s="131">
        <v>441999.99</v>
      </c>
      <c r="E86" s="130">
        <v>442000</v>
      </c>
      <c r="F86" s="130">
        <v>24999</v>
      </c>
      <c r="G86" s="130">
        <v>24999</v>
      </c>
      <c r="H86" s="143"/>
      <c r="I86" s="83">
        <f t="shared" si="4"/>
        <v>5.6558823529411768</v>
      </c>
      <c r="J86" s="83">
        <f t="shared" si="5"/>
        <v>100</v>
      </c>
    </row>
    <row r="87" spans="1:10" ht="12" customHeight="1">
      <c r="A87" s="97" t="s">
        <v>136</v>
      </c>
      <c r="B87" s="97"/>
      <c r="C87" s="90" t="s">
        <v>135</v>
      </c>
      <c r="D87" s="131">
        <v>4000000.01</v>
      </c>
      <c r="E87" s="130">
        <v>1770145</v>
      </c>
      <c r="F87" s="130">
        <v>436235.3</v>
      </c>
      <c r="G87" s="130">
        <v>436235.3</v>
      </c>
      <c r="H87" s="143"/>
      <c r="I87" s="83">
        <f t="shared" si="4"/>
        <v>24.644043284589682</v>
      </c>
      <c r="J87" s="83">
        <f t="shared" si="5"/>
        <v>100</v>
      </c>
    </row>
    <row r="88" spans="1:10" ht="12" customHeight="1">
      <c r="A88" s="109"/>
      <c r="B88" s="95" t="s">
        <v>367</v>
      </c>
      <c r="C88" s="145"/>
      <c r="D88" s="146">
        <f>SUM(D89:D92)</f>
        <v>8250296.5450000037</v>
      </c>
      <c r="E88" s="146">
        <f>SUM(E89:E92)</f>
        <v>8176536.5357499989</v>
      </c>
      <c r="F88" s="146">
        <f>SUM(F89:F92)</f>
        <v>1926334.0577250002</v>
      </c>
      <c r="G88" s="146">
        <f>SUM(G89:G92)</f>
        <v>1730958.7680000002</v>
      </c>
      <c r="H88" s="146"/>
      <c r="I88" s="92">
        <f t="shared" si="4"/>
        <v>21.169828575115964</v>
      </c>
      <c r="J88" s="92">
        <f t="shared" si="5"/>
        <v>89.857663111883184</v>
      </c>
    </row>
    <row r="89" spans="1:10" ht="12" customHeight="1">
      <c r="A89" s="97" t="s">
        <v>366</v>
      </c>
      <c r="B89" s="97"/>
      <c r="C89" s="97" t="s">
        <v>365</v>
      </c>
      <c r="D89" s="131">
        <v>99760</v>
      </c>
      <c r="E89" s="130">
        <v>99760</v>
      </c>
      <c r="F89" s="130">
        <v>0</v>
      </c>
      <c r="G89" s="130">
        <v>0</v>
      </c>
      <c r="H89" s="129"/>
      <c r="I89" s="83">
        <f t="shared" si="4"/>
        <v>0</v>
      </c>
      <c r="J89" s="83" t="str">
        <f t="shared" si="5"/>
        <v>n.a.</v>
      </c>
    </row>
    <row r="90" spans="1:10" ht="12" customHeight="1">
      <c r="A90" s="97" t="s">
        <v>136</v>
      </c>
      <c r="B90" s="97"/>
      <c r="C90" s="90" t="s">
        <v>135</v>
      </c>
      <c r="D90" s="131">
        <v>7000536.5450000037</v>
      </c>
      <c r="E90" s="130">
        <v>7031169.5357499989</v>
      </c>
      <c r="F90" s="130">
        <v>1926334.0577250002</v>
      </c>
      <c r="G90" s="130">
        <v>1730958.7680000002</v>
      </c>
      <c r="H90" s="142"/>
      <c r="I90" s="83">
        <f t="shared" si="4"/>
        <v>24.618361983720291</v>
      </c>
      <c r="J90" s="83">
        <f t="shared" si="5"/>
        <v>89.857663111883184</v>
      </c>
    </row>
    <row r="91" spans="1:10">
      <c r="A91" s="97" t="s">
        <v>292</v>
      </c>
      <c r="B91" s="97"/>
      <c r="C91" s="90" t="s">
        <v>364</v>
      </c>
      <c r="D91" s="131">
        <v>1000000</v>
      </c>
      <c r="E91" s="130">
        <v>1000000</v>
      </c>
      <c r="F91" s="130">
        <v>0</v>
      </c>
      <c r="G91" s="130">
        <v>0</v>
      </c>
      <c r="H91" s="129"/>
      <c r="I91" s="83">
        <f t="shared" si="4"/>
        <v>0</v>
      </c>
      <c r="J91" s="83" t="str">
        <f t="shared" si="5"/>
        <v>n.a.</v>
      </c>
    </row>
    <row r="92" spans="1:10" ht="12" customHeight="1">
      <c r="A92" s="97" t="s">
        <v>363</v>
      </c>
      <c r="B92" s="97"/>
      <c r="C92" s="97" t="s">
        <v>362</v>
      </c>
      <c r="D92" s="131">
        <v>150000</v>
      </c>
      <c r="E92" s="130">
        <v>45607</v>
      </c>
      <c r="F92" s="130">
        <v>0</v>
      </c>
      <c r="G92" s="130">
        <v>0</v>
      </c>
      <c r="H92" s="129"/>
      <c r="I92" s="83">
        <f t="shared" si="4"/>
        <v>0</v>
      </c>
      <c r="J92" s="83" t="str">
        <f t="shared" si="5"/>
        <v>n.a.</v>
      </c>
    </row>
    <row r="93" spans="1:10" ht="12" customHeight="1">
      <c r="A93" s="109"/>
      <c r="B93" s="95" t="s">
        <v>69</v>
      </c>
      <c r="C93" s="145"/>
      <c r="D93" s="132">
        <f>D94</f>
        <v>445009</v>
      </c>
      <c r="E93" s="132">
        <f>E94</f>
        <v>445009</v>
      </c>
      <c r="F93" s="132">
        <f>F94</f>
        <v>245000</v>
      </c>
      <c r="G93" s="132">
        <f>G94</f>
        <v>207046.72</v>
      </c>
      <c r="H93" s="132"/>
      <c r="I93" s="92">
        <f t="shared" si="4"/>
        <v>46.526411825378808</v>
      </c>
      <c r="J93" s="92">
        <f t="shared" si="5"/>
        <v>84.508865306122445</v>
      </c>
    </row>
    <row r="94" spans="1:10">
      <c r="A94" s="97" t="s">
        <v>361</v>
      </c>
      <c r="B94" s="97"/>
      <c r="C94" s="97" t="s">
        <v>360</v>
      </c>
      <c r="D94" s="131">
        <v>445009</v>
      </c>
      <c r="E94" s="130">
        <v>445009</v>
      </c>
      <c r="F94" s="130">
        <v>245000</v>
      </c>
      <c r="G94" s="130">
        <v>207046.72</v>
      </c>
      <c r="H94" s="129"/>
      <c r="I94" s="83">
        <f t="shared" si="4"/>
        <v>46.526411825378808</v>
      </c>
      <c r="J94" s="83">
        <f t="shared" si="5"/>
        <v>84.508865306122445</v>
      </c>
    </row>
    <row r="95" spans="1:10" ht="12" customHeight="1">
      <c r="A95" s="109"/>
      <c r="B95" s="95" t="s">
        <v>359</v>
      </c>
      <c r="C95" s="145"/>
      <c r="D95" s="144">
        <f>SUM(D96:D101)</f>
        <v>20050058093.682285</v>
      </c>
      <c r="E95" s="144">
        <f>SUM(E96:E101)</f>
        <v>19292332241.391045</v>
      </c>
      <c r="F95" s="144">
        <f>SUM(F96:F101)</f>
        <v>4091279948.5285053</v>
      </c>
      <c r="G95" s="144">
        <f>SUM(G96:G101)</f>
        <v>2931378919.1075277</v>
      </c>
      <c r="H95" s="144"/>
      <c r="I95" s="92">
        <f t="shared" si="4"/>
        <v>15.194528491575287</v>
      </c>
      <c r="J95" s="92">
        <f t="shared" si="5"/>
        <v>71.649433819894071</v>
      </c>
    </row>
    <row r="96" spans="1:10">
      <c r="A96" s="97" t="s">
        <v>96</v>
      </c>
      <c r="B96" s="97"/>
      <c r="C96" s="97" t="s">
        <v>125</v>
      </c>
      <c r="D96" s="131">
        <v>198653204</v>
      </c>
      <c r="E96" s="130">
        <v>39917030.710000001</v>
      </c>
      <c r="F96" s="130">
        <v>5982374.620000001</v>
      </c>
      <c r="G96" s="130">
        <v>5980058.5300000012</v>
      </c>
      <c r="H96" s="142"/>
      <c r="I96" s="83">
        <f t="shared" si="4"/>
        <v>14.981220856444812</v>
      </c>
      <c r="J96" s="83">
        <f t="shared" si="5"/>
        <v>99.961284771564507</v>
      </c>
    </row>
    <row r="97" spans="1:10">
      <c r="A97" s="97" t="s">
        <v>217</v>
      </c>
      <c r="B97" s="97"/>
      <c r="C97" s="90" t="s">
        <v>62</v>
      </c>
      <c r="D97" s="131">
        <v>730601584.52999997</v>
      </c>
      <c r="E97" s="130">
        <v>734202032.16449988</v>
      </c>
      <c r="F97" s="130">
        <v>116818356.03000002</v>
      </c>
      <c r="G97" s="130">
        <v>80875717.890000001</v>
      </c>
      <c r="H97" s="142"/>
      <c r="I97" s="83">
        <f t="shared" si="4"/>
        <v>11.015458190924701</v>
      </c>
      <c r="J97" s="83">
        <f t="shared" si="5"/>
        <v>69.232028799678005</v>
      </c>
    </row>
    <row r="98" spans="1:10">
      <c r="A98" s="97" t="s">
        <v>120</v>
      </c>
      <c r="B98" s="97"/>
      <c r="C98" s="90" t="s">
        <v>119</v>
      </c>
      <c r="D98" s="131">
        <v>128865262.154</v>
      </c>
      <c r="E98" s="130">
        <v>128865262.154</v>
      </c>
      <c r="F98" s="130">
        <v>24084731.05068</v>
      </c>
      <c r="G98" s="130">
        <v>10370884.8925</v>
      </c>
      <c r="H98" s="142"/>
      <c r="I98" s="83">
        <f t="shared" si="4"/>
        <v>8.0478514683858773</v>
      </c>
      <c r="J98" s="83">
        <f t="shared" si="5"/>
        <v>43.059998763022065</v>
      </c>
    </row>
    <row r="99" spans="1:10">
      <c r="A99" s="97" t="s">
        <v>123</v>
      </c>
      <c r="B99" s="97"/>
      <c r="C99" s="97" t="s">
        <v>122</v>
      </c>
      <c r="D99" s="131">
        <v>263079298</v>
      </c>
      <c r="E99" s="130">
        <v>263079298</v>
      </c>
      <c r="F99" s="130">
        <v>63952107.600000001</v>
      </c>
      <c r="G99" s="130">
        <v>1144710</v>
      </c>
      <c r="H99" s="142"/>
      <c r="I99" s="83">
        <f t="shared" si="4"/>
        <v>0.43511975617328885</v>
      </c>
      <c r="J99" s="83">
        <f t="shared" si="5"/>
        <v>1.7899488272689859</v>
      </c>
    </row>
    <row r="100" spans="1:10">
      <c r="A100" s="97" t="s">
        <v>118</v>
      </c>
      <c r="B100" s="97"/>
      <c r="C100" s="97" t="s">
        <v>117</v>
      </c>
      <c r="D100" s="131">
        <v>4070264507</v>
      </c>
      <c r="E100" s="130">
        <v>3808253680.059998</v>
      </c>
      <c r="F100" s="130">
        <v>670787165.96000063</v>
      </c>
      <c r="G100" s="130">
        <v>622367628.45999992</v>
      </c>
      <c r="H100" s="142"/>
      <c r="I100" s="83">
        <f t="shared" si="4"/>
        <v>16.342599016413072</v>
      </c>
      <c r="J100" s="83">
        <f t="shared" si="5"/>
        <v>92.7816839741254</v>
      </c>
    </row>
    <row r="101" spans="1:10">
      <c r="A101" s="97" t="s">
        <v>284</v>
      </c>
      <c r="B101" s="97"/>
      <c r="C101" s="90" t="s">
        <v>283</v>
      </c>
      <c r="D101" s="131">
        <v>14658594237.998285</v>
      </c>
      <c r="E101" s="130">
        <v>14318014938.302547</v>
      </c>
      <c r="F101" s="130">
        <v>3209655213.2678246</v>
      </c>
      <c r="G101" s="130">
        <v>2210639919.3350277</v>
      </c>
      <c r="H101" s="142"/>
      <c r="I101" s="83">
        <f t="shared" si="4"/>
        <v>15.439569862588137</v>
      </c>
      <c r="J101" s="83">
        <f t="shared" si="5"/>
        <v>68.874685050184056</v>
      </c>
    </row>
    <row r="102" spans="1:10" ht="12" customHeight="1">
      <c r="A102" s="109"/>
      <c r="B102" s="95" t="s">
        <v>358</v>
      </c>
      <c r="C102" s="145"/>
      <c r="D102" s="144">
        <f>SUM(D103:D103)</f>
        <v>7500000</v>
      </c>
      <c r="E102" s="144">
        <f>SUM(E103:E103)</f>
        <v>7500000</v>
      </c>
      <c r="F102" s="144">
        <f>SUM(F103:F103)</f>
        <v>107496.8</v>
      </c>
      <c r="G102" s="144">
        <f>SUM(G103:G103)</f>
        <v>27954.799999999999</v>
      </c>
      <c r="H102" s="144"/>
      <c r="I102" s="92">
        <f t="shared" si="4"/>
        <v>0.37273066666666665</v>
      </c>
      <c r="J102" s="92">
        <f t="shared" si="5"/>
        <v>26.005239225725791</v>
      </c>
    </row>
    <row r="103" spans="1:10">
      <c r="A103" s="97" t="s">
        <v>183</v>
      </c>
      <c r="B103" s="97"/>
      <c r="C103" s="97" t="s">
        <v>357</v>
      </c>
      <c r="D103" s="131">
        <v>7500000</v>
      </c>
      <c r="E103" s="130">
        <v>7500000</v>
      </c>
      <c r="F103" s="130">
        <v>107496.8</v>
      </c>
      <c r="G103" s="130">
        <v>27954.799999999999</v>
      </c>
      <c r="H103" s="89"/>
      <c r="I103" s="83">
        <f t="shared" si="4"/>
        <v>0.37273066666666665</v>
      </c>
      <c r="J103" s="83">
        <f t="shared" si="5"/>
        <v>26.005239225725791</v>
      </c>
    </row>
    <row r="104" spans="1:10" ht="12" customHeight="1">
      <c r="A104" s="109"/>
      <c r="B104" s="95" t="s">
        <v>356</v>
      </c>
      <c r="C104" s="95"/>
      <c r="D104" s="132">
        <f>SUM(D105:D107)</f>
        <v>116650000.00000003</v>
      </c>
      <c r="E104" s="132">
        <f>SUM(E105:E107)</f>
        <v>116650000.00000003</v>
      </c>
      <c r="F104" s="132">
        <f>SUM(F105:F107)</f>
        <v>74019178.270000011</v>
      </c>
      <c r="G104" s="132">
        <f>SUM(G105:G107)</f>
        <v>9567727.4400000013</v>
      </c>
      <c r="H104" s="132"/>
      <c r="I104" s="135">
        <f t="shared" ref="I104:I135" si="6">IFERROR(+G104/E104*100,"n.a.")</f>
        <v>8.2020809601371614</v>
      </c>
      <c r="J104" s="135">
        <f t="shared" ref="J104:J135" si="7">IFERROR(+G104/F104*100,"n.a.")</f>
        <v>12.926011425173851</v>
      </c>
    </row>
    <row r="105" spans="1:10" ht="12" customHeight="1">
      <c r="A105" s="97" t="s">
        <v>115</v>
      </c>
      <c r="B105" s="97"/>
      <c r="C105" s="97" t="s">
        <v>114</v>
      </c>
      <c r="D105" s="131">
        <v>100000000.00000003</v>
      </c>
      <c r="E105" s="130">
        <v>100000000.00000003</v>
      </c>
      <c r="F105" s="130">
        <v>65006577.490000002</v>
      </c>
      <c r="G105" s="130">
        <v>3677319.6300000004</v>
      </c>
      <c r="H105" s="89"/>
      <c r="I105" s="83">
        <f t="shared" si="6"/>
        <v>3.6773196299999991</v>
      </c>
      <c r="J105" s="83">
        <f t="shared" si="7"/>
        <v>5.6568423873194744</v>
      </c>
    </row>
    <row r="106" spans="1:10" ht="12" customHeight="1">
      <c r="A106" s="97" t="s">
        <v>355</v>
      </c>
      <c r="B106" s="97"/>
      <c r="C106" s="97" t="s">
        <v>354</v>
      </c>
      <c r="D106" s="131">
        <v>6650000</v>
      </c>
      <c r="E106" s="130">
        <v>6650000</v>
      </c>
      <c r="F106" s="130">
        <v>3205500.0000000005</v>
      </c>
      <c r="G106" s="130">
        <v>309644.69</v>
      </c>
      <c r="H106" s="89"/>
      <c r="I106" s="83">
        <f t="shared" si="6"/>
        <v>4.6563111278195493</v>
      </c>
      <c r="J106" s="83">
        <f t="shared" si="7"/>
        <v>9.6597937919201371</v>
      </c>
    </row>
    <row r="107" spans="1:10" ht="18" customHeight="1">
      <c r="A107" s="97" t="s">
        <v>353</v>
      </c>
      <c r="B107" s="97"/>
      <c r="C107" s="90" t="s">
        <v>352</v>
      </c>
      <c r="D107" s="131">
        <v>10000000</v>
      </c>
      <c r="E107" s="130">
        <v>10000000</v>
      </c>
      <c r="F107" s="130">
        <v>5807100.7800000003</v>
      </c>
      <c r="G107" s="130">
        <v>5580763.1200000001</v>
      </c>
      <c r="H107" s="89"/>
      <c r="I107" s="83">
        <f t="shared" si="6"/>
        <v>55.807631199999996</v>
      </c>
      <c r="J107" s="83">
        <f t="shared" si="7"/>
        <v>96.102398277992336</v>
      </c>
    </row>
    <row r="108" spans="1:10" ht="12" customHeight="1">
      <c r="A108" s="134"/>
      <c r="B108" s="133" t="s">
        <v>351</v>
      </c>
      <c r="C108" s="94"/>
      <c r="D108" s="132">
        <f>SUM(D109:D110)</f>
        <v>40863494</v>
      </c>
      <c r="E108" s="132">
        <f>SUM(E109:E110)</f>
        <v>40863494</v>
      </c>
      <c r="F108" s="132">
        <f>SUM(F109:F110)</f>
        <v>11867812</v>
      </c>
      <c r="G108" s="132">
        <f>SUM(G109:G110)</f>
        <v>5851555.5899999999</v>
      </c>
      <c r="H108" s="132"/>
      <c r="I108" s="92">
        <f t="shared" si="6"/>
        <v>14.319763234147329</v>
      </c>
      <c r="J108" s="92">
        <f t="shared" si="7"/>
        <v>49.306102843557007</v>
      </c>
    </row>
    <row r="109" spans="1:10" ht="16.5">
      <c r="A109" s="91" t="s">
        <v>170</v>
      </c>
      <c r="B109" s="91"/>
      <c r="C109" s="141" t="s">
        <v>350</v>
      </c>
      <c r="D109" s="131">
        <v>35536697</v>
      </c>
      <c r="E109" s="130">
        <v>35536697</v>
      </c>
      <c r="F109" s="130">
        <v>10582283</v>
      </c>
      <c r="G109" s="130">
        <v>5242678.88</v>
      </c>
      <c r="H109" s="143"/>
      <c r="I109" s="83">
        <f t="shared" si="6"/>
        <v>14.75285922042783</v>
      </c>
      <c r="J109" s="83">
        <f t="shared" si="7"/>
        <v>49.542040030492473</v>
      </c>
    </row>
    <row r="110" spans="1:10">
      <c r="A110" s="91" t="s">
        <v>136</v>
      </c>
      <c r="B110" s="91"/>
      <c r="C110" s="141" t="s">
        <v>135</v>
      </c>
      <c r="D110" s="131">
        <v>5326797</v>
      </c>
      <c r="E110" s="130">
        <v>5326797</v>
      </c>
      <c r="F110" s="130">
        <v>1285529</v>
      </c>
      <c r="G110" s="130">
        <v>608876.71</v>
      </c>
      <c r="H110" s="143"/>
      <c r="I110" s="83">
        <f t="shared" si="6"/>
        <v>11.430447039750154</v>
      </c>
      <c r="J110" s="83">
        <f t="shared" si="7"/>
        <v>47.363903109148062</v>
      </c>
    </row>
    <row r="111" spans="1:10" ht="12" customHeight="1">
      <c r="A111" s="134"/>
      <c r="B111" s="133" t="s">
        <v>274</v>
      </c>
      <c r="C111" s="94"/>
      <c r="D111" s="132">
        <f>SUM(D112:D113)</f>
        <v>4190149974</v>
      </c>
      <c r="E111" s="132">
        <f>SUM(E112:E113)</f>
        <v>4190149974</v>
      </c>
      <c r="F111" s="132">
        <f>SUM(F112:F113)</f>
        <v>1184124675</v>
      </c>
      <c r="G111" s="132">
        <f>SUM(G112:G113)</f>
        <v>1184124675</v>
      </c>
      <c r="H111" s="132"/>
      <c r="I111" s="92">
        <f t="shared" si="6"/>
        <v>28.259720591089277</v>
      </c>
      <c r="J111" s="92">
        <f t="shared" si="7"/>
        <v>100</v>
      </c>
    </row>
    <row r="112" spans="1:10" ht="12" customHeight="1">
      <c r="A112" s="91" t="s">
        <v>273</v>
      </c>
      <c r="B112" s="91"/>
      <c r="C112" s="81" t="s">
        <v>272</v>
      </c>
      <c r="D112" s="131">
        <v>90000000</v>
      </c>
      <c r="E112" s="130">
        <v>90000000</v>
      </c>
      <c r="F112" s="130">
        <v>90000000</v>
      </c>
      <c r="G112" s="130">
        <v>90000000</v>
      </c>
      <c r="H112" s="142"/>
      <c r="I112" s="83">
        <f t="shared" si="6"/>
        <v>100</v>
      </c>
      <c r="J112" s="83">
        <f t="shared" si="7"/>
        <v>100</v>
      </c>
    </row>
    <row r="113" spans="1:10" ht="12" customHeight="1">
      <c r="A113" s="91" t="s">
        <v>349</v>
      </c>
      <c r="B113" s="91"/>
      <c r="C113" s="81" t="s">
        <v>348</v>
      </c>
      <c r="D113" s="131">
        <v>4100149974</v>
      </c>
      <c r="E113" s="130">
        <v>4100149974</v>
      </c>
      <c r="F113" s="130">
        <v>1094124675</v>
      </c>
      <c r="G113" s="130">
        <v>1094124675</v>
      </c>
      <c r="H113" s="142"/>
      <c r="I113" s="83">
        <f t="shared" si="6"/>
        <v>26.684991571969263</v>
      </c>
      <c r="J113" s="83">
        <f t="shared" si="7"/>
        <v>100</v>
      </c>
    </row>
    <row r="114" spans="1:10" ht="12" customHeight="1">
      <c r="A114" s="134"/>
      <c r="B114" s="133" t="s">
        <v>347</v>
      </c>
      <c r="C114" s="94"/>
      <c r="D114" s="132">
        <f>SUM(D115:D115)</f>
        <v>81173271</v>
      </c>
      <c r="E114" s="132">
        <f>SUM(E115:E115)</f>
        <v>81173271</v>
      </c>
      <c r="F114" s="132">
        <f>SUM(F115:F115)</f>
        <v>20293356</v>
      </c>
      <c r="G114" s="132">
        <f>SUM(G115:G115)</f>
        <v>20293356</v>
      </c>
      <c r="H114" s="132"/>
      <c r="I114" s="92">
        <f t="shared" si="6"/>
        <v>25.000047121422519</v>
      </c>
      <c r="J114" s="92">
        <f t="shared" si="7"/>
        <v>100</v>
      </c>
    </row>
    <row r="115" spans="1:10" ht="12" customHeight="1">
      <c r="A115" s="91" t="s">
        <v>292</v>
      </c>
      <c r="B115" s="91"/>
      <c r="C115" s="90" t="s">
        <v>346</v>
      </c>
      <c r="D115" s="131">
        <v>81173271</v>
      </c>
      <c r="E115" s="130">
        <v>81173271</v>
      </c>
      <c r="F115" s="130">
        <v>20293356</v>
      </c>
      <c r="G115" s="130">
        <v>20293356</v>
      </c>
      <c r="H115" s="129"/>
      <c r="I115" s="83">
        <f t="shared" si="6"/>
        <v>25.000047121422519</v>
      </c>
      <c r="J115" s="83">
        <f t="shared" si="7"/>
        <v>100</v>
      </c>
    </row>
    <row r="116" spans="1:10" ht="12" customHeight="1">
      <c r="A116" s="134"/>
      <c r="B116" s="133" t="s">
        <v>345</v>
      </c>
      <c r="C116" s="94"/>
      <c r="D116" s="132">
        <f>+D117</f>
        <v>8834312</v>
      </c>
      <c r="E116" s="132">
        <f>+E117</f>
        <v>8869157.0500000007</v>
      </c>
      <c r="F116" s="132">
        <f>+F117</f>
        <v>1389760.05</v>
      </c>
      <c r="G116" s="132">
        <f>+G117</f>
        <v>701192.44000000006</v>
      </c>
      <c r="H116" s="132"/>
      <c r="I116" s="92">
        <f t="shared" si="6"/>
        <v>7.9059648628050843</v>
      </c>
      <c r="J116" s="92">
        <f t="shared" si="7"/>
        <v>50.454208983773853</v>
      </c>
    </row>
    <row r="117" spans="1:10" ht="12" customHeight="1">
      <c r="A117" s="91" t="s">
        <v>136</v>
      </c>
      <c r="B117" s="91"/>
      <c r="C117" s="141" t="s">
        <v>135</v>
      </c>
      <c r="D117" s="131">
        <v>8834312</v>
      </c>
      <c r="E117" s="130">
        <v>8869157.0500000007</v>
      </c>
      <c r="F117" s="130">
        <v>1389760.05</v>
      </c>
      <c r="G117" s="130">
        <v>701192.44000000006</v>
      </c>
      <c r="H117" s="129"/>
      <c r="I117" s="83">
        <f t="shared" si="6"/>
        <v>7.9059648628050843</v>
      </c>
      <c r="J117" s="83">
        <f t="shared" si="7"/>
        <v>50.454208983773853</v>
      </c>
    </row>
    <row r="118" spans="1:10" ht="12" customHeight="1">
      <c r="A118" s="134"/>
      <c r="B118" s="133" t="s">
        <v>344</v>
      </c>
      <c r="C118" s="94"/>
      <c r="D118" s="140">
        <f>SUM(D119:D121)</f>
        <v>250000</v>
      </c>
      <c r="E118" s="140">
        <f>SUM(E119:E121)</f>
        <v>250000</v>
      </c>
      <c r="F118" s="140">
        <f>SUM(F119:F121)</f>
        <v>0</v>
      </c>
      <c r="G118" s="140">
        <f>SUM(G119:G121)</f>
        <v>0</v>
      </c>
      <c r="H118" s="139"/>
      <c r="I118" s="92">
        <f t="shared" si="6"/>
        <v>0</v>
      </c>
      <c r="J118" s="92" t="str">
        <f t="shared" si="7"/>
        <v>n.a.</v>
      </c>
    </row>
    <row r="119" spans="1:10">
      <c r="A119" s="91" t="s">
        <v>175</v>
      </c>
      <c r="B119" s="91"/>
      <c r="C119" s="90" t="s">
        <v>343</v>
      </c>
      <c r="D119" s="131">
        <v>50000</v>
      </c>
      <c r="E119" s="130">
        <v>50000</v>
      </c>
      <c r="F119" s="130">
        <v>0</v>
      </c>
      <c r="G119" s="130">
        <v>0</v>
      </c>
      <c r="H119" s="129"/>
      <c r="I119" s="83">
        <f t="shared" si="6"/>
        <v>0</v>
      </c>
      <c r="J119" s="83" t="str">
        <f t="shared" si="7"/>
        <v>n.a.</v>
      </c>
    </row>
    <row r="120" spans="1:10">
      <c r="A120" s="91" t="s">
        <v>248</v>
      </c>
      <c r="B120" s="91"/>
      <c r="C120" s="90" t="s">
        <v>342</v>
      </c>
      <c r="D120" s="131">
        <v>50000</v>
      </c>
      <c r="E120" s="130">
        <v>50000</v>
      </c>
      <c r="F120" s="130">
        <v>0</v>
      </c>
      <c r="G120" s="130">
        <v>0</v>
      </c>
      <c r="H120" s="129"/>
      <c r="I120" s="83">
        <f t="shared" si="6"/>
        <v>0</v>
      </c>
      <c r="J120" s="83" t="str">
        <f t="shared" si="7"/>
        <v>n.a.</v>
      </c>
    </row>
    <row r="121" spans="1:10">
      <c r="A121" s="91" t="s">
        <v>136</v>
      </c>
      <c r="B121" s="91"/>
      <c r="C121" s="90" t="s">
        <v>135</v>
      </c>
      <c r="D121" s="131">
        <v>150000</v>
      </c>
      <c r="E121" s="130">
        <v>150000</v>
      </c>
      <c r="F121" s="130">
        <v>0</v>
      </c>
      <c r="G121" s="130">
        <v>0</v>
      </c>
      <c r="H121" s="129"/>
      <c r="I121" s="83">
        <f t="shared" si="6"/>
        <v>0</v>
      </c>
      <c r="J121" s="83" t="str">
        <f t="shared" si="7"/>
        <v>n.a.</v>
      </c>
    </row>
    <row r="122" spans="1:10" ht="12" customHeight="1">
      <c r="A122" s="134"/>
      <c r="B122" s="133" t="s">
        <v>64</v>
      </c>
      <c r="C122" s="94"/>
      <c r="D122" s="140">
        <f>SUM(D123:D129)</f>
        <v>1322980215</v>
      </c>
      <c r="E122" s="140">
        <f>SUM(E123:E129)</f>
        <v>1319394809.8899999</v>
      </c>
      <c r="F122" s="140">
        <f>SUM(F123:F129)</f>
        <v>177797095.97000003</v>
      </c>
      <c r="G122" s="140">
        <f>SUM(G123:G129)</f>
        <v>58782917.129999995</v>
      </c>
      <c r="H122" s="139"/>
      <c r="I122" s="135">
        <f t="shared" si="6"/>
        <v>4.4552939491175367</v>
      </c>
      <c r="J122" s="135">
        <f t="shared" si="7"/>
        <v>33.061798230899406</v>
      </c>
    </row>
    <row r="123" spans="1:10">
      <c r="A123" s="91" t="s">
        <v>206</v>
      </c>
      <c r="B123" s="91"/>
      <c r="C123" s="90" t="s">
        <v>205</v>
      </c>
      <c r="D123" s="131">
        <v>7772233</v>
      </c>
      <c r="E123" s="130">
        <v>7772233</v>
      </c>
      <c r="F123" s="130">
        <v>589787.07000000007</v>
      </c>
      <c r="G123" s="130">
        <v>582707.09000000008</v>
      </c>
      <c r="H123" s="129"/>
      <c r="I123" s="83">
        <f t="shared" si="6"/>
        <v>7.4972931202654385</v>
      </c>
      <c r="J123" s="83">
        <f t="shared" si="7"/>
        <v>98.799570156734703</v>
      </c>
    </row>
    <row r="124" spans="1:10">
      <c r="A124" s="91" t="s">
        <v>136</v>
      </c>
      <c r="B124" s="91"/>
      <c r="C124" s="90" t="s">
        <v>135</v>
      </c>
      <c r="D124" s="131">
        <v>11251831</v>
      </c>
      <c r="E124" s="130">
        <v>11251831</v>
      </c>
      <c r="F124" s="130">
        <v>2880364</v>
      </c>
      <c r="G124" s="130">
        <v>2553796.7699999996</v>
      </c>
      <c r="H124" s="129"/>
      <c r="I124" s="83">
        <f t="shared" si="6"/>
        <v>22.696721715781187</v>
      </c>
      <c r="J124" s="83">
        <f t="shared" si="7"/>
        <v>88.662293029630959</v>
      </c>
    </row>
    <row r="125" spans="1:10">
      <c r="A125" s="91" t="s">
        <v>219</v>
      </c>
      <c r="B125" s="91"/>
      <c r="C125" s="90" t="s">
        <v>218</v>
      </c>
      <c r="D125" s="131">
        <v>7518138</v>
      </c>
      <c r="E125" s="130">
        <v>6855392</v>
      </c>
      <c r="F125" s="130">
        <v>1763042</v>
      </c>
      <c r="G125" s="130">
        <v>1596913.98</v>
      </c>
      <c r="H125" s="129"/>
      <c r="I125" s="83">
        <f t="shared" si="6"/>
        <v>23.294276680312372</v>
      </c>
      <c r="J125" s="83">
        <f t="shared" si="7"/>
        <v>90.577194417376333</v>
      </c>
    </row>
    <row r="126" spans="1:10">
      <c r="A126" s="91" t="s">
        <v>341</v>
      </c>
      <c r="B126" s="91"/>
      <c r="C126" s="90" t="s">
        <v>340</v>
      </c>
      <c r="D126" s="131">
        <v>421460738</v>
      </c>
      <c r="E126" s="130">
        <v>422123484</v>
      </c>
      <c r="F126" s="130">
        <v>92517602.000000015</v>
      </c>
      <c r="G126" s="130">
        <v>45025246.289999992</v>
      </c>
      <c r="H126" s="129"/>
      <c r="I126" s="83">
        <f t="shared" si="6"/>
        <v>10.666368490884528</v>
      </c>
      <c r="J126" s="83">
        <f t="shared" si="7"/>
        <v>48.666681060324052</v>
      </c>
    </row>
    <row r="127" spans="1:10">
      <c r="A127" s="91" t="s">
        <v>339</v>
      </c>
      <c r="B127" s="91"/>
      <c r="C127" s="90" t="s">
        <v>338</v>
      </c>
      <c r="D127" s="131">
        <v>350000000</v>
      </c>
      <c r="E127" s="130">
        <v>350000000</v>
      </c>
      <c r="F127" s="130">
        <v>100000</v>
      </c>
      <c r="G127" s="130">
        <v>0</v>
      </c>
      <c r="H127" s="129"/>
      <c r="I127" s="83">
        <f t="shared" si="6"/>
        <v>0</v>
      </c>
      <c r="J127" s="83">
        <f t="shared" si="7"/>
        <v>0</v>
      </c>
    </row>
    <row r="128" spans="1:10">
      <c r="A128" s="91" t="s">
        <v>268</v>
      </c>
      <c r="B128" s="91"/>
      <c r="C128" s="90" t="s">
        <v>267</v>
      </c>
      <c r="D128" s="131">
        <v>436616512</v>
      </c>
      <c r="E128" s="130">
        <v>437069138.88999999</v>
      </c>
      <c r="F128" s="130">
        <v>74753145.900000006</v>
      </c>
      <c r="G128" s="130">
        <v>7775698</v>
      </c>
      <c r="H128" s="129"/>
      <c r="I128" s="83">
        <f t="shared" si="6"/>
        <v>1.7790544580080634</v>
      </c>
      <c r="J128" s="83">
        <f t="shared" si="7"/>
        <v>10.401833804294784</v>
      </c>
    </row>
    <row r="129" spans="1:10">
      <c r="A129" s="91" t="s">
        <v>266</v>
      </c>
      <c r="B129" s="91"/>
      <c r="C129" s="90" t="s">
        <v>265</v>
      </c>
      <c r="D129" s="131">
        <v>88360763</v>
      </c>
      <c r="E129" s="130">
        <v>84322731</v>
      </c>
      <c r="F129" s="130">
        <v>5193155</v>
      </c>
      <c r="G129" s="130">
        <v>1248555</v>
      </c>
      <c r="H129" s="129"/>
      <c r="I129" s="83">
        <f t="shared" si="6"/>
        <v>1.4806861509264921</v>
      </c>
      <c r="J129" s="83">
        <f t="shared" si="7"/>
        <v>24.042321093824466</v>
      </c>
    </row>
    <row r="130" spans="1:10" ht="12" customHeight="1">
      <c r="A130" s="134"/>
      <c r="B130" s="133" t="s">
        <v>68</v>
      </c>
      <c r="C130" s="94"/>
      <c r="D130" s="132">
        <f>SUM(D131:D132)</f>
        <v>38494016.581589073</v>
      </c>
      <c r="E130" s="132">
        <f>SUM(E131:E132)</f>
        <v>35016448.603050411</v>
      </c>
      <c r="F130" s="132">
        <f>SUM(F131:F132)</f>
        <v>1801846.0034346471</v>
      </c>
      <c r="G130" s="132">
        <f>SUM(G131:G132)</f>
        <v>1410096.4739705492</v>
      </c>
      <c r="H130" s="132"/>
      <c r="I130" s="135">
        <f t="shared" si="6"/>
        <v>4.0269545605710295</v>
      </c>
      <c r="J130" s="135">
        <f t="shared" si="7"/>
        <v>78.258434476789247</v>
      </c>
    </row>
    <row r="131" spans="1:10">
      <c r="A131" s="91" t="s">
        <v>90</v>
      </c>
      <c r="B131" s="91"/>
      <c r="C131" s="90" t="s">
        <v>97</v>
      </c>
      <c r="D131" s="131">
        <v>34275284.581589073</v>
      </c>
      <c r="E131" s="130">
        <v>30797716.603050414</v>
      </c>
      <c r="F131" s="130">
        <v>1801846.0034346471</v>
      </c>
      <c r="G131" s="130">
        <v>1410096.4739705492</v>
      </c>
      <c r="H131" s="129"/>
      <c r="I131" s="83">
        <f t="shared" si="6"/>
        <v>4.5785747435278488</v>
      </c>
      <c r="J131" s="83">
        <f t="shared" si="7"/>
        <v>78.258434476789247</v>
      </c>
    </row>
    <row r="132" spans="1:10">
      <c r="A132" s="91" t="s">
        <v>166</v>
      </c>
      <c r="B132" s="91"/>
      <c r="C132" s="90" t="s">
        <v>13</v>
      </c>
      <c r="D132" s="131">
        <v>4218732</v>
      </c>
      <c r="E132" s="130">
        <v>4218732</v>
      </c>
      <c r="F132" s="130">
        <v>0</v>
      </c>
      <c r="G132" s="130">
        <v>0</v>
      </c>
      <c r="H132" s="129"/>
      <c r="I132" s="83">
        <f t="shared" si="6"/>
        <v>0</v>
      </c>
      <c r="J132" s="83" t="str">
        <f t="shared" si="7"/>
        <v>n.a.</v>
      </c>
    </row>
    <row r="133" spans="1:10" ht="12" customHeight="1">
      <c r="A133" s="134"/>
      <c r="B133" s="133" t="s">
        <v>337</v>
      </c>
      <c r="C133" s="94"/>
      <c r="D133" s="132">
        <f>+D134</f>
        <v>250000</v>
      </c>
      <c r="E133" s="132">
        <f>+E134</f>
        <v>250000</v>
      </c>
      <c r="F133" s="132">
        <f>+F134</f>
        <v>0</v>
      </c>
      <c r="G133" s="132">
        <f>+G134</f>
        <v>0</v>
      </c>
      <c r="H133" s="132"/>
      <c r="I133" s="135">
        <f t="shared" si="6"/>
        <v>0</v>
      </c>
      <c r="J133" s="135" t="str">
        <f t="shared" si="7"/>
        <v>n.a.</v>
      </c>
    </row>
    <row r="134" spans="1:10">
      <c r="A134" s="91" t="s">
        <v>336</v>
      </c>
      <c r="B134" s="91"/>
      <c r="C134" s="90" t="s">
        <v>335</v>
      </c>
      <c r="D134" s="131">
        <v>250000</v>
      </c>
      <c r="E134" s="130">
        <v>250000</v>
      </c>
      <c r="F134" s="130">
        <v>0</v>
      </c>
      <c r="G134" s="130">
        <v>0</v>
      </c>
      <c r="H134" s="129"/>
      <c r="I134" s="83">
        <f t="shared" si="6"/>
        <v>0</v>
      </c>
      <c r="J134" s="83" t="str">
        <f t="shared" si="7"/>
        <v>n.a.</v>
      </c>
    </row>
    <row r="135" spans="1:10" ht="12" customHeight="1">
      <c r="A135" s="134"/>
      <c r="B135" s="133" t="s">
        <v>334</v>
      </c>
      <c r="C135" s="94"/>
      <c r="D135" s="132">
        <f>SUM(D136:D138)</f>
        <v>19674130237</v>
      </c>
      <c r="E135" s="132">
        <f>SUM(E136:E138)</f>
        <v>19291440118.743465</v>
      </c>
      <c r="F135" s="132">
        <f>SUM(F136:F138)</f>
        <v>4044982941.0687485</v>
      </c>
      <c r="G135" s="132">
        <f>SUM(G136:G138)</f>
        <v>3820655926.5899115</v>
      </c>
      <c r="H135" s="132"/>
      <c r="I135" s="135">
        <f t="shared" si="6"/>
        <v>19.804928523079941</v>
      </c>
      <c r="J135" s="135">
        <f t="shared" si="7"/>
        <v>94.454191334127941</v>
      </c>
    </row>
    <row r="136" spans="1:10" ht="12" customHeight="1">
      <c r="A136" s="91" t="s">
        <v>89</v>
      </c>
      <c r="B136" s="91"/>
      <c r="C136" s="81" t="s">
        <v>65</v>
      </c>
      <c r="D136" s="131">
        <v>240108341</v>
      </c>
      <c r="E136" s="130">
        <v>232606920.17923751</v>
      </c>
      <c r="F136" s="130">
        <v>54801514.762589499</v>
      </c>
      <c r="G136" s="130">
        <v>38969224.538489997</v>
      </c>
      <c r="H136" s="136"/>
      <c r="I136" s="83">
        <f t="shared" ref="I136:I156" si="8">IFERROR(+G136/E136*100,"n.a.")</f>
        <v>16.75325244341909</v>
      </c>
      <c r="J136" s="83">
        <f t="shared" ref="J136:J156" si="9">IFERROR(+G136/F136*100,"n.a.")</f>
        <v>71.109758019120505</v>
      </c>
    </row>
    <row r="137" spans="1:10" ht="12" customHeight="1">
      <c r="A137" s="91" t="s">
        <v>88</v>
      </c>
      <c r="B137" s="91"/>
      <c r="C137" s="81" t="s">
        <v>87</v>
      </c>
      <c r="D137" s="131">
        <v>11908219972</v>
      </c>
      <c r="E137" s="130">
        <v>11416115114</v>
      </c>
      <c r="F137" s="130">
        <v>2582239534</v>
      </c>
      <c r="G137" s="130">
        <v>2506355199.7599959</v>
      </c>
      <c r="H137" s="136"/>
      <c r="I137" s="83">
        <f t="shared" si="8"/>
        <v>21.954536851913492</v>
      </c>
      <c r="J137" s="83">
        <f t="shared" si="9"/>
        <v>97.061297635604859</v>
      </c>
    </row>
    <row r="138" spans="1:10" ht="12" customHeight="1">
      <c r="A138" s="138" t="s">
        <v>90</v>
      </c>
      <c r="B138" s="138"/>
      <c r="C138" s="137" t="s">
        <v>66</v>
      </c>
      <c r="D138" s="131">
        <v>7525801924</v>
      </c>
      <c r="E138" s="130">
        <v>7642718084.5642281</v>
      </c>
      <c r="F138" s="130">
        <v>1407941892.306159</v>
      </c>
      <c r="G138" s="130">
        <v>1275331502.2914255</v>
      </c>
      <c r="H138" s="136"/>
      <c r="I138" s="83">
        <f t="shared" si="8"/>
        <v>16.686884014041741</v>
      </c>
      <c r="J138" s="83">
        <f t="shared" si="9"/>
        <v>90.581259728160916</v>
      </c>
    </row>
    <row r="139" spans="1:10" ht="12" customHeight="1">
      <c r="A139" s="134"/>
      <c r="B139" s="133" t="s">
        <v>333</v>
      </c>
      <c r="C139" s="94"/>
      <c r="D139" s="132">
        <f>SUM(D140:D141)</f>
        <v>467756393</v>
      </c>
      <c r="E139" s="132">
        <f>SUM(E140:E141)</f>
        <v>455919390.54999906</v>
      </c>
      <c r="F139" s="132">
        <f>SUM(F140:F141)</f>
        <v>96830228.839999974</v>
      </c>
      <c r="G139" s="132">
        <f>SUM(G140:G141)</f>
        <v>96830228.839999974</v>
      </c>
      <c r="H139" s="132"/>
      <c r="I139" s="92">
        <f t="shared" si="8"/>
        <v>21.23845373700572</v>
      </c>
      <c r="J139" s="92">
        <f t="shared" si="9"/>
        <v>100</v>
      </c>
    </row>
    <row r="140" spans="1:10" ht="12" customHeight="1">
      <c r="A140" s="91" t="s">
        <v>147</v>
      </c>
      <c r="B140" s="91"/>
      <c r="C140" s="81" t="s">
        <v>332</v>
      </c>
      <c r="D140" s="131">
        <v>27597717</v>
      </c>
      <c r="E140" s="130">
        <v>27597717.000000004</v>
      </c>
      <c r="F140" s="130">
        <v>7022843.0000000037</v>
      </c>
      <c r="G140" s="130">
        <v>7022843.0000000037</v>
      </c>
      <c r="H140" s="129"/>
      <c r="I140" s="83">
        <f t="shared" si="8"/>
        <v>25.447188258362107</v>
      </c>
      <c r="J140" s="83">
        <f t="shared" si="9"/>
        <v>100</v>
      </c>
    </row>
    <row r="141" spans="1:10">
      <c r="A141" s="91" t="s">
        <v>84</v>
      </c>
      <c r="B141" s="91"/>
      <c r="C141" s="81" t="s">
        <v>65</v>
      </c>
      <c r="D141" s="131">
        <v>440158676</v>
      </c>
      <c r="E141" s="130">
        <v>428321673.54999906</v>
      </c>
      <c r="F141" s="130">
        <v>89807385.839999974</v>
      </c>
      <c r="G141" s="130">
        <v>89807385.839999974</v>
      </c>
      <c r="H141" s="129"/>
      <c r="I141" s="83">
        <f t="shared" si="8"/>
        <v>20.96727562153507</v>
      </c>
      <c r="J141" s="83">
        <f t="shared" si="9"/>
        <v>100</v>
      </c>
    </row>
    <row r="142" spans="1:10" ht="12" customHeight="1">
      <c r="A142" s="134"/>
      <c r="B142" s="133" t="s">
        <v>730</v>
      </c>
      <c r="C142" s="94"/>
      <c r="D142" s="132">
        <f>+D143</f>
        <v>12720000</v>
      </c>
      <c r="E142" s="132">
        <f>+E143</f>
        <v>12720000</v>
      </c>
      <c r="F142" s="132">
        <f>+F143</f>
        <v>3522010</v>
      </c>
      <c r="G142" s="132">
        <f>+G143</f>
        <v>297010</v>
      </c>
      <c r="H142" s="132"/>
      <c r="I142" s="135">
        <f t="shared" si="8"/>
        <v>2.3349842767295597</v>
      </c>
      <c r="J142" s="135">
        <f t="shared" si="9"/>
        <v>8.4329686741377792</v>
      </c>
    </row>
    <row r="143" spans="1:10" ht="12" customHeight="1">
      <c r="A143" s="91" t="s">
        <v>136</v>
      </c>
      <c r="B143" s="91"/>
      <c r="C143" s="90" t="s">
        <v>135</v>
      </c>
      <c r="D143" s="131">
        <v>12720000</v>
      </c>
      <c r="E143" s="130">
        <v>12720000</v>
      </c>
      <c r="F143" s="130">
        <v>3522010</v>
      </c>
      <c r="G143" s="130">
        <v>297010</v>
      </c>
      <c r="H143" s="129"/>
      <c r="I143" s="83">
        <f t="shared" si="8"/>
        <v>2.3349842767295597</v>
      </c>
      <c r="J143" s="83">
        <f t="shared" si="9"/>
        <v>8.4329686741377792</v>
      </c>
    </row>
    <row r="144" spans="1:10" ht="12" customHeight="1">
      <c r="A144" s="134"/>
      <c r="B144" s="133" t="s">
        <v>731</v>
      </c>
      <c r="C144" s="94"/>
      <c r="D144" s="132">
        <f>SUM(D145:D156)</f>
        <v>29941771.61999999</v>
      </c>
      <c r="E144" s="132">
        <f>SUM(E145:E156)</f>
        <v>29941771.61999999</v>
      </c>
      <c r="F144" s="132">
        <f>SUM(F145:F156)</f>
        <v>7485442.9900000021</v>
      </c>
      <c r="G144" s="132">
        <f>SUM(G145:G156)</f>
        <v>0</v>
      </c>
      <c r="H144" s="132"/>
      <c r="I144" s="92">
        <f t="shared" si="8"/>
        <v>0</v>
      </c>
      <c r="J144" s="92">
        <f t="shared" si="9"/>
        <v>0</v>
      </c>
    </row>
    <row r="145" spans="1:10" ht="12" customHeight="1">
      <c r="A145" s="91" t="s">
        <v>331</v>
      </c>
      <c r="B145" s="91"/>
      <c r="C145" s="81" t="s">
        <v>330</v>
      </c>
      <c r="D145" s="131">
        <v>10500000.079999998</v>
      </c>
      <c r="E145" s="130">
        <v>10500000.079999998</v>
      </c>
      <c r="F145" s="130">
        <v>2624999.8900000025</v>
      </c>
      <c r="G145" s="130">
        <v>0</v>
      </c>
      <c r="H145" s="129"/>
      <c r="I145" s="83">
        <f t="shared" si="8"/>
        <v>0</v>
      </c>
      <c r="J145" s="83">
        <f t="shared" si="9"/>
        <v>0</v>
      </c>
    </row>
    <row r="146" spans="1:10" ht="12" customHeight="1">
      <c r="A146" s="91" t="s">
        <v>329</v>
      </c>
      <c r="B146" s="91"/>
      <c r="C146" s="81" t="s">
        <v>328</v>
      </c>
      <c r="D146" s="131">
        <v>3307499.8799999938</v>
      </c>
      <c r="E146" s="130">
        <v>3307499.8799999938</v>
      </c>
      <c r="F146" s="130">
        <v>826874.94000000006</v>
      </c>
      <c r="G146" s="130">
        <v>0</v>
      </c>
      <c r="H146" s="129"/>
      <c r="I146" s="83">
        <f t="shared" si="8"/>
        <v>0</v>
      </c>
      <c r="J146" s="83">
        <f t="shared" si="9"/>
        <v>0</v>
      </c>
    </row>
    <row r="147" spans="1:10" ht="12" customHeight="1">
      <c r="A147" s="91" t="s">
        <v>327</v>
      </c>
      <c r="B147" s="91"/>
      <c r="C147" s="81" t="s">
        <v>326</v>
      </c>
      <c r="D147" s="131">
        <v>1070999.94</v>
      </c>
      <c r="E147" s="130">
        <v>1070999.94</v>
      </c>
      <c r="F147" s="130">
        <v>267750.18</v>
      </c>
      <c r="G147" s="130">
        <v>0</v>
      </c>
      <c r="H147" s="129"/>
      <c r="I147" s="83">
        <f t="shared" si="8"/>
        <v>0</v>
      </c>
      <c r="J147" s="83">
        <f t="shared" si="9"/>
        <v>0</v>
      </c>
    </row>
    <row r="148" spans="1:10">
      <c r="A148" s="91" t="s">
        <v>325</v>
      </c>
      <c r="B148" s="91"/>
      <c r="C148" s="96" t="s">
        <v>324</v>
      </c>
      <c r="D148" s="131">
        <v>1070999.8800000011</v>
      </c>
      <c r="E148" s="130">
        <v>1070999.8800000011</v>
      </c>
      <c r="F148" s="130">
        <v>267750.03000000014</v>
      </c>
      <c r="G148" s="130">
        <v>0</v>
      </c>
      <c r="H148" s="129"/>
      <c r="I148" s="83">
        <f t="shared" si="8"/>
        <v>0</v>
      </c>
      <c r="J148" s="83">
        <f t="shared" si="9"/>
        <v>0</v>
      </c>
    </row>
    <row r="149" spans="1:10">
      <c r="A149" s="91" t="s">
        <v>323</v>
      </c>
      <c r="B149" s="91"/>
      <c r="C149" s="96" t="s">
        <v>322</v>
      </c>
      <c r="D149" s="131">
        <v>742595</v>
      </c>
      <c r="E149" s="130">
        <v>742595</v>
      </c>
      <c r="F149" s="130">
        <v>185648.75</v>
      </c>
      <c r="G149" s="130">
        <v>0</v>
      </c>
      <c r="H149" s="129"/>
      <c r="I149" s="83">
        <f t="shared" si="8"/>
        <v>0</v>
      </c>
      <c r="J149" s="83">
        <f t="shared" si="9"/>
        <v>0</v>
      </c>
    </row>
    <row r="150" spans="1:10" ht="12" customHeight="1">
      <c r="A150" s="91" t="s">
        <v>321</v>
      </c>
      <c r="B150" s="91"/>
      <c r="C150" s="81" t="s">
        <v>320</v>
      </c>
      <c r="D150" s="131">
        <v>1401022.9499999983</v>
      </c>
      <c r="E150" s="130">
        <v>1401022.9499999983</v>
      </c>
      <c r="F150" s="130">
        <v>350255.72999999957</v>
      </c>
      <c r="G150" s="130">
        <v>0</v>
      </c>
      <c r="H150" s="129"/>
      <c r="I150" s="83">
        <f t="shared" si="8"/>
        <v>0</v>
      </c>
      <c r="J150" s="83">
        <f t="shared" si="9"/>
        <v>0</v>
      </c>
    </row>
    <row r="151" spans="1:10" ht="12" customHeight="1">
      <c r="A151" s="91" t="s">
        <v>319</v>
      </c>
      <c r="B151" s="91"/>
      <c r="C151" s="81" t="s">
        <v>318</v>
      </c>
      <c r="D151" s="131">
        <v>1758670</v>
      </c>
      <c r="E151" s="130">
        <v>1758670</v>
      </c>
      <c r="F151" s="130">
        <v>439667.5</v>
      </c>
      <c r="G151" s="130">
        <v>0</v>
      </c>
      <c r="H151" s="129"/>
      <c r="I151" s="83">
        <f t="shared" si="8"/>
        <v>0</v>
      </c>
      <c r="J151" s="83">
        <f t="shared" si="9"/>
        <v>0</v>
      </c>
    </row>
    <row r="152" spans="1:10" ht="12" customHeight="1">
      <c r="A152" s="91" t="s">
        <v>317</v>
      </c>
      <c r="B152" s="91"/>
      <c r="C152" s="81" t="s">
        <v>316</v>
      </c>
      <c r="D152" s="131">
        <v>521255</v>
      </c>
      <c r="E152" s="130">
        <v>521255</v>
      </c>
      <c r="F152" s="130">
        <v>130313.75</v>
      </c>
      <c r="G152" s="130">
        <v>0</v>
      </c>
      <c r="H152" s="129"/>
      <c r="I152" s="83">
        <f t="shared" si="8"/>
        <v>0</v>
      </c>
      <c r="J152" s="83">
        <f t="shared" si="9"/>
        <v>0</v>
      </c>
    </row>
    <row r="153" spans="1:10" ht="12" customHeight="1">
      <c r="A153" s="91" t="s">
        <v>136</v>
      </c>
      <c r="B153" s="91"/>
      <c r="C153" s="81" t="s">
        <v>135</v>
      </c>
      <c r="D153" s="131">
        <v>4023670</v>
      </c>
      <c r="E153" s="130">
        <v>4023670</v>
      </c>
      <c r="F153" s="130">
        <v>1005917.5</v>
      </c>
      <c r="G153" s="130">
        <v>0</v>
      </c>
      <c r="H153" s="129"/>
      <c r="I153" s="83">
        <f t="shared" si="8"/>
        <v>0</v>
      </c>
      <c r="J153" s="83">
        <f t="shared" si="9"/>
        <v>0</v>
      </c>
    </row>
    <row r="154" spans="1:10" ht="12" customHeight="1">
      <c r="A154" s="91" t="s">
        <v>219</v>
      </c>
      <c r="B154" s="91"/>
      <c r="C154" s="81" t="s">
        <v>218</v>
      </c>
      <c r="D154" s="131">
        <v>266507</v>
      </c>
      <c r="E154" s="130">
        <v>266507</v>
      </c>
      <c r="F154" s="130">
        <v>66626.75</v>
      </c>
      <c r="G154" s="130">
        <v>0</v>
      </c>
      <c r="H154" s="129"/>
      <c r="I154" s="83">
        <f t="shared" si="8"/>
        <v>0</v>
      </c>
      <c r="J154" s="83">
        <f t="shared" si="9"/>
        <v>0</v>
      </c>
    </row>
    <row r="155" spans="1:10" ht="12" customHeight="1">
      <c r="A155" s="91" t="s">
        <v>315</v>
      </c>
      <c r="B155" s="91"/>
      <c r="C155" s="81" t="s">
        <v>314</v>
      </c>
      <c r="D155" s="131">
        <v>4724999.8899999987</v>
      </c>
      <c r="E155" s="130">
        <v>4724999.8899999987</v>
      </c>
      <c r="F155" s="130">
        <v>1181249.9699999993</v>
      </c>
      <c r="G155" s="130">
        <v>0</v>
      </c>
      <c r="H155" s="129"/>
      <c r="I155" s="83">
        <f t="shared" si="8"/>
        <v>0</v>
      </c>
      <c r="J155" s="83">
        <f t="shared" si="9"/>
        <v>0</v>
      </c>
    </row>
    <row r="156" spans="1:10" ht="12" customHeight="1">
      <c r="A156" s="91" t="s">
        <v>313</v>
      </c>
      <c r="B156" s="291"/>
      <c r="C156" s="292" t="s">
        <v>312</v>
      </c>
      <c r="D156" s="293">
        <v>553552</v>
      </c>
      <c r="E156" s="294">
        <v>553552</v>
      </c>
      <c r="F156" s="294">
        <v>138388</v>
      </c>
      <c r="G156" s="294">
        <v>0</v>
      </c>
      <c r="H156" s="295"/>
      <c r="I156" s="296">
        <f t="shared" si="8"/>
        <v>0</v>
      </c>
      <c r="J156" s="296">
        <f t="shared" si="9"/>
        <v>0</v>
      </c>
    </row>
    <row r="157" spans="1:10" ht="12.75" hidden="1" customHeight="1" thickBot="1">
      <c r="B157" s="87"/>
      <c r="C157" s="128"/>
      <c r="D157" s="127"/>
      <c r="E157" s="127"/>
      <c r="F157" s="127"/>
      <c r="G157" s="127"/>
      <c r="H157" s="126"/>
      <c r="I157" s="84"/>
      <c r="J157" s="84"/>
    </row>
    <row r="158" spans="1:10" ht="10.5" customHeight="1">
      <c r="B158" s="125" t="s">
        <v>45</v>
      </c>
      <c r="C158" s="124"/>
      <c r="D158" s="124"/>
      <c r="E158" s="124"/>
      <c r="F158" s="124"/>
      <c r="G158" s="124"/>
      <c r="H158" s="124"/>
      <c r="I158" s="124"/>
      <c r="J158" s="124"/>
    </row>
    <row r="159" spans="1:10" ht="12.75" customHeight="1">
      <c r="B159" s="123" t="s">
        <v>47</v>
      </c>
      <c r="C159" s="122"/>
      <c r="D159" s="122"/>
      <c r="E159" s="122"/>
      <c r="F159" s="122"/>
      <c r="G159" s="122"/>
      <c r="H159" s="122"/>
      <c r="I159" s="122"/>
      <c r="J159" s="122"/>
    </row>
    <row r="160" spans="1:10">
      <c r="B160" s="326" t="s">
        <v>264</v>
      </c>
      <c r="C160" s="326"/>
      <c r="D160" s="326"/>
      <c r="E160" s="326"/>
      <c r="F160" s="326"/>
      <c r="G160" s="326"/>
      <c r="H160" s="326"/>
      <c r="I160" s="326"/>
      <c r="J160" s="326"/>
    </row>
    <row r="161" spans="2:10">
      <c r="B161" s="310" t="s">
        <v>311</v>
      </c>
      <c r="C161" s="310"/>
      <c r="D161" s="310"/>
      <c r="E161" s="310"/>
      <c r="F161" s="310"/>
      <c r="G161" s="310"/>
      <c r="H161" s="310"/>
      <c r="I161" s="310"/>
      <c r="J161" s="310"/>
    </row>
    <row r="162" spans="2:10">
      <c r="B162" s="310" t="s">
        <v>48</v>
      </c>
      <c r="C162" s="310"/>
      <c r="D162" s="310"/>
      <c r="E162" s="310"/>
      <c r="F162" s="310"/>
      <c r="G162" s="310"/>
      <c r="H162" s="310"/>
      <c r="I162" s="310"/>
      <c r="J162" s="310"/>
    </row>
    <row r="163" spans="2:10">
      <c r="B163" s="310"/>
      <c r="C163" s="310"/>
      <c r="D163" s="310"/>
      <c r="E163" s="310"/>
      <c r="F163" s="310"/>
      <c r="G163" s="310"/>
      <c r="H163" s="310"/>
      <c r="I163" s="310"/>
      <c r="J163" s="310"/>
    </row>
  </sheetData>
  <mergeCells count="13">
    <mergeCell ref="B163:J163"/>
    <mergeCell ref="B160:J160"/>
    <mergeCell ref="B161:J161"/>
    <mergeCell ref="B162:J162"/>
    <mergeCell ref="B3:J3"/>
    <mergeCell ref="B4:B7"/>
    <mergeCell ref="C4:C7"/>
    <mergeCell ref="F4:G4"/>
    <mergeCell ref="I4:J5"/>
    <mergeCell ref="E5:E6"/>
    <mergeCell ref="F5:F6"/>
    <mergeCell ref="D5:D6"/>
    <mergeCell ref="B1:E1"/>
  </mergeCells>
  <pageMargins left="0" right="0" top="0" bottom="0" header="0.31496062992125984" footer="0.39370078740157483"/>
  <pageSetup scale="93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"/>
  <sheetViews>
    <sheetView showGridLines="0" zoomScale="130" zoomScaleNormal="130" workbookViewId="0">
      <selection sqref="A1:D1"/>
    </sheetView>
  </sheetViews>
  <sheetFormatPr baseColWidth="10" defaultRowHeight="15"/>
  <cols>
    <col min="1" max="1" width="4.5703125" style="75" customWidth="1"/>
    <col min="2" max="2" width="55.7109375" style="75" customWidth="1"/>
    <col min="3" max="6" width="14" style="75" customWidth="1"/>
    <col min="7" max="7" width="1.5703125" style="76" customWidth="1"/>
    <col min="8" max="9" width="13.28515625" style="268" customWidth="1"/>
    <col min="10" max="10" width="12.28515625" customWidth="1"/>
  </cols>
  <sheetData>
    <row r="1" spans="1:9" s="75" customFormat="1" ht="42" customHeight="1">
      <c r="A1" s="352" t="s">
        <v>737</v>
      </c>
      <c r="B1" s="352"/>
      <c r="C1" s="352"/>
      <c r="D1" s="352"/>
      <c r="E1" s="353" t="s">
        <v>80</v>
      </c>
      <c r="F1" s="77"/>
      <c r="G1" s="76"/>
      <c r="H1" s="77"/>
      <c r="I1" s="77"/>
    </row>
    <row r="2" spans="1:9" s="75" customFormat="1" ht="18.75">
      <c r="A2" s="253" t="s">
        <v>738</v>
      </c>
      <c r="G2" s="76"/>
      <c r="H2" s="355"/>
      <c r="I2" s="355"/>
    </row>
    <row r="3" spans="1:9" s="265" customFormat="1" ht="63" customHeight="1">
      <c r="A3" s="361" t="s">
        <v>701</v>
      </c>
      <c r="B3" s="361"/>
      <c r="C3" s="361"/>
      <c r="D3" s="361"/>
      <c r="E3" s="361"/>
      <c r="F3" s="361"/>
      <c r="G3" s="361"/>
      <c r="H3" s="361"/>
      <c r="I3" s="361"/>
    </row>
    <row r="4" spans="1:9" s="75" customFormat="1" ht="12.75" customHeight="1">
      <c r="A4" s="313" t="s">
        <v>4</v>
      </c>
      <c r="B4" s="312" t="s">
        <v>20</v>
      </c>
      <c r="C4" s="111"/>
      <c r="D4" s="2"/>
      <c r="E4" s="315" t="s">
        <v>0</v>
      </c>
      <c r="F4" s="315"/>
      <c r="G4" s="1"/>
      <c r="H4" s="333" t="s">
        <v>700</v>
      </c>
      <c r="I4" s="333"/>
    </row>
    <row r="5" spans="1:9" s="75" customFormat="1" ht="12" customHeight="1">
      <c r="A5" s="313"/>
      <c r="B5" s="313"/>
      <c r="C5" s="312" t="s">
        <v>1</v>
      </c>
      <c r="D5" s="312" t="s">
        <v>699</v>
      </c>
      <c r="E5" s="312" t="s">
        <v>2</v>
      </c>
      <c r="F5" s="110" t="s">
        <v>21</v>
      </c>
      <c r="G5" s="38"/>
      <c r="H5" s="334"/>
      <c r="I5" s="334"/>
    </row>
    <row r="6" spans="1:9" s="75" customFormat="1" ht="17.25" customHeight="1">
      <c r="A6" s="313"/>
      <c r="B6" s="313"/>
      <c r="C6" s="312"/>
      <c r="D6" s="312"/>
      <c r="E6" s="312"/>
      <c r="F6" s="37" t="s">
        <v>83</v>
      </c>
      <c r="G6" s="37"/>
      <c r="H6" s="284" t="s">
        <v>199</v>
      </c>
      <c r="I6" s="284" t="s">
        <v>2</v>
      </c>
    </row>
    <row r="7" spans="1:9" s="75" customFormat="1" ht="11.25" customHeight="1">
      <c r="A7" s="314"/>
      <c r="B7" s="314"/>
      <c r="C7" s="3" t="s">
        <v>6</v>
      </c>
      <c r="D7" s="3" t="s">
        <v>7</v>
      </c>
      <c r="E7" s="3" t="s">
        <v>8</v>
      </c>
      <c r="F7" s="4" t="s">
        <v>9</v>
      </c>
      <c r="G7" s="4"/>
      <c r="H7" s="285" t="s">
        <v>49</v>
      </c>
      <c r="I7" s="285" t="s">
        <v>50</v>
      </c>
    </row>
    <row r="8" spans="1:9" s="75" customFormat="1" ht="11.25" customHeight="1">
      <c r="A8" s="109" t="s">
        <v>308</v>
      </c>
      <c r="B8" s="108"/>
      <c r="C8" s="264">
        <f>SUM(C9,C11,C13,C18,C31,C33,C35,C51,C59,C37,C46,C48,C61)</f>
        <v>62309065227.799088</v>
      </c>
      <c r="D8" s="264">
        <f>SUM(D9,D11,D13,D18,D31,D33,D35,D51,D59,D37,D46,D48,D61)</f>
        <v>60628916118.032806</v>
      </c>
      <c r="E8" s="264">
        <f>SUM(E9,E11,E13,E18,E31,E33,E35,E51,E59,E37,E46,E48,E61)</f>
        <v>13475495821.802086</v>
      </c>
      <c r="F8" s="264">
        <f>SUM(F9,F11,F13,F18,F31,F33,F35,F51,F59,F37,F46,F48,F61)</f>
        <v>9852801235.6170444</v>
      </c>
      <c r="G8" s="107"/>
      <c r="H8" s="286">
        <f t="shared" ref="H8:H39" si="0">IFERROR(+F8/D8*100,"n.a.")</f>
        <v>16.250993529944591</v>
      </c>
      <c r="I8" s="286">
        <f t="shared" ref="I8:I39" si="1">IFERROR(+F8/E8*100,"n.a.")</f>
        <v>73.116428262892839</v>
      </c>
    </row>
    <row r="9" spans="1:9" s="75" customFormat="1" ht="11.25" customHeight="1">
      <c r="A9" s="331" t="s">
        <v>307</v>
      </c>
      <c r="B9" s="331"/>
      <c r="C9" s="260">
        <f>C10</f>
        <v>153644914</v>
      </c>
      <c r="D9" s="260">
        <f>D10</f>
        <v>153556517.85999998</v>
      </c>
      <c r="E9" s="260">
        <f>E10</f>
        <v>22175620.890000004</v>
      </c>
      <c r="F9" s="260">
        <f>F10</f>
        <v>22169602.970000006</v>
      </c>
      <c r="G9" s="259"/>
      <c r="H9" s="287">
        <f t="shared" si="0"/>
        <v>14.437422311316281</v>
      </c>
      <c r="I9" s="287">
        <f t="shared" si="1"/>
        <v>99.972862450932723</v>
      </c>
    </row>
    <row r="10" spans="1:9" s="75" customFormat="1" ht="11.25" customHeight="1">
      <c r="A10" s="263"/>
      <c r="B10" s="263" t="s">
        <v>698</v>
      </c>
      <c r="C10" s="256">
        <v>153644914</v>
      </c>
      <c r="D10" s="256">
        <v>153556517.85999998</v>
      </c>
      <c r="E10" s="256">
        <v>22175620.890000004</v>
      </c>
      <c r="F10" s="256">
        <v>22169602.970000006</v>
      </c>
      <c r="G10" s="255"/>
      <c r="H10" s="288">
        <f t="shared" si="0"/>
        <v>14.437422311316281</v>
      </c>
      <c r="I10" s="288">
        <f t="shared" si="1"/>
        <v>99.972862450932723</v>
      </c>
    </row>
    <row r="11" spans="1:9" s="75" customFormat="1" ht="11.25" customHeight="1">
      <c r="A11" s="331" t="s">
        <v>697</v>
      </c>
      <c r="B11" s="331"/>
      <c r="C11" s="260">
        <f>C12</f>
        <v>175000000</v>
      </c>
      <c r="D11" s="260">
        <f>D12</f>
        <v>168659068.03</v>
      </c>
      <c r="E11" s="260">
        <f>E12</f>
        <v>50340200.119999997</v>
      </c>
      <c r="F11" s="262">
        <f>F12</f>
        <v>46620075.07</v>
      </c>
      <c r="G11" s="98"/>
      <c r="H11" s="287">
        <f t="shared" si="0"/>
        <v>27.641606001111967</v>
      </c>
      <c r="I11" s="287">
        <f t="shared" si="1"/>
        <v>92.610031265008814</v>
      </c>
    </row>
    <row r="12" spans="1:9" s="75" customFormat="1" ht="11.25" customHeight="1">
      <c r="A12" s="261"/>
      <c r="B12" s="257" t="s">
        <v>189</v>
      </c>
      <c r="C12" s="256">
        <v>175000000</v>
      </c>
      <c r="D12" s="256">
        <v>168659068.03</v>
      </c>
      <c r="E12" s="256">
        <v>50340200.119999997</v>
      </c>
      <c r="F12" s="256">
        <v>46620075.07</v>
      </c>
      <c r="G12" s="255"/>
      <c r="H12" s="288">
        <f t="shared" si="0"/>
        <v>27.641606001111967</v>
      </c>
      <c r="I12" s="288">
        <f t="shared" si="1"/>
        <v>92.610031265008814</v>
      </c>
    </row>
    <row r="13" spans="1:9" s="75" customFormat="1" ht="11.25" customHeight="1">
      <c r="A13" s="331" t="s">
        <v>696</v>
      </c>
      <c r="B13" s="331"/>
      <c r="C13" s="260">
        <f>SUM(C14:C17)</f>
        <v>1447528768.0846398</v>
      </c>
      <c r="D13" s="260">
        <f>SUM(D14:D17)</f>
        <v>1316540983.9009438</v>
      </c>
      <c r="E13" s="260">
        <f>SUM(E14:E17)</f>
        <v>96141161.942312256</v>
      </c>
      <c r="F13" s="260">
        <f>SUM(F14:F17)</f>
        <v>93666547.428012252</v>
      </c>
      <c r="G13" s="259"/>
      <c r="H13" s="287">
        <f t="shared" si="0"/>
        <v>7.1145941200004224</v>
      </c>
      <c r="I13" s="287">
        <f t="shared" si="1"/>
        <v>97.426061361953529</v>
      </c>
    </row>
    <row r="14" spans="1:9" s="75" customFormat="1" ht="11.25" customHeight="1">
      <c r="A14" s="261"/>
      <c r="B14" s="257" t="s">
        <v>29</v>
      </c>
      <c r="C14" s="256">
        <v>6673007.3926494</v>
      </c>
      <c r="D14" s="256">
        <v>0</v>
      </c>
      <c r="E14" s="256">
        <v>0</v>
      </c>
      <c r="F14" s="256">
        <v>0</v>
      </c>
      <c r="G14" s="255"/>
      <c r="H14" s="288" t="str">
        <f t="shared" si="0"/>
        <v>n.a.</v>
      </c>
      <c r="I14" s="288" t="str">
        <f t="shared" si="1"/>
        <v>n.a.</v>
      </c>
    </row>
    <row r="15" spans="1:9" s="75" customFormat="1" ht="11.25" customHeight="1">
      <c r="A15" s="261"/>
      <c r="B15" s="257" t="s">
        <v>13</v>
      </c>
      <c r="C15" s="256">
        <v>974260202.49199021</v>
      </c>
      <c r="D15" s="256">
        <v>850085737.24924397</v>
      </c>
      <c r="E15" s="256">
        <v>93662725.978012249</v>
      </c>
      <c r="F15" s="256">
        <v>93662725.978012249</v>
      </c>
      <c r="G15" s="255"/>
      <c r="H15" s="288">
        <f t="shared" si="0"/>
        <v>11.018032872906614</v>
      </c>
      <c r="I15" s="288">
        <f t="shared" si="1"/>
        <v>100</v>
      </c>
    </row>
    <row r="16" spans="1:9" s="75" customFormat="1" ht="11.25" customHeight="1">
      <c r="A16" s="261"/>
      <c r="B16" s="257" t="s">
        <v>164</v>
      </c>
      <c r="C16" s="256">
        <v>273005323</v>
      </c>
      <c r="D16" s="256">
        <v>273005323</v>
      </c>
      <c r="E16" s="256">
        <v>4057.45</v>
      </c>
      <c r="F16" s="256">
        <v>3821.45</v>
      </c>
      <c r="G16" s="255"/>
      <c r="H16" s="288">
        <f t="shared" si="0"/>
        <v>1.3997712418230028E-3</v>
      </c>
      <c r="I16" s="288">
        <f t="shared" si="1"/>
        <v>94.183538922229488</v>
      </c>
    </row>
    <row r="17" spans="1:9" s="75" customFormat="1" ht="11.25" customHeight="1">
      <c r="A17" s="261"/>
      <c r="B17" s="257" t="s">
        <v>24</v>
      </c>
      <c r="C17" s="256">
        <v>193590235.19999999</v>
      </c>
      <c r="D17" s="256">
        <v>193449923.6516999</v>
      </c>
      <c r="E17" s="256">
        <v>2474378.5142999999</v>
      </c>
      <c r="F17" s="256">
        <v>0</v>
      </c>
      <c r="G17" s="255"/>
      <c r="H17" s="288">
        <f t="shared" si="0"/>
        <v>0</v>
      </c>
      <c r="I17" s="288">
        <f t="shared" si="1"/>
        <v>0</v>
      </c>
    </row>
    <row r="18" spans="1:9" s="75" customFormat="1" ht="11.25" customHeight="1">
      <c r="A18" s="331" t="s">
        <v>695</v>
      </c>
      <c r="B18" s="331"/>
      <c r="C18" s="260">
        <f>SUM(C19:C30)</f>
        <v>5986589338.8559999</v>
      </c>
      <c r="D18" s="260">
        <f>SUM(D19:D30)</f>
        <v>5940834222.4962425</v>
      </c>
      <c r="E18" s="260">
        <f>SUM(E19:E30)</f>
        <v>1214735441.9281356</v>
      </c>
      <c r="F18" s="260">
        <f>SUM(F19:F30)</f>
        <v>871608280.40552676</v>
      </c>
      <c r="G18" s="259"/>
      <c r="H18" s="287">
        <f t="shared" si="0"/>
        <v>14.671479589600315</v>
      </c>
      <c r="I18" s="287">
        <f t="shared" si="1"/>
        <v>71.752930746964367</v>
      </c>
    </row>
    <row r="19" spans="1:9" s="75" customFormat="1" ht="11.25" customHeight="1">
      <c r="A19" s="258"/>
      <c r="B19" s="257" t="s">
        <v>157</v>
      </c>
      <c r="C19" s="256">
        <v>173949378</v>
      </c>
      <c r="D19" s="256">
        <v>150072980.56</v>
      </c>
      <c r="E19" s="256">
        <v>84958185.300000012</v>
      </c>
      <c r="F19" s="256">
        <v>69253387.109999999</v>
      </c>
      <c r="G19" s="255"/>
      <c r="H19" s="288">
        <f t="shared" si="0"/>
        <v>46.146472770501227</v>
      </c>
      <c r="I19" s="288">
        <f t="shared" si="1"/>
        <v>81.514673207126506</v>
      </c>
    </row>
    <row r="20" spans="1:9" s="75" customFormat="1" ht="11.25" customHeight="1">
      <c r="A20" s="258"/>
      <c r="B20" s="257" t="s">
        <v>694</v>
      </c>
      <c r="C20" s="256">
        <v>532785430</v>
      </c>
      <c r="D20" s="256">
        <v>527687837.84000015</v>
      </c>
      <c r="E20" s="256">
        <v>109012965.22999999</v>
      </c>
      <c r="F20" s="256">
        <v>98440110.150000021</v>
      </c>
      <c r="G20" s="255"/>
      <c r="H20" s="288">
        <f t="shared" si="0"/>
        <v>18.654989387844857</v>
      </c>
      <c r="I20" s="288">
        <f t="shared" si="1"/>
        <v>90.301286587615579</v>
      </c>
    </row>
    <row r="21" spans="1:9" s="75" customFormat="1" ht="11.25" customHeight="1">
      <c r="A21" s="258"/>
      <c r="B21" s="257" t="s">
        <v>154</v>
      </c>
      <c r="C21" s="256">
        <v>52358551</v>
      </c>
      <c r="D21" s="256">
        <v>56376891.689999998</v>
      </c>
      <c r="E21" s="256">
        <v>10308715.380000001</v>
      </c>
      <c r="F21" s="256">
        <v>9953550.8800000027</v>
      </c>
      <c r="G21" s="255"/>
      <c r="H21" s="288">
        <f t="shared" si="0"/>
        <v>17.655373649777754</v>
      </c>
      <c r="I21" s="288">
        <f t="shared" si="1"/>
        <v>96.554716209460452</v>
      </c>
    </row>
    <row r="22" spans="1:9" s="75" customFormat="1" ht="11.25" customHeight="1">
      <c r="A22" s="258"/>
      <c r="B22" s="257" t="s">
        <v>630</v>
      </c>
      <c r="C22" s="256">
        <v>1135946564.7526</v>
      </c>
      <c r="D22" s="256">
        <v>1132723957.4326</v>
      </c>
      <c r="E22" s="256">
        <v>251886554.80946895</v>
      </c>
      <c r="F22" s="256">
        <v>229441290.14306101</v>
      </c>
      <c r="G22" s="255"/>
      <c r="H22" s="288">
        <f t="shared" si="0"/>
        <v>20.255710902690371</v>
      </c>
      <c r="I22" s="288">
        <f t="shared" si="1"/>
        <v>91.089137455793974</v>
      </c>
    </row>
    <row r="23" spans="1:9" s="75" customFormat="1" ht="11.25" customHeight="1">
      <c r="A23" s="258"/>
      <c r="B23" s="257" t="s">
        <v>153</v>
      </c>
      <c r="C23" s="256">
        <v>108022480</v>
      </c>
      <c r="D23" s="256">
        <v>107993480</v>
      </c>
      <c r="E23" s="256">
        <v>19961202.43</v>
      </c>
      <c r="F23" s="256">
        <v>18623813.77</v>
      </c>
      <c r="G23" s="255"/>
      <c r="H23" s="288">
        <f t="shared" si="0"/>
        <v>17.245313115199178</v>
      </c>
      <c r="I23" s="288">
        <f t="shared" si="1"/>
        <v>93.300059629724416</v>
      </c>
    </row>
    <row r="24" spans="1:9" s="104" customFormat="1" ht="11.25" customHeight="1">
      <c r="A24" s="258"/>
      <c r="B24" s="257" t="s">
        <v>28</v>
      </c>
      <c r="C24" s="256">
        <v>427067935</v>
      </c>
      <c r="D24" s="256">
        <v>420574276</v>
      </c>
      <c r="E24" s="256">
        <v>18961110.75</v>
      </c>
      <c r="F24" s="256">
        <v>8746443.0599999987</v>
      </c>
      <c r="G24" s="255"/>
      <c r="H24" s="288">
        <f t="shared" si="0"/>
        <v>2.0796428976079362</v>
      </c>
      <c r="I24" s="288">
        <f t="shared" si="1"/>
        <v>46.128326422016173</v>
      </c>
    </row>
    <row r="25" spans="1:9" s="75" customFormat="1" ht="11.25" customHeight="1">
      <c r="A25" s="258"/>
      <c r="B25" s="257" t="s">
        <v>148</v>
      </c>
      <c r="C25" s="256">
        <v>43759106</v>
      </c>
      <c r="D25" s="256">
        <v>43759106</v>
      </c>
      <c r="E25" s="256">
        <v>39618927.839999996</v>
      </c>
      <c r="F25" s="256">
        <v>36522629.859999999</v>
      </c>
      <c r="G25" s="255"/>
      <c r="H25" s="288">
        <f t="shared" si="0"/>
        <v>83.462925088094806</v>
      </c>
      <c r="I25" s="288">
        <f t="shared" si="1"/>
        <v>92.184801182646055</v>
      </c>
    </row>
    <row r="26" spans="1:9" s="75" customFormat="1" ht="11.25" customHeight="1">
      <c r="A26" s="258"/>
      <c r="B26" s="257" t="s">
        <v>231</v>
      </c>
      <c r="C26" s="256">
        <v>106502000</v>
      </c>
      <c r="D26" s="256">
        <v>106502000</v>
      </c>
      <c r="E26" s="256">
        <v>94343131.400000006</v>
      </c>
      <c r="F26" s="256">
        <v>30665886.5</v>
      </c>
      <c r="G26" s="255"/>
      <c r="H26" s="288">
        <f t="shared" si="0"/>
        <v>28.793718897297705</v>
      </c>
      <c r="I26" s="288">
        <f t="shared" si="1"/>
        <v>32.504630750469239</v>
      </c>
    </row>
    <row r="27" spans="1:9" s="75" customFormat="1" ht="11.25" customHeight="1">
      <c r="A27" s="258"/>
      <c r="B27" s="257" t="s">
        <v>117</v>
      </c>
      <c r="C27" s="256">
        <v>220020561</v>
      </c>
      <c r="D27" s="256">
        <v>220020561</v>
      </c>
      <c r="E27" s="256">
        <v>45781940.82</v>
      </c>
      <c r="F27" s="256">
        <v>34028910.019999996</v>
      </c>
      <c r="G27" s="255"/>
      <c r="H27" s="288">
        <f t="shared" si="0"/>
        <v>15.466240911911862</v>
      </c>
      <c r="I27" s="288">
        <f t="shared" si="1"/>
        <v>74.328238188483155</v>
      </c>
    </row>
    <row r="28" spans="1:9" s="75" customFormat="1" ht="11.25" customHeight="1">
      <c r="A28" s="258"/>
      <c r="B28" s="257" t="s">
        <v>143</v>
      </c>
      <c r="C28" s="256">
        <v>377424407.5599001</v>
      </c>
      <c r="D28" s="256">
        <v>377260993.65349972</v>
      </c>
      <c r="E28" s="256">
        <v>144003091.96439996</v>
      </c>
      <c r="F28" s="256">
        <v>143843435.40959999</v>
      </c>
      <c r="G28" s="255"/>
      <c r="H28" s="288">
        <f t="shared" si="0"/>
        <v>38.128361486985554</v>
      </c>
      <c r="I28" s="288">
        <f t="shared" si="1"/>
        <v>99.889129773102752</v>
      </c>
    </row>
    <row r="29" spans="1:9" s="75" customFormat="1" ht="11.25" customHeight="1">
      <c r="A29" s="258"/>
      <c r="B29" s="257" t="s">
        <v>142</v>
      </c>
      <c r="C29" s="256">
        <v>1958450766.5616999</v>
      </c>
      <c r="D29" s="256">
        <v>1958451739.4183431</v>
      </c>
      <c r="E29" s="256">
        <v>229666455.90224296</v>
      </c>
      <c r="F29" s="256">
        <v>36689804.539999999</v>
      </c>
      <c r="G29" s="255"/>
      <c r="H29" s="288">
        <f t="shared" si="0"/>
        <v>1.8734086626457698</v>
      </c>
      <c r="I29" s="288">
        <f t="shared" si="1"/>
        <v>15.975256114727063</v>
      </c>
    </row>
    <row r="30" spans="1:9" s="75" customFormat="1" ht="11.25" customHeight="1">
      <c r="A30" s="258"/>
      <c r="B30" s="257" t="s">
        <v>140</v>
      </c>
      <c r="C30" s="256">
        <v>850302158.98179996</v>
      </c>
      <c r="D30" s="256">
        <v>839410398.9017998</v>
      </c>
      <c r="E30" s="256">
        <v>166233160.1020239</v>
      </c>
      <c r="F30" s="256">
        <v>155399018.96286586</v>
      </c>
      <c r="G30" s="255"/>
      <c r="H30" s="288">
        <f t="shared" si="0"/>
        <v>18.512877510949867</v>
      </c>
      <c r="I30" s="288">
        <f t="shared" si="1"/>
        <v>93.482563206697932</v>
      </c>
    </row>
    <row r="31" spans="1:9" s="75" customFormat="1" ht="11.25" customHeight="1">
      <c r="A31" s="331" t="s">
        <v>693</v>
      </c>
      <c r="B31" s="331"/>
      <c r="C31" s="260">
        <f>C32</f>
        <v>22666997</v>
      </c>
      <c r="D31" s="260">
        <f>D32</f>
        <v>22403563.729999997</v>
      </c>
      <c r="E31" s="260">
        <f>E32</f>
        <v>4281067.63</v>
      </c>
      <c r="F31" s="260">
        <f>F32</f>
        <v>4222508.6399999997</v>
      </c>
      <c r="G31" s="259"/>
      <c r="H31" s="287">
        <f t="shared" si="0"/>
        <v>18.84748645745924</v>
      </c>
      <c r="I31" s="287">
        <f t="shared" si="1"/>
        <v>98.63214050650258</v>
      </c>
    </row>
    <row r="32" spans="1:9" s="75" customFormat="1" ht="11.25" customHeight="1">
      <c r="A32" s="258"/>
      <c r="B32" s="257" t="s">
        <v>138</v>
      </c>
      <c r="C32" s="256">
        <v>22666997</v>
      </c>
      <c r="D32" s="256">
        <v>22403563.729999997</v>
      </c>
      <c r="E32" s="256">
        <v>4281067.63</v>
      </c>
      <c r="F32" s="256">
        <v>4222508.6399999997</v>
      </c>
      <c r="G32" s="255"/>
      <c r="H32" s="288">
        <f t="shared" si="0"/>
        <v>18.84748645745924</v>
      </c>
      <c r="I32" s="288">
        <f t="shared" si="1"/>
        <v>98.63214050650258</v>
      </c>
    </row>
    <row r="33" spans="1:9" s="75" customFormat="1" ht="11.25" customHeight="1">
      <c r="A33" s="331" t="s">
        <v>15</v>
      </c>
      <c r="B33" s="331"/>
      <c r="C33" s="260">
        <f>C34</f>
        <v>281648202.66644704</v>
      </c>
      <c r="D33" s="260">
        <f>D34</f>
        <v>146370506.48262036</v>
      </c>
      <c r="E33" s="260">
        <f>E34</f>
        <v>8078243.0156384297</v>
      </c>
      <c r="F33" s="260">
        <f>F34</f>
        <v>3513065.9935064148</v>
      </c>
      <c r="G33" s="259"/>
      <c r="H33" s="287">
        <f t="shared" si="0"/>
        <v>2.4001187656773921</v>
      </c>
      <c r="I33" s="287">
        <f t="shared" si="1"/>
        <v>43.48799592566818</v>
      </c>
    </row>
    <row r="34" spans="1:9" s="75" customFormat="1" ht="11.25" customHeight="1">
      <c r="A34" s="258"/>
      <c r="B34" s="257" t="s">
        <v>61</v>
      </c>
      <c r="C34" s="256">
        <v>281648202.66644704</v>
      </c>
      <c r="D34" s="256">
        <v>146370506.48262036</v>
      </c>
      <c r="E34" s="256">
        <v>8078243.0156384297</v>
      </c>
      <c r="F34" s="256">
        <v>3513065.9935064148</v>
      </c>
      <c r="G34" s="255"/>
      <c r="H34" s="288">
        <f t="shared" si="0"/>
        <v>2.4001187656773921</v>
      </c>
      <c r="I34" s="288">
        <f t="shared" si="1"/>
        <v>43.48799592566818</v>
      </c>
    </row>
    <row r="35" spans="1:9" s="75" customFormat="1" ht="11.25" customHeight="1">
      <c r="A35" s="331" t="s">
        <v>69</v>
      </c>
      <c r="B35" s="331"/>
      <c r="C35" s="260">
        <f>C36</f>
        <v>4364924326.7919998</v>
      </c>
      <c r="D35" s="260">
        <f>D36</f>
        <v>4364924326.7919998</v>
      </c>
      <c r="E35" s="260">
        <f>E36</f>
        <v>1661042000</v>
      </c>
      <c r="F35" s="260">
        <f>F36</f>
        <v>1661042000</v>
      </c>
      <c r="G35" s="259"/>
      <c r="H35" s="289">
        <f t="shared" si="0"/>
        <v>38.054313789691342</v>
      </c>
      <c r="I35" s="289">
        <f t="shared" si="1"/>
        <v>100</v>
      </c>
    </row>
    <row r="36" spans="1:9" s="75" customFormat="1" ht="11.25" customHeight="1">
      <c r="A36" s="258"/>
      <c r="B36" s="257" t="s">
        <v>128</v>
      </c>
      <c r="C36" s="256">
        <v>4364924326.7919998</v>
      </c>
      <c r="D36" s="256">
        <v>4364924326.7919998</v>
      </c>
      <c r="E36" s="256">
        <v>1661042000</v>
      </c>
      <c r="F36" s="256">
        <v>1661042000</v>
      </c>
      <c r="G36" s="255"/>
      <c r="H36" s="290">
        <f t="shared" si="0"/>
        <v>38.054313789691342</v>
      </c>
      <c r="I36" s="288">
        <f t="shared" si="1"/>
        <v>100</v>
      </c>
    </row>
    <row r="37" spans="1:9" s="75" customFormat="1" ht="11.25" customHeight="1">
      <c r="A37" s="331" t="s">
        <v>18</v>
      </c>
      <c r="B37" s="331"/>
      <c r="C37" s="260">
        <f>SUM(C38:C45)</f>
        <v>43143887380.400002</v>
      </c>
      <c r="D37" s="260">
        <f>SUM(D38:D45)</f>
        <v>41784201374.301003</v>
      </c>
      <c r="E37" s="260">
        <f>SUM(E38:E45)</f>
        <v>9137081810.0060005</v>
      </c>
      <c r="F37" s="260">
        <f>SUM(F38:F45)</f>
        <v>6421258129.1900005</v>
      </c>
      <c r="G37" s="259"/>
      <c r="H37" s="287">
        <f t="shared" si="0"/>
        <v>15.367669879983245</v>
      </c>
      <c r="I37" s="287">
        <f t="shared" si="1"/>
        <v>70.276903093481053</v>
      </c>
    </row>
    <row r="38" spans="1:9" s="75" customFormat="1" ht="11.25" customHeight="1">
      <c r="A38" s="261"/>
      <c r="B38" s="257" t="s">
        <v>125</v>
      </c>
      <c r="C38" s="256">
        <v>198653204</v>
      </c>
      <c r="D38" s="256">
        <v>39917030.710000001</v>
      </c>
      <c r="E38" s="256">
        <v>5982374.620000001</v>
      </c>
      <c r="F38" s="256">
        <v>5980058.5300000012</v>
      </c>
      <c r="G38" s="255"/>
      <c r="H38" s="288">
        <f t="shared" si="0"/>
        <v>14.981220856444812</v>
      </c>
      <c r="I38" s="288">
        <f t="shared" si="1"/>
        <v>99.961284771564507</v>
      </c>
    </row>
    <row r="39" spans="1:9" s="104" customFormat="1" ht="11.25" customHeight="1">
      <c r="A39" s="261"/>
      <c r="B39" s="257" t="s">
        <v>692</v>
      </c>
      <c r="C39" s="256">
        <v>57005567</v>
      </c>
      <c r="D39" s="256">
        <v>56651542.68</v>
      </c>
      <c r="E39" s="256">
        <v>9413852.9199999999</v>
      </c>
      <c r="F39" s="256">
        <v>7022397.4399999995</v>
      </c>
      <c r="G39" s="255"/>
      <c r="H39" s="288">
        <f t="shared" si="0"/>
        <v>12.395774426949814</v>
      </c>
      <c r="I39" s="288">
        <f t="shared" si="1"/>
        <v>74.596421886735826</v>
      </c>
    </row>
    <row r="40" spans="1:9" s="75" customFormat="1" ht="11.25" customHeight="1">
      <c r="A40" s="261"/>
      <c r="B40" s="257" t="s">
        <v>283</v>
      </c>
      <c r="C40" s="256">
        <v>38040236738</v>
      </c>
      <c r="D40" s="256">
        <v>37156405930.07</v>
      </c>
      <c r="E40" s="256">
        <v>8329314679</v>
      </c>
      <c r="F40" s="256">
        <v>5736789252</v>
      </c>
      <c r="G40" s="255"/>
      <c r="H40" s="288">
        <f t="shared" ref="H40:H62" si="2">IFERROR(+F40/D40*100,"n.a.")</f>
        <v>15.43956986258814</v>
      </c>
      <c r="I40" s="288">
        <f t="shared" ref="I40:I62" si="3">IFERROR(+F40/E40*100,"n.a.")</f>
        <v>68.87468505018407</v>
      </c>
    </row>
    <row r="41" spans="1:9" s="75" customFormat="1" ht="11.25" customHeight="1">
      <c r="A41" s="261"/>
      <c r="B41" s="257" t="s">
        <v>122</v>
      </c>
      <c r="C41" s="256">
        <v>277714872</v>
      </c>
      <c r="D41" s="256">
        <v>277714872</v>
      </c>
      <c r="E41" s="256">
        <v>65140610.600000001</v>
      </c>
      <c r="F41" s="256">
        <v>2333213</v>
      </c>
      <c r="G41" s="255"/>
      <c r="H41" s="288">
        <f t="shared" si="2"/>
        <v>0.84014694034822879</v>
      </c>
      <c r="I41" s="288">
        <f t="shared" si="3"/>
        <v>3.5818101465570233</v>
      </c>
    </row>
    <row r="42" spans="1:9" s="75" customFormat="1" ht="11.25" customHeight="1">
      <c r="A42" s="261"/>
      <c r="B42" s="257" t="s">
        <v>121</v>
      </c>
      <c r="C42" s="256">
        <v>252755769.59999996</v>
      </c>
      <c r="D42" s="256">
        <v>252605274.20099995</v>
      </c>
      <c r="E42" s="256">
        <v>18412027.199999999</v>
      </c>
      <c r="F42" s="256">
        <v>18255502.800000001</v>
      </c>
      <c r="G42" s="255"/>
      <c r="H42" s="288">
        <f t="shared" si="2"/>
        <v>7.2268890100346663</v>
      </c>
      <c r="I42" s="288">
        <f t="shared" si="3"/>
        <v>99.149879596093598</v>
      </c>
    </row>
    <row r="43" spans="1:9" s="75" customFormat="1" ht="11.25" customHeight="1">
      <c r="A43" s="261"/>
      <c r="B43" s="257" t="s">
        <v>119</v>
      </c>
      <c r="C43" s="256">
        <v>187332821.80000001</v>
      </c>
      <c r="D43" s="256">
        <v>187332821.80000001</v>
      </c>
      <c r="E43" s="256">
        <v>35012233.355999999</v>
      </c>
      <c r="F43" s="256">
        <v>15076267.25</v>
      </c>
      <c r="G43" s="255"/>
      <c r="H43" s="288">
        <f t="shared" si="2"/>
        <v>8.0478514683858773</v>
      </c>
      <c r="I43" s="288">
        <f t="shared" si="3"/>
        <v>43.059998763022072</v>
      </c>
    </row>
    <row r="44" spans="1:9" s="75" customFormat="1" ht="11.25" customHeight="1">
      <c r="A44" s="261"/>
      <c r="B44" s="257" t="s">
        <v>117</v>
      </c>
      <c r="C44" s="256">
        <v>3788509242</v>
      </c>
      <c r="D44" s="256">
        <v>3472636100.7199998</v>
      </c>
      <c r="E44" s="256">
        <v>607649397.73000002</v>
      </c>
      <c r="F44" s="256">
        <v>576562541.02999997</v>
      </c>
      <c r="G44" s="255"/>
      <c r="H44" s="288">
        <f t="shared" si="2"/>
        <v>16.603022151110455</v>
      </c>
      <c r="I44" s="288">
        <f t="shared" si="3"/>
        <v>94.884080060618601</v>
      </c>
    </row>
    <row r="45" spans="1:9" s="75" customFormat="1" ht="11.25" customHeight="1">
      <c r="A45" s="261"/>
      <c r="B45" s="257" t="s">
        <v>691</v>
      </c>
      <c r="C45" s="256">
        <v>341679166</v>
      </c>
      <c r="D45" s="256">
        <v>340937802.12</v>
      </c>
      <c r="E45" s="256">
        <v>66156634.579999998</v>
      </c>
      <c r="F45" s="256">
        <v>59238897.139999986</v>
      </c>
      <c r="G45" s="255"/>
      <c r="H45" s="288">
        <f t="shared" si="2"/>
        <v>17.375279822784112</v>
      </c>
      <c r="I45" s="288">
        <f t="shared" si="3"/>
        <v>89.54339578499156</v>
      </c>
    </row>
    <row r="46" spans="1:9" s="75" customFormat="1" ht="11.25" customHeight="1">
      <c r="A46" s="331" t="s">
        <v>619</v>
      </c>
      <c r="B46" s="331"/>
      <c r="C46" s="260">
        <f>C47</f>
        <v>500000000</v>
      </c>
      <c r="D46" s="260">
        <f>D47</f>
        <v>498831705.38999987</v>
      </c>
      <c r="E46" s="260">
        <f>E47</f>
        <v>247212357.71000001</v>
      </c>
      <c r="F46" s="260">
        <f>F47</f>
        <v>247212357.71000001</v>
      </c>
      <c r="G46" s="259"/>
      <c r="H46" s="287">
        <f t="shared" si="2"/>
        <v>49.558268858777296</v>
      </c>
      <c r="I46" s="287">
        <f t="shared" si="3"/>
        <v>100</v>
      </c>
    </row>
    <row r="47" spans="1:9" s="104" customFormat="1" ht="11.25" customHeight="1">
      <c r="A47" s="261"/>
      <c r="B47" s="257" t="s">
        <v>690</v>
      </c>
      <c r="C47" s="256">
        <v>500000000</v>
      </c>
      <c r="D47" s="256">
        <v>498831705.38999987</v>
      </c>
      <c r="E47" s="256">
        <v>247212357.71000001</v>
      </c>
      <c r="F47" s="256">
        <v>247212357.71000001</v>
      </c>
      <c r="G47" s="255"/>
      <c r="H47" s="288">
        <f t="shared" si="2"/>
        <v>49.558268858777296</v>
      </c>
      <c r="I47" s="288">
        <f t="shared" si="3"/>
        <v>100</v>
      </c>
    </row>
    <row r="48" spans="1:9" s="75" customFormat="1" ht="11.25" customHeight="1">
      <c r="A48" s="331" t="s">
        <v>689</v>
      </c>
      <c r="B48" s="331"/>
      <c r="C48" s="260">
        <f>SUM(C49:C50)</f>
        <v>42865103</v>
      </c>
      <c r="D48" s="260">
        <f>SUM(D49:D50)</f>
        <v>43291139</v>
      </c>
      <c r="E48" s="260">
        <f>SUM(E49:E50)</f>
        <v>12025220</v>
      </c>
      <c r="F48" s="260">
        <f>SUM(F49:F50)</f>
        <v>6532239.4000000004</v>
      </c>
      <c r="G48" s="259"/>
      <c r="H48" s="287">
        <f t="shared" si="2"/>
        <v>15.089091095524191</v>
      </c>
      <c r="I48" s="287">
        <f t="shared" si="3"/>
        <v>54.321163355015543</v>
      </c>
    </row>
    <row r="49" spans="1:9" s="75" customFormat="1" ht="11.25" customHeight="1">
      <c r="A49" s="261"/>
      <c r="B49" s="257" t="s">
        <v>688</v>
      </c>
      <c r="C49" s="256">
        <v>27555305</v>
      </c>
      <c r="D49" s="256">
        <v>27938585</v>
      </c>
      <c r="E49" s="256">
        <v>7435883</v>
      </c>
      <c r="F49" s="256">
        <v>4650533.26</v>
      </c>
      <c r="G49" s="255"/>
      <c r="H49" s="288">
        <f t="shared" si="2"/>
        <v>16.645557604295277</v>
      </c>
      <c r="I49" s="288">
        <f t="shared" si="3"/>
        <v>62.541775603516079</v>
      </c>
    </row>
    <row r="50" spans="1:9" s="75" customFormat="1" ht="15" customHeight="1">
      <c r="A50" s="261"/>
      <c r="B50" s="257" t="s">
        <v>687</v>
      </c>
      <c r="C50" s="256">
        <v>15309798</v>
      </c>
      <c r="D50" s="256">
        <v>15352554</v>
      </c>
      <c r="E50" s="256">
        <v>4589337</v>
      </c>
      <c r="F50" s="256">
        <v>1881706.1400000004</v>
      </c>
      <c r="G50" s="255"/>
      <c r="H50" s="288">
        <f t="shared" si="2"/>
        <v>12.256632609792483</v>
      </c>
      <c r="I50" s="288">
        <f t="shared" si="3"/>
        <v>41.001698938212648</v>
      </c>
    </row>
    <row r="51" spans="1:9" ht="11.25" customHeight="1">
      <c r="A51" s="331" t="s">
        <v>64</v>
      </c>
      <c r="B51" s="331"/>
      <c r="C51" s="260">
        <f>SUM(C52:C58)</f>
        <v>6088935816</v>
      </c>
      <c r="D51" s="260">
        <f>SUM(D52:D58)</f>
        <v>6088935816.0000019</v>
      </c>
      <c r="E51" s="260">
        <f>SUM(E52:E58)</f>
        <v>1002746362.0000002</v>
      </c>
      <c r="F51" s="260">
        <f>SUM(F52:F58)</f>
        <v>457028751.6900003</v>
      </c>
      <c r="G51" s="259"/>
      <c r="H51" s="289">
        <f t="shared" si="2"/>
        <v>7.5058888039032681</v>
      </c>
      <c r="I51" s="289">
        <f t="shared" si="3"/>
        <v>45.577702299357746</v>
      </c>
    </row>
    <row r="52" spans="1:9" ht="11.25" customHeight="1">
      <c r="A52" s="258"/>
      <c r="B52" s="257" t="s">
        <v>218</v>
      </c>
      <c r="C52" s="256">
        <v>12011541</v>
      </c>
      <c r="D52" s="256">
        <v>12011541</v>
      </c>
      <c r="E52" s="256">
        <v>3903415.09</v>
      </c>
      <c r="F52" s="256">
        <v>3666214.3</v>
      </c>
      <c r="G52" s="255"/>
      <c r="H52" s="288">
        <f t="shared" si="2"/>
        <v>30.522430885429269</v>
      </c>
      <c r="I52" s="288">
        <f t="shared" si="3"/>
        <v>93.923249653676976</v>
      </c>
    </row>
    <row r="53" spans="1:9" ht="11.25" customHeight="1">
      <c r="A53" s="258"/>
      <c r="B53" s="257" t="s">
        <v>135</v>
      </c>
      <c r="C53" s="256">
        <v>202727458</v>
      </c>
      <c r="D53" s="256">
        <v>201305596.00000003</v>
      </c>
      <c r="E53" s="256">
        <v>29112009.450000003</v>
      </c>
      <c r="F53" s="256">
        <v>26707613.969999999</v>
      </c>
      <c r="G53" s="255"/>
      <c r="H53" s="288">
        <f t="shared" si="2"/>
        <v>13.267198975432354</v>
      </c>
      <c r="I53" s="288">
        <f t="shared" si="3"/>
        <v>91.74088108163896</v>
      </c>
    </row>
    <row r="54" spans="1:9" ht="11.25" customHeight="1">
      <c r="A54" s="258"/>
      <c r="B54" s="257" t="s">
        <v>270</v>
      </c>
      <c r="C54" s="256">
        <v>1066589096</v>
      </c>
      <c r="D54" s="256">
        <v>1067973363.0000005</v>
      </c>
      <c r="E54" s="256">
        <v>235623802.50000021</v>
      </c>
      <c r="F54" s="256">
        <v>169631988.07000029</v>
      </c>
      <c r="G54" s="255"/>
      <c r="H54" s="288">
        <f t="shared" si="2"/>
        <v>15.883541101951643</v>
      </c>
      <c r="I54" s="288">
        <f t="shared" si="3"/>
        <v>71.992721563009383</v>
      </c>
    </row>
    <row r="55" spans="1:9" ht="11.25" customHeight="1">
      <c r="A55" s="258"/>
      <c r="B55" s="257" t="s">
        <v>265</v>
      </c>
      <c r="C55" s="256">
        <v>303847878</v>
      </c>
      <c r="D55" s="256">
        <v>303885473</v>
      </c>
      <c r="E55" s="256">
        <v>23938946.690000005</v>
      </c>
      <c r="F55" s="256">
        <v>13044162.640000002</v>
      </c>
      <c r="G55" s="255"/>
      <c r="H55" s="288">
        <f t="shared" si="2"/>
        <v>4.2924600874224756</v>
      </c>
      <c r="I55" s="288">
        <f t="shared" si="3"/>
        <v>54.489292318984653</v>
      </c>
    </row>
    <row r="56" spans="1:9" ht="11.25" customHeight="1">
      <c r="A56" s="258"/>
      <c r="B56" s="257" t="s">
        <v>269</v>
      </c>
      <c r="C56" s="256">
        <v>2372551494</v>
      </c>
      <c r="D56" s="256">
        <v>2372551494.0000014</v>
      </c>
      <c r="E56" s="256">
        <v>224457850.77000001</v>
      </c>
      <c r="F56" s="256">
        <v>38424938.519999996</v>
      </c>
      <c r="G56" s="255"/>
      <c r="H56" s="288">
        <f t="shared" si="2"/>
        <v>1.6195618353141623</v>
      </c>
      <c r="I56" s="288">
        <f t="shared" si="3"/>
        <v>17.11899957528048</v>
      </c>
    </row>
    <row r="57" spans="1:9" ht="11.25" customHeight="1">
      <c r="A57" s="258"/>
      <c r="B57" s="257" t="s">
        <v>267</v>
      </c>
      <c r="C57" s="256">
        <v>809188589</v>
      </c>
      <c r="D57" s="256">
        <v>809188589</v>
      </c>
      <c r="E57" s="256">
        <v>110455397.06</v>
      </c>
      <c r="F57" s="256">
        <v>15191123.029999999</v>
      </c>
      <c r="G57" s="255"/>
      <c r="H57" s="288">
        <f t="shared" si="2"/>
        <v>1.8773278857989431</v>
      </c>
      <c r="I57" s="288">
        <f t="shared" si="3"/>
        <v>13.753174072379725</v>
      </c>
    </row>
    <row r="58" spans="1:9" ht="11.25" customHeight="1">
      <c r="A58" s="258"/>
      <c r="B58" s="257" t="s">
        <v>23</v>
      </c>
      <c r="C58" s="256">
        <v>1322019760</v>
      </c>
      <c r="D58" s="256">
        <v>1322019760.0000002</v>
      </c>
      <c r="E58" s="256">
        <v>375254940.44</v>
      </c>
      <c r="F58" s="256">
        <v>190362711.15999997</v>
      </c>
      <c r="G58" s="255"/>
      <c r="H58" s="288">
        <f t="shared" si="2"/>
        <v>14.399384708137791</v>
      </c>
      <c r="I58" s="288">
        <f t="shared" si="3"/>
        <v>50.728902046377534</v>
      </c>
    </row>
    <row r="59" spans="1:9" ht="11.25" customHeight="1">
      <c r="A59" s="331" t="s">
        <v>68</v>
      </c>
      <c r="B59" s="331"/>
      <c r="C59" s="260">
        <f>C60</f>
        <v>74905006</v>
      </c>
      <c r="D59" s="260">
        <f>D60</f>
        <v>73897519.049999997</v>
      </c>
      <c r="E59" s="260">
        <f>E60</f>
        <v>13031093.559999997</v>
      </c>
      <c r="F59" s="260">
        <f>F60</f>
        <v>11322434.119999997</v>
      </c>
      <c r="G59" s="259"/>
      <c r="H59" s="289">
        <f t="shared" si="2"/>
        <v>15.321805475416697</v>
      </c>
      <c r="I59" s="289">
        <f t="shared" si="3"/>
        <v>86.887827701238606</v>
      </c>
    </row>
    <row r="60" spans="1:9" ht="11.25" customHeight="1">
      <c r="A60" s="258"/>
      <c r="B60" s="257" t="s">
        <v>203</v>
      </c>
      <c r="C60" s="256">
        <v>74905006</v>
      </c>
      <c r="D60" s="256">
        <v>73897519.049999997</v>
      </c>
      <c r="E60" s="256">
        <v>13031093.559999997</v>
      </c>
      <c r="F60" s="256">
        <v>11322434.119999997</v>
      </c>
      <c r="G60" s="255"/>
      <c r="H60" s="288">
        <f t="shared" si="2"/>
        <v>15.321805475416697</v>
      </c>
      <c r="I60" s="288">
        <f t="shared" si="3"/>
        <v>86.887827701238606</v>
      </c>
    </row>
    <row r="61" spans="1:9">
      <c r="A61" s="331" t="s">
        <v>591</v>
      </c>
      <c r="B61" s="331"/>
      <c r="C61" s="260">
        <f>C62</f>
        <v>26469375</v>
      </c>
      <c r="D61" s="260">
        <f>D62</f>
        <v>26469375</v>
      </c>
      <c r="E61" s="260">
        <f>E62</f>
        <v>6605243</v>
      </c>
      <c r="F61" s="260">
        <f>F62</f>
        <v>6605243</v>
      </c>
      <c r="G61" s="259"/>
      <c r="H61" s="287">
        <f t="shared" si="2"/>
        <v>24.954283960237067</v>
      </c>
      <c r="I61" s="287">
        <f t="shared" si="3"/>
        <v>100</v>
      </c>
    </row>
    <row r="62" spans="1:9">
      <c r="A62" s="258"/>
      <c r="B62" s="257" t="s">
        <v>686</v>
      </c>
      <c r="C62" s="256">
        <v>26469375</v>
      </c>
      <c r="D62" s="256">
        <v>26469375</v>
      </c>
      <c r="E62" s="256">
        <v>6605243</v>
      </c>
      <c r="F62" s="256">
        <v>6605243</v>
      </c>
      <c r="G62" s="255"/>
      <c r="H62" s="288">
        <f t="shared" si="2"/>
        <v>24.954283960237067</v>
      </c>
      <c r="I62" s="288">
        <f t="shared" si="3"/>
        <v>100</v>
      </c>
    </row>
    <row r="63" spans="1:9" ht="26.25" customHeight="1">
      <c r="A63" s="336" t="s">
        <v>685</v>
      </c>
      <c r="B63" s="337"/>
      <c r="C63" s="337"/>
      <c r="D63" s="337"/>
      <c r="E63" s="337"/>
      <c r="F63" s="337"/>
      <c r="G63" s="337"/>
      <c r="H63" s="337"/>
      <c r="I63" s="337"/>
    </row>
    <row r="64" spans="1:9" ht="12" customHeight="1">
      <c r="A64" s="338" t="s">
        <v>684</v>
      </c>
      <c r="B64" s="339"/>
      <c r="C64" s="339"/>
      <c r="D64" s="339"/>
      <c r="E64" s="339"/>
      <c r="F64" s="339"/>
      <c r="G64" s="339"/>
      <c r="H64" s="339"/>
      <c r="I64" s="339"/>
    </row>
    <row r="65" spans="1:9" ht="17.25" customHeight="1">
      <c r="A65" s="332" t="s">
        <v>683</v>
      </c>
      <c r="B65" s="332"/>
      <c r="C65" s="332"/>
      <c r="D65" s="332"/>
      <c r="E65" s="332"/>
      <c r="F65" s="332"/>
      <c r="G65" s="332"/>
      <c r="H65" s="332"/>
      <c r="I65" s="332"/>
    </row>
    <row r="66" spans="1:9" ht="11.25" customHeight="1">
      <c r="A66" s="335" t="s">
        <v>48</v>
      </c>
      <c r="B66" s="335"/>
      <c r="C66" s="335"/>
      <c r="D66" s="335"/>
      <c r="E66" s="335"/>
      <c r="F66" s="335"/>
      <c r="G66" s="335"/>
      <c r="H66" s="335"/>
      <c r="I66" s="335"/>
    </row>
  </sheetData>
  <mergeCells count="26">
    <mergeCell ref="A1:D1"/>
    <mergeCell ref="A66:I66"/>
    <mergeCell ref="A61:B61"/>
    <mergeCell ref="A63:I63"/>
    <mergeCell ref="A64:I64"/>
    <mergeCell ref="A35:B35"/>
    <mergeCell ref="A37:B37"/>
    <mergeCell ref="A46:B46"/>
    <mergeCell ref="A48:B48"/>
    <mergeCell ref="A51:B51"/>
    <mergeCell ref="A59:B59"/>
    <mergeCell ref="A31:B31"/>
    <mergeCell ref="A65:I65"/>
    <mergeCell ref="A33:B33"/>
    <mergeCell ref="A3:I3"/>
    <mergeCell ref="A4:A7"/>
    <mergeCell ref="B4:B7"/>
    <mergeCell ref="E4:F4"/>
    <mergeCell ref="H4:I5"/>
    <mergeCell ref="C5:C6"/>
    <mergeCell ref="D5:D6"/>
    <mergeCell ref="E5:E6"/>
    <mergeCell ref="A9:B9"/>
    <mergeCell ref="A11:B11"/>
    <mergeCell ref="A13:B13"/>
    <mergeCell ref="A18:B18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5703125" style="192" customWidth="1"/>
    <col min="2" max="2" width="55.7109375" style="75" customWidth="1"/>
    <col min="3" max="3" width="16" style="189" customWidth="1"/>
    <col min="4" max="6" width="16" style="75" customWidth="1"/>
    <col min="7" max="7" width="0.85546875" style="76" customWidth="1"/>
    <col min="8" max="9" width="13.28515625" style="75" customWidth="1"/>
    <col min="10" max="10" width="5.28515625" style="75" customWidth="1"/>
    <col min="11" max="16384" width="11.42578125" style="75"/>
  </cols>
  <sheetData>
    <row r="1" spans="1:9" s="41" customFormat="1" ht="42" customHeight="1">
      <c r="A1" s="352" t="s">
        <v>737</v>
      </c>
      <c r="B1" s="352"/>
      <c r="C1" s="352"/>
      <c r="D1" s="352"/>
      <c r="E1" s="353" t="s">
        <v>80</v>
      </c>
      <c r="G1" s="191"/>
    </row>
    <row r="2" spans="1:9" ht="18.75">
      <c r="A2" s="253" t="s">
        <v>738</v>
      </c>
      <c r="C2" s="75"/>
    </row>
    <row r="3" spans="1:9" s="265" customFormat="1" ht="63" customHeight="1">
      <c r="A3" s="361" t="s">
        <v>712</v>
      </c>
      <c r="B3" s="361"/>
      <c r="C3" s="361"/>
      <c r="D3" s="361"/>
      <c r="E3" s="361"/>
      <c r="F3" s="361"/>
      <c r="G3" s="361"/>
      <c r="H3" s="361"/>
      <c r="I3" s="361"/>
    </row>
    <row r="4" spans="1:9" ht="12.75" customHeight="1">
      <c r="A4" s="324" t="s">
        <v>4</v>
      </c>
      <c r="B4" s="313" t="s">
        <v>681</v>
      </c>
      <c r="C4" s="2"/>
      <c r="D4" s="2"/>
      <c r="E4" s="315" t="s">
        <v>0</v>
      </c>
      <c r="F4" s="315"/>
      <c r="G4" s="1"/>
      <c r="H4" s="313" t="s">
        <v>3</v>
      </c>
      <c r="I4" s="313"/>
    </row>
    <row r="5" spans="1:9" ht="12" customHeight="1">
      <c r="A5" s="324"/>
      <c r="B5" s="313"/>
      <c r="C5" s="312" t="s">
        <v>1</v>
      </c>
      <c r="D5" s="312" t="s">
        <v>199</v>
      </c>
      <c r="E5" s="312" t="s">
        <v>2</v>
      </c>
      <c r="F5" s="30" t="s">
        <v>21</v>
      </c>
      <c r="G5" s="38"/>
      <c r="H5" s="314"/>
      <c r="I5" s="314"/>
    </row>
    <row r="6" spans="1:9" ht="17.25" customHeight="1">
      <c r="A6" s="324"/>
      <c r="B6" s="313"/>
      <c r="C6" s="312"/>
      <c r="D6" s="312"/>
      <c r="E6" s="312"/>
      <c r="F6" s="37" t="s">
        <v>83</v>
      </c>
      <c r="G6" s="37"/>
      <c r="H6" s="38" t="s">
        <v>199</v>
      </c>
      <c r="I6" s="38" t="s">
        <v>2</v>
      </c>
    </row>
    <row r="7" spans="1:9" ht="11.25" customHeight="1">
      <c r="A7" s="325"/>
      <c r="B7" s="314"/>
      <c r="C7" s="3" t="s">
        <v>6</v>
      </c>
      <c r="D7" s="3" t="s">
        <v>7</v>
      </c>
      <c r="E7" s="3" t="s">
        <v>8</v>
      </c>
      <c r="F7" s="4" t="s">
        <v>9</v>
      </c>
      <c r="G7" s="4"/>
      <c r="H7" s="4" t="s">
        <v>49</v>
      </c>
      <c r="I7" s="4" t="s">
        <v>50</v>
      </c>
    </row>
    <row r="8" spans="1:9" ht="12.75" customHeight="1">
      <c r="A8" s="109" t="s">
        <v>10</v>
      </c>
      <c r="B8" s="109"/>
      <c r="C8" s="107">
        <f>C9+C11+C13+C15+C17+C21+C24</f>
        <v>28625456058</v>
      </c>
      <c r="D8" s="107">
        <f>D9+D11+D13+D15+D17+D21+D24</f>
        <v>29682546804.267998</v>
      </c>
      <c r="E8" s="107">
        <f>E9+E11+E13+E15+E17+E21+E24</f>
        <v>9130923114.6660004</v>
      </c>
      <c r="F8" s="107">
        <f>F9+F11+F13+F15+F17+F21+F24</f>
        <v>3552353282.026</v>
      </c>
      <c r="G8" s="107">
        <f>+G9</f>
        <v>0</v>
      </c>
      <c r="H8" s="305">
        <f t="shared" ref="H8:H25" si="0">IFERROR(+F8/D8*100,"n.a.")</f>
        <v>11.967818346083476</v>
      </c>
      <c r="I8" s="305">
        <f t="shared" ref="I8:I25" si="1">IFERROR(+F8/E8*100,"n.a.")</f>
        <v>38.904645646618626</v>
      </c>
    </row>
    <row r="9" spans="1:9" ht="12.75" customHeight="1">
      <c r="A9" s="95" t="s">
        <v>307</v>
      </c>
      <c r="B9" s="95"/>
      <c r="C9" s="98">
        <f>C10</f>
        <v>882725</v>
      </c>
      <c r="D9" s="98">
        <f>D10</f>
        <v>70618</v>
      </c>
      <c r="E9" s="98">
        <f>E10</f>
        <v>70618</v>
      </c>
      <c r="F9" s="98">
        <f>F10</f>
        <v>70618</v>
      </c>
      <c r="G9" s="98">
        <f>+G25</f>
        <v>0</v>
      </c>
      <c r="H9" s="306">
        <f t="shared" si="0"/>
        <v>100</v>
      </c>
      <c r="I9" s="306">
        <f t="shared" si="1"/>
        <v>100</v>
      </c>
    </row>
    <row r="10" spans="1:9" ht="12.75" customHeight="1">
      <c r="A10" s="97"/>
      <c r="B10" s="97" t="s">
        <v>711</v>
      </c>
      <c r="C10" s="105">
        <v>882725</v>
      </c>
      <c r="D10" s="105">
        <v>70618</v>
      </c>
      <c r="E10" s="105">
        <v>70618</v>
      </c>
      <c r="F10" s="105">
        <v>70618</v>
      </c>
      <c r="G10" s="105"/>
      <c r="H10" s="307">
        <f t="shared" si="0"/>
        <v>100</v>
      </c>
      <c r="I10" s="307">
        <f t="shared" si="1"/>
        <v>100</v>
      </c>
    </row>
    <row r="11" spans="1:9" ht="12.75" customHeight="1">
      <c r="A11" s="95" t="s">
        <v>51</v>
      </c>
      <c r="B11" s="95"/>
      <c r="C11" s="98">
        <f>SUM(C12:C12)</f>
        <v>322464669</v>
      </c>
      <c r="D11" s="98">
        <f>SUM(D12:D12)</f>
        <v>322464669</v>
      </c>
      <c r="E11" s="98">
        <f>SUM(E12:E12)</f>
        <v>218500000</v>
      </c>
      <c r="F11" s="98">
        <f>SUM(F12:F12)</f>
        <v>0</v>
      </c>
      <c r="G11" s="98"/>
      <c r="H11" s="306">
        <f t="shared" si="0"/>
        <v>0</v>
      </c>
      <c r="I11" s="306">
        <f t="shared" si="1"/>
        <v>0</v>
      </c>
    </row>
    <row r="12" spans="1:9" ht="12.75" customHeight="1">
      <c r="A12" s="97"/>
      <c r="B12" s="97" t="s">
        <v>710</v>
      </c>
      <c r="C12" s="105">
        <v>322464669</v>
      </c>
      <c r="D12" s="105">
        <v>322464669</v>
      </c>
      <c r="E12" s="105">
        <v>218500000</v>
      </c>
      <c r="F12" s="105">
        <v>0</v>
      </c>
      <c r="G12" s="105"/>
      <c r="H12" s="307">
        <f t="shared" si="0"/>
        <v>0</v>
      </c>
      <c r="I12" s="307">
        <f t="shared" si="1"/>
        <v>0</v>
      </c>
    </row>
    <row r="13" spans="1:9" ht="12.75" customHeight="1">
      <c r="A13" s="95" t="s">
        <v>14</v>
      </c>
      <c r="B13" s="95"/>
      <c r="C13" s="98">
        <f>C14</f>
        <v>33000000</v>
      </c>
      <c r="D13" s="98">
        <f>D14</f>
        <v>33000000</v>
      </c>
      <c r="E13" s="98">
        <f>E14</f>
        <v>464909.83</v>
      </c>
      <c r="F13" s="98">
        <f>F14</f>
        <v>61881.23</v>
      </c>
      <c r="G13" s="98"/>
      <c r="H13" s="308">
        <f t="shared" si="0"/>
        <v>0.18751887878787879</v>
      </c>
      <c r="I13" s="308">
        <f t="shared" si="1"/>
        <v>13.310372465129422</v>
      </c>
    </row>
    <row r="14" spans="1:9" ht="12.75" customHeight="1">
      <c r="A14" s="97"/>
      <c r="B14" s="97" t="s">
        <v>709</v>
      </c>
      <c r="C14" s="105">
        <v>33000000</v>
      </c>
      <c r="D14" s="105">
        <v>33000000</v>
      </c>
      <c r="E14" s="105">
        <v>464909.83</v>
      </c>
      <c r="F14" s="105">
        <v>61881.23</v>
      </c>
      <c r="G14" s="105"/>
      <c r="H14" s="309">
        <f t="shared" si="0"/>
        <v>0.18751887878787879</v>
      </c>
      <c r="I14" s="309">
        <f t="shared" si="1"/>
        <v>13.310372465129422</v>
      </c>
    </row>
    <row r="15" spans="1:9" ht="12.75" customHeight="1">
      <c r="A15" s="95" t="s">
        <v>16</v>
      </c>
      <c r="B15" s="95"/>
      <c r="C15" s="98">
        <f>C16</f>
        <v>3277946</v>
      </c>
      <c r="D15" s="98">
        <f>D16</f>
        <v>3226349.9679999999</v>
      </c>
      <c r="E15" s="98">
        <f>E16</f>
        <v>1047304.056</v>
      </c>
      <c r="F15" s="98">
        <f>F16</f>
        <v>1011265.1799999999</v>
      </c>
      <c r="G15" s="98"/>
      <c r="H15" s="306">
        <f t="shared" si="0"/>
        <v>31.343939437136719</v>
      </c>
      <c r="I15" s="306">
        <f t="shared" si="1"/>
        <v>96.558890821291726</v>
      </c>
    </row>
    <row r="16" spans="1:9" ht="12.75" customHeight="1">
      <c r="A16" s="97"/>
      <c r="B16" s="97" t="s">
        <v>708</v>
      </c>
      <c r="C16" s="105">
        <v>3277946</v>
      </c>
      <c r="D16" s="105">
        <v>3226349.9679999999</v>
      </c>
      <c r="E16" s="105">
        <v>1047304.056</v>
      </c>
      <c r="F16" s="105">
        <v>1011265.1799999999</v>
      </c>
      <c r="G16" s="105"/>
      <c r="H16" s="307">
        <f t="shared" si="0"/>
        <v>31.343939437136719</v>
      </c>
      <c r="I16" s="307">
        <f t="shared" si="1"/>
        <v>96.558890821291726</v>
      </c>
    </row>
    <row r="17" spans="1:10" ht="12.75" customHeight="1">
      <c r="A17" s="95" t="s">
        <v>624</v>
      </c>
      <c r="B17" s="95"/>
      <c r="C17" s="98">
        <f>SUM(C18:C20)</f>
        <v>562813410</v>
      </c>
      <c r="D17" s="98">
        <f>SUM(D18:D20)</f>
        <v>562788746.29999995</v>
      </c>
      <c r="E17" s="98">
        <f>SUM(E18:E20)</f>
        <v>491341340.10000002</v>
      </c>
      <c r="F17" s="98">
        <f>SUM(F18:F20)</f>
        <v>483919216.63599998</v>
      </c>
      <c r="G17" s="98"/>
      <c r="H17" s="306">
        <f t="shared" si="0"/>
        <v>85.985944071817343</v>
      </c>
      <c r="I17" s="306">
        <f t="shared" si="1"/>
        <v>98.489416041709518</v>
      </c>
    </row>
    <row r="18" spans="1:10" ht="12.75" customHeight="1">
      <c r="A18" s="97"/>
      <c r="B18" s="97" t="s">
        <v>707</v>
      </c>
      <c r="C18" s="105">
        <v>468416190</v>
      </c>
      <c r="D18" s="105">
        <v>468416190</v>
      </c>
      <c r="E18" s="105">
        <v>468416190</v>
      </c>
      <c r="F18" s="105">
        <v>468416190</v>
      </c>
      <c r="G18" s="105"/>
      <c r="H18" s="307">
        <f t="shared" si="0"/>
        <v>100</v>
      </c>
      <c r="I18" s="307">
        <f t="shared" si="1"/>
        <v>100</v>
      </c>
    </row>
    <row r="19" spans="1:10" ht="12.75" customHeight="1">
      <c r="A19" s="97"/>
      <c r="B19" s="97" t="s">
        <v>706</v>
      </c>
      <c r="C19" s="105">
        <v>93797220</v>
      </c>
      <c r="D19" s="105">
        <v>93772556.300000012</v>
      </c>
      <c r="E19" s="105">
        <v>22895150.099999998</v>
      </c>
      <c r="F19" s="105">
        <v>15501781.636</v>
      </c>
      <c r="G19" s="105"/>
      <c r="H19" s="307">
        <f t="shared" si="0"/>
        <v>16.531256315980368</v>
      </c>
      <c r="I19" s="307">
        <f t="shared" si="1"/>
        <v>67.707709136180767</v>
      </c>
    </row>
    <row r="20" spans="1:10" ht="12.75" customHeight="1">
      <c r="A20" s="97"/>
      <c r="B20" s="97" t="s">
        <v>622</v>
      </c>
      <c r="C20" s="105">
        <v>600000</v>
      </c>
      <c r="D20" s="105">
        <v>600000</v>
      </c>
      <c r="E20" s="105">
        <v>30000</v>
      </c>
      <c r="F20" s="105">
        <v>1245</v>
      </c>
      <c r="G20" s="105"/>
      <c r="H20" s="307">
        <f t="shared" si="0"/>
        <v>0.20749999999999999</v>
      </c>
      <c r="I20" s="307">
        <f t="shared" si="1"/>
        <v>4.1500000000000004</v>
      </c>
    </row>
    <row r="21" spans="1:10" ht="12.75" customHeight="1">
      <c r="A21" s="95" t="s">
        <v>732</v>
      </c>
      <c r="B21" s="95"/>
      <c r="C21" s="98">
        <f>SUM(C22:C23)</f>
        <v>885160986</v>
      </c>
      <c r="D21" s="98">
        <f>SUM(D22:D23)</f>
        <v>1943140099</v>
      </c>
      <c r="E21" s="98">
        <f>SUM(E22:E23)</f>
        <v>1785040598</v>
      </c>
      <c r="F21" s="98">
        <f>SUM(F22:F23)</f>
        <v>1779308655</v>
      </c>
      <c r="G21" s="98"/>
      <c r="H21" s="308">
        <f t="shared" si="0"/>
        <v>91.568727129643776</v>
      </c>
      <c r="I21" s="308">
        <f t="shared" si="1"/>
        <v>99.678890048415582</v>
      </c>
    </row>
    <row r="22" spans="1:10" ht="12.75" customHeight="1">
      <c r="A22" s="97"/>
      <c r="B22" s="97" t="s">
        <v>705</v>
      </c>
      <c r="C22" s="105">
        <v>25762682</v>
      </c>
      <c r="D22" s="105">
        <v>18355642</v>
      </c>
      <c r="E22" s="105">
        <v>5927825</v>
      </c>
      <c r="F22" s="105">
        <v>5927825</v>
      </c>
      <c r="G22" s="105"/>
      <c r="H22" s="309">
        <f t="shared" si="0"/>
        <v>32.294294037767791</v>
      </c>
      <c r="I22" s="309">
        <f t="shared" si="1"/>
        <v>100</v>
      </c>
    </row>
    <row r="23" spans="1:10" ht="12.75" customHeight="1">
      <c r="A23" s="97"/>
      <c r="B23" s="97" t="s">
        <v>704</v>
      </c>
      <c r="C23" s="105">
        <v>859398304</v>
      </c>
      <c r="D23" s="105">
        <v>1924784457</v>
      </c>
      <c r="E23" s="105">
        <v>1779112773</v>
      </c>
      <c r="F23" s="105">
        <v>1773380830</v>
      </c>
      <c r="G23" s="105"/>
      <c r="H23" s="307">
        <f t="shared" si="0"/>
        <v>92.133995759921078</v>
      </c>
      <c r="I23" s="307">
        <f t="shared" si="1"/>
        <v>99.677820142321011</v>
      </c>
    </row>
    <row r="24" spans="1:10" ht="12.75" customHeight="1">
      <c r="A24" s="95" t="s">
        <v>733</v>
      </c>
      <c r="B24" s="95"/>
      <c r="C24" s="98">
        <f>C25</f>
        <v>26817856322</v>
      </c>
      <c r="D24" s="98">
        <f>D25</f>
        <v>26817856322</v>
      </c>
      <c r="E24" s="98">
        <f>E25</f>
        <v>6634458344.6799994</v>
      </c>
      <c r="F24" s="98">
        <f>F25</f>
        <v>1287981645.98</v>
      </c>
      <c r="G24" s="98"/>
      <c r="H24" s="306">
        <f t="shared" si="0"/>
        <v>4.8027017167789277</v>
      </c>
      <c r="I24" s="306">
        <f t="shared" si="1"/>
        <v>19.413516206832458</v>
      </c>
    </row>
    <row r="25" spans="1:10" ht="12.75" customHeight="1" thickBot="1">
      <c r="A25" s="267"/>
      <c r="B25" s="266" t="s">
        <v>703</v>
      </c>
      <c r="C25" s="85">
        <v>26817856322</v>
      </c>
      <c r="D25" s="85">
        <v>26817856322</v>
      </c>
      <c r="E25" s="85">
        <v>6634458344.6799994</v>
      </c>
      <c r="F25" s="85">
        <v>1287981645.98</v>
      </c>
      <c r="G25" s="85"/>
      <c r="H25" s="84">
        <f t="shared" si="0"/>
        <v>4.8027017167789277</v>
      </c>
      <c r="I25" s="84">
        <f t="shared" si="1"/>
        <v>19.413516206832458</v>
      </c>
    </row>
    <row r="26" spans="1:10" ht="47.25" customHeight="1">
      <c r="A26" s="326" t="s">
        <v>702</v>
      </c>
      <c r="B26" s="326"/>
      <c r="C26" s="326"/>
      <c r="D26" s="326"/>
      <c r="E26" s="326"/>
      <c r="F26" s="326"/>
      <c r="G26" s="326"/>
      <c r="H26" s="326"/>
      <c r="I26" s="326"/>
    </row>
    <row r="27" spans="1:10" ht="9" customHeight="1">
      <c r="A27" s="323"/>
      <c r="B27" s="323"/>
      <c r="C27" s="323"/>
      <c r="D27" s="323"/>
      <c r="E27" s="323"/>
      <c r="F27" s="323"/>
      <c r="G27" s="323"/>
      <c r="H27" s="323"/>
      <c r="I27" s="323"/>
    </row>
    <row r="28" spans="1:10" ht="12.75" customHeight="1">
      <c r="A28" s="340"/>
      <c r="B28" s="340"/>
      <c r="C28" s="340"/>
      <c r="D28" s="340"/>
      <c r="E28" s="340"/>
      <c r="F28" s="340"/>
      <c r="G28" s="340"/>
      <c r="H28" s="340"/>
      <c r="I28" s="340"/>
    </row>
    <row r="29" spans="1:10" ht="9" customHeight="1">
      <c r="A29" s="310"/>
      <c r="B29" s="310"/>
      <c r="C29" s="310"/>
      <c r="D29" s="310"/>
      <c r="E29" s="310"/>
      <c r="F29" s="310"/>
      <c r="G29" s="310"/>
      <c r="H29" s="310"/>
      <c r="I29" s="310"/>
      <c r="J29" s="122"/>
    </row>
    <row r="30" spans="1:10" ht="9" customHeight="1">
      <c r="A30" s="310"/>
      <c r="B30" s="310"/>
      <c r="C30" s="310"/>
      <c r="D30" s="310"/>
      <c r="E30" s="310"/>
      <c r="F30" s="310"/>
      <c r="G30" s="310"/>
      <c r="H30" s="310"/>
      <c r="I30" s="310"/>
      <c r="J30" s="122"/>
    </row>
    <row r="31" spans="1:10">
      <c r="H31" s="77"/>
      <c r="I31" s="77"/>
      <c r="J31" s="77"/>
    </row>
    <row r="32" spans="1:10">
      <c r="H32" s="77"/>
      <c r="I32" s="77"/>
      <c r="J32" s="77"/>
    </row>
    <row r="33" spans="8:10">
      <c r="H33" s="77"/>
      <c r="I33" s="77"/>
      <c r="J33" s="77"/>
    </row>
    <row r="34" spans="8:10">
      <c r="H34" s="77"/>
      <c r="I34" s="77"/>
      <c r="J34" s="77"/>
    </row>
    <row r="35" spans="8:10">
      <c r="H35" s="77"/>
      <c r="I35" s="77"/>
      <c r="J35" s="77"/>
    </row>
    <row r="36" spans="8:10">
      <c r="H36" s="77"/>
      <c r="I36" s="77"/>
      <c r="J36" s="77"/>
    </row>
    <row r="37" spans="8:10">
      <c r="H37" s="77"/>
      <c r="I37" s="77"/>
      <c r="J37" s="77"/>
    </row>
  </sheetData>
  <mergeCells count="14">
    <mergeCell ref="A3:I3"/>
    <mergeCell ref="A4:A7"/>
    <mergeCell ref="B4:B7"/>
    <mergeCell ref="E4:F4"/>
    <mergeCell ref="H4:I5"/>
    <mergeCell ref="C5:C6"/>
    <mergeCell ref="D5:D6"/>
    <mergeCell ref="E5:E6"/>
    <mergeCell ref="A1:D1"/>
    <mergeCell ref="A26:I26"/>
    <mergeCell ref="A27:I27"/>
    <mergeCell ref="A28:I28"/>
    <mergeCell ref="A29:I29"/>
    <mergeCell ref="A30:I30"/>
  </mergeCells>
  <pageMargins left="0.23622047244094491" right="0.23622047244094491" top="0.74803149606299213" bottom="0.74803149606299213" header="0.31496062992125984" footer="0.31496062992125984"/>
  <pageSetup scale="8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7"/>
  <sheetViews>
    <sheetView showGridLines="0" zoomScale="130" zoomScaleNormal="130" workbookViewId="0">
      <selection sqref="A1:D1"/>
    </sheetView>
  </sheetViews>
  <sheetFormatPr baseColWidth="10" defaultColWidth="11.42578125" defaultRowHeight="12"/>
  <cols>
    <col min="1" max="1" width="4.7109375" style="159" customWidth="1"/>
    <col min="2" max="2" width="49" style="75" customWidth="1"/>
    <col min="3" max="6" width="14" style="75" customWidth="1"/>
    <col min="7" max="7" width="2" style="76" customWidth="1"/>
    <col min="8" max="9" width="13.28515625" style="75" customWidth="1"/>
    <col min="10" max="16384" width="11.42578125" style="75"/>
  </cols>
  <sheetData>
    <row r="1" spans="1:9" s="41" customFormat="1" ht="42" customHeight="1">
      <c r="A1" s="352" t="s">
        <v>737</v>
      </c>
      <c r="B1" s="352"/>
      <c r="C1" s="352"/>
      <c r="D1" s="352"/>
      <c r="E1" s="353" t="s">
        <v>80</v>
      </c>
      <c r="G1" s="191"/>
    </row>
    <row r="2" spans="1:9" ht="18.75">
      <c r="A2" s="253" t="s">
        <v>738</v>
      </c>
      <c r="B2" s="190"/>
      <c r="C2" s="187"/>
      <c r="D2" s="189"/>
      <c r="E2" s="189"/>
      <c r="F2" s="189"/>
    </row>
    <row r="3" spans="1:9" s="188" customFormat="1" ht="63" customHeight="1">
      <c r="A3" s="361" t="s">
        <v>740</v>
      </c>
      <c r="B3" s="361"/>
      <c r="C3" s="361"/>
      <c r="D3" s="361"/>
      <c r="E3" s="361"/>
      <c r="F3" s="361"/>
      <c r="G3" s="361"/>
      <c r="H3" s="361"/>
      <c r="I3" s="361"/>
    </row>
    <row r="4" spans="1:9" ht="12.75" customHeight="1">
      <c r="A4" s="324" t="s">
        <v>4</v>
      </c>
      <c r="B4" s="313" t="s">
        <v>20</v>
      </c>
      <c r="C4" s="187"/>
      <c r="D4" s="2"/>
      <c r="E4" s="315" t="s">
        <v>0</v>
      </c>
      <c r="F4" s="315"/>
      <c r="G4" s="1"/>
      <c r="H4" s="313" t="s">
        <v>3</v>
      </c>
      <c r="I4" s="313"/>
    </row>
    <row r="5" spans="1:9" ht="12.75" customHeight="1">
      <c r="A5" s="324"/>
      <c r="B5" s="313"/>
      <c r="C5" s="312" t="s">
        <v>441</v>
      </c>
      <c r="D5" s="312" t="s">
        <v>78</v>
      </c>
      <c r="E5" s="316" t="s">
        <v>2</v>
      </c>
      <c r="F5" s="30" t="s">
        <v>21</v>
      </c>
      <c r="G5" s="36"/>
      <c r="H5" s="314"/>
      <c r="I5" s="314"/>
    </row>
    <row r="6" spans="1:9" ht="26.25" customHeight="1">
      <c r="A6" s="324"/>
      <c r="B6" s="313"/>
      <c r="C6" s="312"/>
      <c r="D6" s="312"/>
      <c r="E6" s="312"/>
      <c r="F6" s="34" t="s">
        <v>83</v>
      </c>
      <c r="H6" s="36" t="s">
        <v>78</v>
      </c>
      <c r="I6" s="36" t="s">
        <v>5</v>
      </c>
    </row>
    <row r="7" spans="1:9" ht="12.75" customHeight="1">
      <c r="A7" s="325"/>
      <c r="B7" s="314"/>
      <c r="C7" s="3" t="s">
        <v>6</v>
      </c>
      <c r="D7" s="3" t="s">
        <v>7</v>
      </c>
      <c r="E7" s="3" t="s">
        <v>8</v>
      </c>
      <c r="F7" s="4" t="s">
        <v>9</v>
      </c>
      <c r="G7" s="4"/>
      <c r="H7" s="4" t="s">
        <v>49</v>
      </c>
      <c r="I7" s="4" t="s">
        <v>50</v>
      </c>
    </row>
    <row r="8" spans="1:9" s="104" customFormat="1" ht="11.25" customHeight="1">
      <c r="A8" s="186"/>
      <c r="B8" s="185" t="s">
        <v>10</v>
      </c>
      <c r="C8" s="183">
        <f>+C9+C11+C17+C19+C21+C25+C29+C31+C34+C54+C61+C63+C66+C70+C72+C76</f>
        <v>61457819966.974548</v>
      </c>
      <c r="D8" s="183">
        <f>+D9+D11+D17+D19+D21+D25+D29+D31+D34+D54+D61+D63+D66+D70+D72+D76</f>
        <v>59099849243.699951</v>
      </c>
      <c r="E8" s="183">
        <f>+E9+E11+E17+E19+E21+E25+E29+E31+E34+E54+E61+E63+E66+E70+E72+E76</f>
        <v>18152699157.242992</v>
      </c>
      <c r="F8" s="183">
        <f>+F9+F11+F17+F19+F21+F25+F29+F31+F34+F54+F61+F63+F66+F70+F72+F76</f>
        <v>12172294421.029955</v>
      </c>
      <c r="G8" s="183"/>
      <c r="H8" s="184">
        <f t="shared" ref="H8:H39" si="0">IFERROR(F8/D8*100,"n.a.")</f>
        <v>20.596151389214455</v>
      </c>
      <c r="I8" s="184">
        <f t="shared" ref="I8:I39" si="1">IFERROR(F8/E8*100,"n.a.")</f>
        <v>67.055011023928998</v>
      </c>
    </row>
    <row r="9" spans="1:9" ht="12" customHeight="1">
      <c r="A9" s="341" t="s">
        <v>440</v>
      </c>
      <c r="B9" s="341"/>
      <c r="C9" s="140">
        <f>+C10</f>
        <v>226580258</v>
      </c>
      <c r="D9" s="140">
        <f>+D10</f>
        <v>183060211.11999997</v>
      </c>
      <c r="E9" s="140">
        <f>+E10</f>
        <v>37946224.809999987</v>
      </c>
      <c r="F9" s="140">
        <f>+F10</f>
        <v>37946224.809999987</v>
      </c>
      <c r="G9" s="140"/>
      <c r="H9" s="177">
        <f t="shared" si="0"/>
        <v>20.728821723648842</v>
      </c>
      <c r="I9" s="177">
        <f t="shared" si="1"/>
        <v>100</v>
      </c>
    </row>
    <row r="10" spans="1:9">
      <c r="A10" s="176"/>
      <c r="B10" s="180" t="s">
        <v>722</v>
      </c>
      <c r="C10" s="178">
        <v>226580258</v>
      </c>
      <c r="D10" s="178">
        <v>183060211.11999997</v>
      </c>
      <c r="E10" s="178">
        <v>37946224.809999987</v>
      </c>
      <c r="F10" s="178">
        <v>37946224.809999987</v>
      </c>
      <c r="G10" s="173"/>
      <c r="H10" s="174">
        <f t="shared" si="0"/>
        <v>20.728821723648842</v>
      </c>
      <c r="I10" s="174">
        <f t="shared" si="1"/>
        <v>100</v>
      </c>
    </row>
    <row r="11" spans="1:9" ht="18" customHeight="1">
      <c r="A11" s="342" t="s">
        <v>439</v>
      </c>
      <c r="B11" s="342"/>
      <c r="C11" s="140">
        <f>SUM(C12:C16)</f>
        <v>14351904327</v>
      </c>
      <c r="D11" s="140">
        <f>SUM(D12:D16)</f>
        <v>14077532316.219997</v>
      </c>
      <c r="E11" s="140">
        <f>SUM(E12:E16)</f>
        <v>7966564134.6200018</v>
      </c>
      <c r="F11" s="140">
        <f>SUM(F12:F16)</f>
        <v>4466848648.8800001</v>
      </c>
      <c r="G11" s="140"/>
      <c r="H11" s="177">
        <f t="shared" si="0"/>
        <v>31.730338446698784</v>
      </c>
      <c r="I11" s="177">
        <f t="shared" si="1"/>
        <v>56.069951529902106</v>
      </c>
    </row>
    <row r="12" spans="1:9" ht="15.75" customHeight="1">
      <c r="A12" s="176"/>
      <c r="B12" s="180" t="s">
        <v>381</v>
      </c>
      <c r="C12" s="178">
        <v>47046099</v>
      </c>
      <c r="D12" s="178">
        <v>33761523.93</v>
      </c>
      <c r="E12" s="178">
        <v>12068450.93</v>
      </c>
      <c r="F12" s="178">
        <v>4622499.55</v>
      </c>
      <c r="G12" s="178"/>
      <c r="H12" s="174">
        <f t="shared" si="0"/>
        <v>13.691619962369394</v>
      </c>
      <c r="I12" s="174">
        <f t="shared" si="1"/>
        <v>38.302343662924429</v>
      </c>
    </row>
    <row r="13" spans="1:9" ht="12" customHeight="1">
      <c r="A13" s="176"/>
      <c r="B13" s="180" t="s">
        <v>304</v>
      </c>
      <c r="C13" s="178">
        <v>700829732</v>
      </c>
      <c r="D13" s="173">
        <v>558349817.86000001</v>
      </c>
      <c r="E13" s="178">
        <v>178344521.84</v>
      </c>
      <c r="F13" s="178">
        <v>0</v>
      </c>
      <c r="G13" s="178"/>
      <c r="H13" s="174">
        <f t="shared" si="0"/>
        <v>0</v>
      </c>
      <c r="I13" s="174">
        <f t="shared" si="1"/>
        <v>0</v>
      </c>
    </row>
    <row r="14" spans="1:9" s="104" customFormat="1" ht="12" customHeight="1">
      <c r="A14" s="176"/>
      <c r="B14" s="175" t="s">
        <v>379</v>
      </c>
      <c r="C14" s="178">
        <v>2778306668</v>
      </c>
      <c r="D14" s="178">
        <v>2772064808.4200001</v>
      </c>
      <c r="E14" s="178">
        <v>2029922528</v>
      </c>
      <c r="F14" s="178">
        <v>1602242040.3000002</v>
      </c>
      <c r="G14" s="178"/>
      <c r="H14" s="174">
        <f t="shared" si="0"/>
        <v>57.799588069992978</v>
      </c>
      <c r="I14" s="174">
        <f t="shared" si="1"/>
        <v>78.931191619348354</v>
      </c>
    </row>
    <row r="15" spans="1:9" ht="15.75" customHeight="1">
      <c r="A15" s="176"/>
      <c r="B15" s="180" t="s">
        <v>438</v>
      </c>
      <c r="C15" s="178">
        <v>2119557043</v>
      </c>
      <c r="D15" s="178">
        <v>1969696961.75</v>
      </c>
      <c r="E15" s="178">
        <v>355507316.06999999</v>
      </c>
      <c r="F15" s="178">
        <v>165892241.5</v>
      </c>
      <c r="G15" s="178"/>
      <c r="H15" s="174">
        <f t="shared" si="0"/>
        <v>8.4222215255188857</v>
      </c>
      <c r="I15" s="174">
        <f t="shared" si="1"/>
        <v>46.663523927967645</v>
      </c>
    </row>
    <row r="16" spans="1:9" ht="12" customHeight="1">
      <c r="A16" s="176"/>
      <c r="B16" s="180" t="s">
        <v>52</v>
      </c>
      <c r="C16" s="178">
        <v>8706164785</v>
      </c>
      <c r="D16" s="178">
        <v>8743659204.2599983</v>
      </c>
      <c r="E16" s="178">
        <v>5390721317.7800016</v>
      </c>
      <c r="F16" s="178">
        <v>2694091867.5299997</v>
      </c>
      <c r="G16" s="178"/>
      <c r="H16" s="174">
        <f t="shared" si="0"/>
        <v>30.811949603632893</v>
      </c>
      <c r="I16" s="174">
        <f t="shared" si="1"/>
        <v>49.976463421401206</v>
      </c>
    </row>
    <row r="17" spans="1:9" s="104" customFormat="1" ht="12" customHeight="1">
      <c r="A17" s="342" t="s">
        <v>437</v>
      </c>
      <c r="B17" s="342"/>
      <c r="C17" s="140">
        <f>+C18</f>
        <v>512727470.0200001</v>
      </c>
      <c r="D17" s="140">
        <f>+D18</f>
        <v>502515264.45000005</v>
      </c>
      <c r="E17" s="140">
        <f>+E18</f>
        <v>43546646.050000012</v>
      </c>
      <c r="F17" s="140">
        <f>+F18</f>
        <v>41942781.680000007</v>
      </c>
      <c r="G17" s="140"/>
      <c r="H17" s="177">
        <f t="shared" si="0"/>
        <v>8.3465686810342241</v>
      </c>
      <c r="I17" s="177">
        <f t="shared" si="1"/>
        <v>96.316904938767365</v>
      </c>
    </row>
    <row r="18" spans="1:9" s="104" customFormat="1">
      <c r="A18" s="176"/>
      <c r="B18" s="175" t="s">
        <v>436</v>
      </c>
      <c r="C18" s="178">
        <v>512727470.0200001</v>
      </c>
      <c r="D18" s="178">
        <v>502515264.45000005</v>
      </c>
      <c r="E18" s="178">
        <v>43546646.050000012</v>
      </c>
      <c r="F18" s="178">
        <v>41942781.680000007</v>
      </c>
      <c r="G18" s="178"/>
      <c r="H18" s="174">
        <f t="shared" si="0"/>
        <v>8.3465686810342241</v>
      </c>
      <c r="I18" s="174">
        <f t="shared" si="1"/>
        <v>96.316904938767365</v>
      </c>
    </row>
    <row r="19" spans="1:9" s="104" customFormat="1" ht="12" customHeight="1">
      <c r="A19" s="342" t="s">
        <v>435</v>
      </c>
      <c r="B19" s="342"/>
      <c r="C19" s="140">
        <f>SUM(C20:C20)</f>
        <v>10000000</v>
      </c>
      <c r="D19" s="140">
        <f>SUM(D20:D20)</f>
        <v>10000000</v>
      </c>
      <c r="E19" s="140">
        <f>SUM(E20:E20)</f>
        <v>0</v>
      </c>
      <c r="F19" s="140">
        <f>SUM(F20:F20)</f>
        <v>0</v>
      </c>
      <c r="G19" s="140"/>
      <c r="H19" s="177">
        <f t="shared" si="0"/>
        <v>0</v>
      </c>
      <c r="I19" s="177" t="str">
        <f t="shared" si="1"/>
        <v>n.a.</v>
      </c>
    </row>
    <row r="20" spans="1:9" s="104" customFormat="1" ht="18" customHeight="1">
      <c r="A20" s="176"/>
      <c r="B20" s="175" t="s">
        <v>434</v>
      </c>
      <c r="C20" s="178">
        <v>10000000</v>
      </c>
      <c r="D20" s="178">
        <v>10000000</v>
      </c>
      <c r="E20" s="178">
        <v>0</v>
      </c>
      <c r="F20" s="178">
        <v>0</v>
      </c>
      <c r="G20" s="178"/>
      <c r="H20" s="174">
        <f t="shared" si="0"/>
        <v>0</v>
      </c>
      <c r="I20" s="174" t="str">
        <f t="shared" si="1"/>
        <v>n.a.</v>
      </c>
    </row>
    <row r="21" spans="1:9" s="104" customFormat="1" ht="12" customHeight="1">
      <c r="A21" s="342" t="s">
        <v>12</v>
      </c>
      <c r="B21" s="342"/>
      <c r="C21" s="140">
        <f>SUM(C22:C24)</f>
        <v>63077212.273574941</v>
      </c>
      <c r="D21" s="140">
        <f>SUM(D22:D24)</f>
        <v>63171502.928814411</v>
      </c>
      <c r="E21" s="140">
        <f>SUM(E22:E24)</f>
        <v>18318648.817761473</v>
      </c>
      <c r="F21" s="140">
        <f>SUM(F22:F24)</f>
        <v>17343246.052765213</v>
      </c>
      <c r="G21" s="140"/>
      <c r="H21" s="177">
        <f t="shared" si="0"/>
        <v>27.454224212947199</v>
      </c>
      <c r="I21" s="177">
        <f t="shared" si="1"/>
        <v>94.675356382996299</v>
      </c>
    </row>
    <row r="22" spans="1:9" s="104" customFormat="1">
      <c r="A22" s="176"/>
      <c r="B22" s="175" t="s">
        <v>58</v>
      </c>
      <c r="C22" s="178">
        <v>50364237.188752726</v>
      </c>
      <c r="D22" s="178">
        <v>50356250.610686675</v>
      </c>
      <c r="E22" s="178">
        <v>14457215.81974335</v>
      </c>
      <c r="F22" s="178">
        <v>13481813.054747092</v>
      </c>
      <c r="G22" s="178"/>
      <c r="H22" s="174">
        <f t="shared" si="0"/>
        <v>26.772869090229612</v>
      </c>
      <c r="I22" s="174">
        <f t="shared" si="1"/>
        <v>93.253176979870432</v>
      </c>
    </row>
    <row r="23" spans="1:9" s="104" customFormat="1" ht="12" customHeight="1">
      <c r="A23" s="176"/>
      <c r="B23" s="175" t="s">
        <v>13</v>
      </c>
      <c r="C23" s="178">
        <v>999701.01526653999</v>
      </c>
      <c r="D23" s="178">
        <v>1086945.248572058</v>
      </c>
      <c r="E23" s="178">
        <v>382662.81249703997</v>
      </c>
      <c r="F23" s="178">
        <v>382662.81249703997</v>
      </c>
      <c r="G23" s="178"/>
      <c r="H23" s="174">
        <f t="shared" si="0"/>
        <v>35.205343875393154</v>
      </c>
      <c r="I23" s="174">
        <f t="shared" si="1"/>
        <v>100</v>
      </c>
    </row>
    <row r="24" spans="1:9" s="104" customFormat="1" ht="16.5" customHeight="1">
      <c r="A24" s="176"/>
      <c r="B24" s="175" t="s">
        <v>56</v>
      </c>
      <c r="C24" s="178">
        <v>11713274.069555679</v>
      </c>
      <c r="D24" s="178">
        <v>11728307.069555679</v>
      </c>
      <c r="E24" s="178">
        <v>3478770.1855210816</v>
      </c>
      <c r="F24" s="178">
        <v>3478770.1855210816</v>
      </c>
      <c r="G24" s="178"/>
      <c r="H24" s="174">
        <f t="shared" si="0"/>
        <v>29.661315694498381</v>
      </c>
      <c r="I24" s="174">
        <f t="shared" si="1"/>
        <v>100</v>
      </c>
    </row>
    <row r="25" spans="1:9" s="104" customFormat="1" ht="12" customHeight="1">
      <c r="A25" s="341" t="s">
        <v>433</v>
      </c>
      <c r="B25" s="341"/>
      <c r="C25" s="140">
        <f>SUM(C26:C28)</f>
        <v>410515718</v>
      </c>
      <c r="D25" s="140">
        <f>SUM(D26:D28)</f>
        <v>172808721.26999998</v>
      </c>
      <c r="E25" s="140">
        <f>SUM(E26:E28)</f>
        <v>132489317.38999997</v>
      </c>
      <c r="F25" s="140">
        <f>SUM(F26:F28)</f>
        <v>125902570.42999998</v>
      </c>
      <c r="G25" s="140"/>
      <c r="H25" s="177">
        <f t="shared" si="0"/>
        <v>72.856606717948651</v>
      </c>
      <c r="I25" s="177">
        <f t="shared" si="1"/>
        <v>95.028469396811047</v>
      </c>
    </row>
    <row r="26" spans="1:9" s="104" customFormat="1">
      <c r="A26" s="176"/>
      <c r="B26" s="180" t="s">
        <v>432</v>
      </c>
      <c r="C26" s="178">
        <v>12770027</v>
      </c>
      <c r="D26" s="178">
        <v>8441</v>
      </c>
      <c r="E26" s="178">
        <v>0</v>
      </c>
      <c r="F26" s="178">
        <v>0</v>
      </c>
      <c r="G26" s="178"/>
      <c r="H26" s="174">
        <f t="shared" si="0"/>
        <v>0</v>
      </c>
      <c r="I26" s="174" t="str">
        <f t="shared" si="1"/>
        <v>n.a.</v>
      </c>
    </row>
    <row r="27" spans="1:9" s="104" customFormat="1" ht="12" customHeight="1">
      <c r="A27" s="176"/>
      <c r="B27" s="180" t="s">
        <v>297</v>
      </c>
      <c r="C27" s="178"/>
      <c r="D27" s="178"/>
      <c r="E27" s="178"/>
      <c r="F27" s="178"/>
      <c r="G27" s="178"/>
      <c r="H27" s="174" t="str">
        <f t="shared" si="0"/>
        <v>n.a.</v>
      </c>
      <c r="I27" s="174" t="str">
        <f t="shared" si="1"/>
        <v>n.a.</v>
      </c>
    </row>
    <row r="28" spans="1:9" s="104" customFormat="1" ht="12" customHeight="1">
      <c r="A28" s="176"/>
      <c r="B28" s="175" t="s">
        <v>431</v>
      </c>
      <c r="C28" s="178">
        <v>397745691</v>
      </c>
      <c r="D28" s="178">
        <v>172800280.26999998</v>
      </c>
      <c r="E28" s="178">
        <v>132489317.38999997</v>
      </c>
      <c r="F28" s="178">
        <v>125902570.42999998</v>
      </c>
      <c r="G28" s="178"/>
      <c r="H28" s="174">
        <f t="shared" si="0"/>
        <v>72.860165639359806</v>
      </c>
      <c r="I28" s="174">
        <f t="shared" si="1"/>
        <v>95.028469396811047</v>
      </c>
    </row>
    <row r="29" spans="1:9" s="104" customFormat="1" ht="12" customHeight="1">
      <c r="A29" s="341" t="s">
        <v>430</v>
      </c>
      <c r="B29" s="341"/>
      <c r="C29" s="140">
        <f>+C30</f>
        <v>17600786</v>
      </c>
      <c r="D29" s="140">
        <f>+D30</f>
        <v>39608958.030000001</v>
      </c>
      <c r="E29" s="140">
        <f>+E30</f>
        <v>2123170.2000000002</v>
      </c>
      <c r="F29" s="140">
        <f>+F30</f>
        <v>2123170.2000000002</v>
      </c>
      <c r="G29" s="140"/>
      <c r="H29" s="177">
        <f t="shared" si="0"/>
        <v>5.3603283337872751</v>
      </c>
      <c r="I29" s="177">
        <f t="shared" si="1"/>
        <v>100</v>
      </c>
    </row>
    <row r="30" spans="1:9" s="104" customFormat="1" ht="17.25" customHeight="1">
      <c r="A30" s="176"/>
      <c r="B30" s="175" t="s">
        <v>228</v>
      </c>
      <c r="C30" s="178">
        <v>17600786</v>
      </c>
      <c r="D30" s="178">
        <v>39608958.030000001</v>
      </c>
      <c r="E30" s="178">
        <v>2123170.2000000002</v>
      </c>
      <c r="F30" s="178">
        <v>2123170.2000000002</v>
      </c>
      <c r="G30" s="178"/>
      <c r="H30" s="174">
        <f t="shared" si="0"/>
        <v>5.3603283337872751</v>
      </c>
      <c r="I30" s="174">
        <f t="shared" si="1"/>
        <v>100</v>
      </c>
    </row>
    <row r="31" spans="1:9" s="104" customFormat="1" ht="12" customHeight="1">
      <c r="A31" s="341" t="s">
        <v>429</v>
      </c>
      <c r="B31" s="341"/>
      <c r="C31" s="140">
        <f>SUM(C32:C33)</f>
        <v>1094732808.8005271</v>
      </c>
      <c r="D31" s="140">
        <f>SUM(D32:D33)</f>
        <v>1031946671.1875269</v>
      </c>
      <c r="E31" s="140">
        <f>SUM(E32:E33)</f>
        <v>176106466.30660614</v>
      </c>
      <c r="F31" s="140">
        <f>SUM(F32:F33)</f>
        <v>101154936.34101331</v>
      </c>
      <c r="G31" s="140"/>
      <c r="H31" s="177">
        <f t="shared" si="0"/>
        <v>9.8023414547776841</v>
      </c>
      <c r="I31" s="177">
        <f t="shared" si="1"/>
        <v>57.439649129578143</v>
      </c>
    </row>
    <row r="32" spans="1:9" s="104" customFormat="1" ht="12" customHeight="1">
      <c r="A32" s="176"/>
      <c r="B32" s="180" t="s">
        <v>428</v>
      </c>
      <c r="C32" s="178">
        <v>8545359.9100000001</v>
      </c>
      <c r="D32" s="178">
        <v>8545359.9100000001</v>
      </c>
      <c r="E32" s="178">
        <v>77445.409100000004</v>
      </c>
      <c r="F32" s="178">
        <v>77445.409100000004</v>
      </c>
      <c r="G32" s="178"/>
      <c r="H32" s="174">
        <f t="shared" si="0"/>
        <v>0.90628610047625258</v>
      </c>
      <c r="I32" s="174">
        <f t="shared" si="1"/>
        <v>100</v>
      </c>
    </row>
    <row r="33" spans="1:9" s="104" customFormat="1">
      <c r="A33" s="176"/>
      <c r="B33" s="180" t="s">
        <v>222</v>
      </c>
      <c r="C33" s="178">
        <v>1086187448.890527</v>
      </c>
      <c r="D33" s="178">
        <v>1023401311.277527</v>
      </c>
      <c r="E33" s="178">
        <v>176029020.89750615</v>
      </c>
      <c r="F33" s="178">
        <v>101077490.93191332</v>
      </c>
      <c r="G33" s="178"/>
      <c r="H33" s="174">
        <f t="shared" si="0"/>
        <v>9.8766231602475472</v>
      </c>
      <c r="I33" s="174">
        <f t="shared" si="1"/>
        <v>57.420924354721173</v>
      </c>
    </row>
    <row r="34" spans="1:9" s="104" customFormat="1" ht="12" customHeight="1">
      <c r="A34" s="342" t="s">
        <v>427</v>
      </c>
      <c r="B34" s="342"/>
      <c r="C34" s="140">
        <f>SUM(C35:C53)</f>
        <v>9700860768.2851486</v>
      </c>
      <c r="D34" s="140">
        <f>SUM(D35:D53)</f>
        <v>8097466386.3855095</v>
      </c>
      <c r="E34" s="140">
        <f>SUM(E35:E53)</f>
        <v>1229674291.7459679</v>
      </c>
      <c r="F34" s="140">
        <f>SUM(F35:F53)</f>
        <v>733531392.08575821</v>
      </c>
      <c r="G34" s="140"/>
      <c r="H34" s="177">
        <f t="shared" si="0"/>
        <v>9.0587766232542126</v>
      </c>
      <c r="I34" s="177">
        <f t="shared" si="1"/>
        <v>59.652494730474103</v>
      </c>
    </row>
    <row r="35" spans="1:9" s="104" customFormat="1" ht="20.25" customHeight="1">
      <c r="A35" s="180"/>
      <c r="B35" s="180" t="s">
        <v>426</v>
      </c>
      <c r="C35" s="178">
        <v>4383129.0000000019</v>
      </c>
      <c r="D35" s="178">
        <v>3855956.4000000013</v>
      </c>
      <c r="E35" s="178">
        <v>852005.57999999984</v>
      </c>
      <c r="F35" s="178">
        <v>384839.60999999993</v>
      </c>
      <c r="G35" s="178"/>
      <c r="H35" s="174">
        <f t="shared" si="0"/>
        <v>9.9803931911678205</v>
      </c>
      <c r="I35" s="174">
        <f t="shared" si="1"/>
        <v>45.168672486863294</v>
      </c>
    </row>
    <row r="36" spans="1:9" s="104" customFormat="1">
      <c r="A36" s="180"/>
      <c r="B36" s="180" t="s">
        <v>425</v>
      </c>
      <c r="C36" s="178">
        <v>240212322</v>
      </c>
      <c r="D36" s="178">
        <v>240212322</v>
      </c>
      <c r="E36" s="178">
        <v>52795434.770000003</v>
      </c>
      <c r="F36" s="178">
        <v>51473422.910000004</v>
      </c>
      <c r="G36" s="178"/>
      <c r="H36" s="174">
        <f t="shared" si="0"/>
        <v>21.428302462352452</v>
      </c>
      <c r="I36" s="174">
        <f t="shared" si="1"/>
        <v>97.495973154195497</v>
      </c>
    </row>
    <row r="37" spans="1:9" s="104" customFormat="1">
      <c r="A37" s="175"/>
      <c r="B37" s="175" t="s">
        <v>723</v>
      </c>
      <c r="C37" s="182">
        <v>1643849274</v>
      </c>
      <c r="D37" s="182">
        <v>1625405011.6600001</v>
      </c>
      <c r="E37" s="182">
        <v>357585790.70000052</v>
      </c>
      <c r="F37" s="182">
        <v>355793010.64000058</v>
      </c>
      <c r="G37" s="182"/>
      <c r="H37" s="174">
        <f t="shared" si="0"/>
        <v>21.889498807231735</v>
      </c>
      <c r="I37" s="174">
        <f t="shared" si="1"/>
        <v>99.49864337268815</v>
      </c>
    </row>
    <row r="38" spans="1:9" s="104" customFormat="1">
      <c r="A38" s="180"/>
      <c r="B38" s="180" t="s">
        <v>724</v>
      </c>
      <c r="C38" s="178">
        <v>206921209</v>
      </c>
      <c r="D38" s="178">
        <v>208262251</v>
      </c>
      <c r="E38" s="178">
        <v>39203628</v>
      </c>
      <c r="F38" s="178">
        <v>27827867.289999995</v>
      </c>
      <c r="G38" s="178"/>
      <c r="H38" s="174">
        <f t="shared" si="0"/>
        <v>13.361935327396415</v>
      </c>
      <c r="I38" s="174">
        <f t="shared" si="1"/>
        <v>70.982887833748435</v>
      </c>
    </row>
    <row r="39" spans="1:9" s="104" customFormat="1">
      <c r="A39" s="175"/>
      <c r="B39" s="175" t="s">
        <v>424</v>
      </c>
      <c r="C39" s="178">
        <v>72210635.136467114</v>
      </c>
      <c r="D39" s="178">
        <v>70574353.732671663</v>
      </c>
      <c r="E39" s="178">
        <v>14313919.512335408</v>
      </c>
      <c r="F39" s="178">
        <v>12334959.760719679</v>
      </c>
      <c r="G39" s="178"/>
      <c r="H39" s="174">
        <f t="shared" si="0"/>
        <v>17.477963464523143</v>
      </c>
      <c r="I39" s="174">
        <f t="shared" si="1"/>
        <v>86.174578179580323</v>
      </c>
    </row>
    <row r="40" spans="1:9" s="104" customFormat="1">
      <c r="A40" s="180"/>
      <c r="B40" s="180" t="s">
        <v>423</v>
      </c>
      <c r="C40" s="178">
        <v>98966546.953008905</v>
      </c>
      <c r="D40" s="178">
        <v>101062213.77044849</v>
      </c>
      <c r="E40" s="178">
        <v>28029635.150482155</v>
      </c>
      <c r="F40" s="178">
        <v>27028542.220446158</v>
      </c>
      <c r="G40" s="178"/>
      <c r="H40" s="174">
        <f t="shared" ref="H40:H71" si="2">IFERROR(F40/D40*100,"n.a.")</f>
        <v>26.744458895229101</v>
      </c>
      <c r="I40" s="174">
        <f t="shared" ref="I40:I71" si="3">IFERROR(F40/E40*100,"n.a.")</f>
        <v>96.428448231090229</v>
      </c>
    </row>
    <row r="41" spans="1:9" s="104" customFormat="1" ht="18.75" customHeight="1">
      <c r="A41" s="180"/>
      <c r="B41" s="180" t="s">
        <v>422</v>
      </c>
      <c r="C41" s="178">
        <v>138022523</v>
      </c>
      <c r="D41" s="178">
        <v>139022523</v>
      </c>
      <c r="E41" s="178">
        <v>22626314.580000002</v>
      </c>
      <c r="F41" s="178">
        <v>18700762.11999999</v>
      </c>
      <c r="G41" s="178"/>
      <c r="H41" s="174">
        <f t="shared" si="2"/>
        <v>13.451606053790282</v>
      </c>
      <c r="I41" s="174">
        <f t="shared" si="3"/>
        <v>82.650499947216716</v>
      </c>
    </row>
    <row r="42" spans="1:9" s="104" customFormat="1" ht="24.75" customHeight="1">
      <c r="A42" s="180"/>
      <c r="B42" s="180" t="s">
        <v>725</v>
      </c>
      <c r="C42" s="178">
        <v>984392.9871111</v>
      </c>
      <c r="D42" s="178">
        <v>980630.62486109987</v>
      </c>
      <c r="E42" s="178">
        <v>16403.899409999998</v>
      </c>
      <c r="F42" s="178">
        <v>12888.557143725</v>
      </c>
      <c r="G42" s="178"/>
      <c r="H42" s="174">
        <f t="shared" si="2"/>
        <v>1.3143131386041083</v>
      </c>
      <c r="I42" s="174">
        <f t="shared" si="3"/>
        <v>78.570081549439351</v>
      </c>
    </row>
    <row r="43" spans="1:9" s="104" customFormat="1">
      <c r="A43" s="180"/>
      <c r="B43" s="180" t="s">
        <v>726</v>
      </c>
      <c r="C43" s="178">
        <v>27756975.903666385</v>
      </c>
      <c r="D43" s="178">
        <v>19934943.115692802</v>
      </c>
      <c r="E43" s="178">
        <v>3173009.875245763</v>
      </c>
      <c r="F43" s="178">
        <v>2748677.5301686805</v>
      </c>
      <c r="G43" s="178"/>
      <c r="H43" s="174">
        <f t="shared" si="2"/>
        <v>13.788238643153788</v>
      </c>
      <c r="I43" s="174">
        <f t="shared" si="3"/>
        <v>86.626819273790758</v>
      </c>
    </row>
    <row r="44" spans="1:9" s="104" customFormat="1">
      <c r="A44" s="180"/>
      <c r="B44" s="180" t="s">
        <v>421</v>
      </c>
      <c r="C44" s="178">
        <v>3348681966.2896771</v>
      </c>
      <c r="D44" s="178">
        <v>2048507678.5862453</v>
      </c>
      <c r="E44" s="178">
        <v>0</v>
      </c>
      <c r="F44" s="178">
        <v>0</v>
      </c>
      <c r="G44" s="178"/>
      <c r="H44" s="174">
        <f t="shared" si="2"/>
        <v>0</v>
      </c>
      <c r="I44" s="174" t="str">
        <f t="shared" si="3"/>
        <v>n.a.</v>
      </c>
    </row>
    <row r="45" spans="1:9" s="104" customFormat="1" ht="12" customHeight="1">
      <c r="A45" s="180"/>
      <c r="B45" s="180" t="s">
        <v>135</v>
      </c>
      <c r="C45" s="178">
        <v>10829214</v>
      </c>
      <c r="D45" s="178">
        <v>10765989</v>
      </c>
      <c r="E45" s="178">
        <v>1314021</v>
      </c>
      <c r="F45" s="178">
        <v>1005822</v>
      </c>
      <c r="G45" s="178"/>
      <c r="H45" s="174">
        <f t="shared" si="2"/>
        <v>9.342588033482107</v>
      </c>
      <c r="I45" s="174">
        <f t="shared" si="3"/>
        <v>76.545352014922145</v>
      </c>
    </row>
    <row r="46" spans="1:9" s="104" customFormat="1">
      <c r="A46" s="175"/>
      <c r="B46" s="175" t="s">
        <v>218</v>
      </c>
      <c r="C46" s="178">
        <v>4193619.3</v>
      </c>
      <c r="D46" s="178">
        <v>4001946.7499999995</v>
      </c>
      <c r="E46" s="178">
        <v>723103.12949999992</v>
      </c>
      <c r="F46" s="178">
        <v>714847.74899999984</v>
      </c>
      <c r="G46" s="178"/>
      <c r="H46" s="174">
        <f t="shared" si="2"/>
        <v>17.862500269400133</v>
      </c>
      <c r="I46" s="174">
        <f t="shared" si="3"/>
        <v>98.858339818594288</v>
      </c>
    </row>
    <row r="47" spans="1:9" s="104" customFormat="1">
      <c r="A47" s="180"/>
      <c r="B47" s="180" t="s">
        <v>17</v>
      </c>
      <c r="C47" s="178">
        <v>132431633.8957967</v>
      </c>
      <c r="D47" s="178">
        <v>124701677.13501471</v>
      </c>
      <c r="E47" s="178">
        <v>20112081.779788204</v>
      </c>
      <c r="F47" s="178">
        <v>16630270.512407739</v>
      </c>
      <c r="G47" s="178"/>
      <c r="H47" s="174">
        <f t="shared" si="2"/>
        <v>13.33604398471892</v>
      </c>
      <c r="I47" s="174">
        <f t="shared" si="3"/>
        <v>82.687961865392083</v>
      </c>
    </row>
    <row r="48" spans="1:9" s="104" customFormat="1" ht="19.5" customHeight="1">
      <c r="A48" s="180"/>
      <c r="B48" s="180" t="s">
        <v>290</v>
      </c>
      <c r="C48" s="178">
        <v>246143520</v>
      </c>
      <c r="D48" s="178">
        <v>246143520</v>
      </c>
      <c r="E48" s="178">
        <v>40106909</v>
      </c>
      <c r="F48" s="178">
        <v>40106909</v>
      </c>
      <c r="G48" s="178"/>
      <c r="H48" s="174">
        <f t="shared" si="2"/>
        <v>16.294115319387647</v>
      </c>
      <c r="I48" s="174">
        <f t="shared" si="3"/>
        <v>100</v>
      </c>
    </row>
    <row r="49" spans="1:9" s="104" customFormat="1">
      <c r="A49" s="180"/>
      <c r="B49" s="180" t="s">
        <v>213</v>
      </c>
      <c r="C49" s="178">
        <v>331709552</v>
      </c>
      <c r="D49" s="178">
        <v>331709552</v>
      </c>
      <c r="E49" s="178">
        <v>76916955</v>
      </c>
      <c r="F49" s="178">
        <v>1916955</v>
      </c>
      <c r="G49" s="178"/>
      <c r="H49" s="174">
        <f t="shared" si="2"/>
        <v>0.57790165777318347</v>
      </c>
      <c r="I49" s="174">
        <f t="shared" si="3"/>
        <v>2.4922398449080569</v>
      </c>
    </row>
    <row r="50" spans="1:9" s="104" customFormat="1">
      <c r="A50" s="180"/>
      <c r="B50" s="180" t="s">
        <v>289</v>
      </c>
      <c r="C50" s="178">
        <v>778663393.8194201</v>
      </c>
      <c r="D50" s="178">
        <v>779092337.3805759</v>
      </c>
      <c r="E50" s="178">
        <v>63290266.699205801</v>
      </c>
      <c r="F50" s="178">
        <v>6614006.4458715785</v>
      </c>
      <c r="G50" s="178"/>
      <c r="H50" s="174">
        <f t="shared" si="2"/>
        <v>0.84893742737976985</v>
      </c>
      <c r="I50" s="174">
        <f t="shared" si="3"/>
        <v>10.450274253552125</v>
      </c>
    </row>
    <row r="51" spans="1:9" s="104" customFormat="1">
      <c r="A51" s="180"/>
      <c r="B51" s="180" t="s">
        <v>286</v>
      </c>
      <c r="C51" s="178">
        <v>2095775640</v>
      </c>
      <c r="D51" s="178">
        <v>1964108259.2299998</v>
      </c>
      <c r="E51" s="178">
        <v>508614813.06999993</v>
      </c>
      <c r="F51" s="178">
        <v>170237610.74000001</v>
      </c>
      <c r="G51" s="178"/>
      <c r="H51" s="174">
        <f t="shared" si="2"/>
        <v>8.6674250230350953</v>
      </c>
      <c r="I51" s="174">
        <f t="shared" si="3"/>
        <v>33.470832222216551</v>
      </c>
    </row>
    <row r="52" spans="1:9" s="104" customFormat="1">
      <c r="A52" s="180"/>
      <c r="B52" s="180" t="s">
        <v>727</v>
      </c>
      <c r="C52" s="178">
        <v>197601189</v>
      </c>
      <c r="D52" s="178">
        <v>57601189</v>
      </c>
      <c r="E52" s="178">
        <v>0</v>
      </c>
      <c r="F52" s="178">
        <v>0</v>
      </c>
      <c r="G52" s="178"/>
      <c r="H52" s="174">
        <f t="shared" si="2"/>
        <v>0</v>
      </c>
      <c r="I52" s="174" t="str">
        <f t="shared" si="3"/>
        <v>n.a.</v>
      </c>
    </row>
    <row r="53" spans="1:9" s="104" customFormat="1" ht="24" customHeight="1">
      <c r="A53" s="180"/>
      <c r="B53" s="180" t="s">
        <v>420</v>
      </c>
      <c r="C53" s="178">
        <v>121524032</v>
      </c>
      <c r="D53" s="178">
        <v>121524032</v>
      </c>
      <c r="E53" s="178">
        <v>0</v>
      </c>
      <c r="F53" s="178">
        <v>0</v>
      </c>
      <c r="G53" s="178"/>
      <c r="H53" s="174">
        <f t="shared" si="2"/>
        <v>0</v>
      </c>
      <c r="I53" s="174" t="str">
        <f t="shared" si="3"/>
        <v>n.a.</v>
      </c>
    </row>
    <row r="54" spans="1:9" s="104" customFormat="1" ht="12" customHeight="1">
      <c r="A54" s="342" t="s">
        <v>419</v>
      </c>
      <c r="B54" s="342"/>
      <c r="C54" s="140">
        <f>SUM(C55:C60)</f>
        <v>897892429.59529996</v>
      </c>
      <c r="D54" s="140">
        <f>SUM(D55:D60)</f>
        <v>896776072.10810399</v>
      </c>
      <c r="E54" s="140">
        <f>SUM(E55:E60)</f>
        <v>555086005.68265402</v>
      </c>
      <c r="F54" s="140">
        <f>SUM(F55:F60)</f>
        <v>541382003.93041706</v>
      </c>
      <c r="G54" s="140"/>
      <c r="H54" s="177">
        <f t="shared" si="2"/>
        <v>60.369809227598893</v>
      </c>
      <c r="I54" s="177">
        <f t="shared" si="3"/>
        <v>97.531193074236569</v>
      </c>
    </row>
    <row r="55" spans="1:9" s="104" customFormat="1" ht="12" customHeight="1">
      <c r="A55" s="180"/>
      <c r="B55" s="180" t="s">
        <v>135</v>
      </c>
      <c r="C55" s="178">
        <v>3019760.4953000019</v>
      </c>
      <c r="D55" s="178">
        <v>3032113.7431040015</v>
      </c>
      <c r="E55" s="178">
        <v>723401.3426539998</v>
      </c>
      <c r="F55" s="178">
        <v>679285.47391700011</v>
      </c>
      <c r="G55" s="178"/>
      <c r="H55" s="174">
        <f t="shared" si="2"/>
        <v>22.403034037292073</v>
      </c>
      <c r="I55" s="174">
        <f t="shared" si="3"/>
        <v>93.901605355728492</v>
      </c>
    </row>
    <row r="56" spans="1:9" s="104" customFormat="1" ht="12" customHeight="1">
      <c r="A56" s="180"/>
      <c r="B56" s="180" t="s">
        <v>418</v>
      </c>
      <c r="C56" s="178">
        <v>213579286.5</v>
      </c>
      <c r="D56" s="178">
        <v>212211031.63500005</v>
      </c>
      <c r="E56" s="178">
        <v>33679543.095000014</v>
      </c>
      <c r="F56" s="178">
        <v>29561589.064999986</v>
      </c>
      <c r="G56" s="178"/>
      <c r="H56" s="174">
        <f t="shared" si="2"/>
        <v>13.930279136404886</v>
      </c>
      <c r="I56" s="174">
        <f t="shared" si="3"/>
        <v>87.773129764900617</v>
      </c>
    </row>
    <row r="57" spans="1:9" s="104" customFormat="1">
      <c r="A57" s="180"/>
      <c r="B57" s="180" t="s">
        <v>364</v>
      </c>
      <c r="C57" s="178">
        <v>55853116.5</v>
      </c>
      <c r="D57" s="178">
        <v>55840005.874999963</v>
      </c>
      <c r="E57" s="178">
        <v>14111084.690000005</v>
      </c>
      <c r="F57" s="178">
        <v>11603901.144999998</v>
      </c>
      <c r="G57" s="178"/>
      <c r="H57" s="174">
        <f t="shared" si="2"/>
        <v>20.780623073313752</v>
      </c>
      <c r="I57" s="174">
        <f t="shared" si="3"/>
        <v>82.232524287968062</v>
      </c>
    </row>
    <row r="58" spans="1:9" s="104" customFormat="1">
      <c r="A58" s="180"/>
      <c r="B58" s="180" t="s">
        <v>417</v>
      </c>
      <c r="C58" s="178">
        <v>85341917.299999997</v>
      </c>
      <c r="D58" s="178">
        <v>85128646.454999998</v>
      </c>
      <c r="E58" s="178">
        <v>19962885.655000012</v>
      </c>
      <c r="F58" s="178">
        <v>18850140.785000008</v>
      </c>
      <c r="G58" s="178"/>
      <c r="H58" s="174">
        <f t="shared" si="2"/>
        <v>22.143122873408323</v>
      </c>
      <c r="I58" s="174">
        <f t="shared" si="3"/>
        <v>94.425931755405813</v>
      </c>
    </row>
    <row r="59" spans="1:9" s="104" customFormat="1">
      <c r="A59" s="175"/>
      <c r="B59" s="175" t="s">
        <v>362</v>
      </c>
      <c r="C59" s="178">
        <v>71682158.799999982</v>
      </c>
      <c r="D59" s="178">
        <v>72148084.399999961</v>
      </c>
      <c r="E59" s="178">
        <v>18192900.899999999</v>
      </c>
      <c r="F59" s="178">
        <v>12270897.4615</v>
      </c>
      <c r="G59" s="178"/>
      <c r="H59" s="174">
        <f t="shared" si="2"/>
        <v>17.007932453851826</v>
      </c>
      <c r="I59" s="174">
        <f t="shared" si="3"/>
        <v>67.44882264213291</v>
      </c>
    </row>
    <row r="60" spans="1:9" s="104" customFormat="1" ht="17.25" customHeight="1">
      <c r="A60" s="175"/>
      <c r="B60" s="175" t="s">
        <v>416</v>
      </c>
      <c r="C60" s="178">
        <v>468416190</v>
      </c>
      <c r="D60" s="178">
        <v>468416190</v>
      </c>
      <c r="E60" s="178">
        <v>468416190</v>
      </c>
      <c r="F60" s="178">
        <v>468416190</v>
      </c>
      <c r="G60" s="178"/>
      <c r="H60" s="174">
        <f t="shared" si="2"/>
        <v>100</v>
      </c>
      <c r="I60" s="174">
        <f t="shared" si="3"/>
        <v>100</v>
      </c>
    </row>
    <row r="61" spans="1:9" s="104" customFormat="1" ht="12" customHeight="1">
      <c r="A61" s="342" t="s">
        <v>415</v>
      </c>
      <c r="B61" s="342"/>
      <c r="C61" s="140">
        <f>SUM(C62:C62)</f>
        <v>613080</v>
      </c>
      <c r="D61" s="140">
        <f>SUM(D62:D62)</f>
        <v>613080</v>
      </c>
      <c r="E61" s="140">
        <f>SUM(E62:E62)</f>
        <v>0</v>
      </c>
      <c r="F61" s="140">
        <f>SUM(F62:F62)</f>
        <v>0</v>
      </c>
      <c r="G61" s="140"/>
      <c r="H61" s="177">
        <f t="shared" si="2"/>
        <v>0</v>
      </c>
      <c r="I61" s="177" t="str">
        <f t="shared" si="3"/>
        <v>n.a.</v>
      </c>
    </row>
    <row r="62" spans="1:9" s="104" customFormat="1">
      <c r="A62" s="176"/>
      <c r="B62" s="175" t="s">
        <v>357</v>
      </c>
      <c r="C62" s="178">
        <v>613080</v>
      </c>
      <c r="D62" s="178">
        <v>613080</v>
      </c>
      <c r="E62" s="178">
        <v>0</v>
      </c>
      <c r="F62" s="178">
        <v>0</v>
      </c>
      <c r="G62" s="178"/>
      <c r="H62" s="174">
        <f t="shared" si="2"/>
        <v>0</v>
      </c>
      <c r="I62" s="174" t="str">
        <f t="shared" si="3"/>
        <v>n.a.</v>
      </c>
    </row>
    <row r="63" spans="1:9" s="104" customFormat="1" ht="12" customHeight="1">
      <c r="A63" s="342" t="s">
        <v>414</v>
      </c>
      <c r="B63" s="342"/>
      <c r="C63" s="140">
        <f>SUM(C64:C65)</f>
        <v>24994938000</v>
      </c>
      <c r="D63" s="140">
        <f>SUM(D64:D65)</f>
        <v>24994938000</v>
      </c>
      <c r="E63" s="140">
        <f>SUM(E64:E65)</f>
        <v>6000000000</v>
      </c>
      <c r="F63" s="140">
        <f>SUM(F64:F65)</f>
        <v>6000000000</v>
      </c>
      <c r="G63" s="140"/>
      <c r="H63" s="181">
        <f t="shared" si="2"/>
        <v>24.00486050415488</v>
      </c>
      <c r="I63" s="181">
        <f t="shared" si="3"/>
        <v>100</v>
      </c>
    </row>
    <row r="64" spans="1:9" s="104" customFormat="1" ht="11.25" customHeight="1">
      <c r="A64" s="176"/>
      <c r="B64" s="180" t="s">
        <v>413</v>
      </c>
      <c r="C64" s="178">
        <v>24644000000</v>
      </c>
      <c r="D64" s="178">
        <v>24644000000</v>
      </c>
      <c r="E64" s="178">
        <v>6000000000</v>
      </c>
      <c r="F64" s="178">
        <v>6000000000</v>
      </c>
      <c r="G64" s="178"/>
      <c r="H64" s="174">
        <f t="shared" si="2"/>
        <v>24.346696964778445</v>
      </c>
      <c r="I64" s="174">
        <f t="shared" si="3"/>
        <v>100</v>
      </c>
    </row>
    <row r="65" spans="1:9" s="104" customFormat="1" ht="18.75" customHeight="1">
      <c r="A65" s="176"/>
      <c r="B65" s="180" t="s">
        <v>412</v>
      </c>
      <c r="C65" s="178">
        <v>350938000</v>
      </c>
      <c r="D65" s="178">
        <v>350938000</v>
      </c>
      <c r="E65" s="178">
        <v>0</v>
      </c>
      <c r="F65" s="178">
        <v>0</v>
      </c>
      <c r="G65" s="178"/>
      <c r="H65" s="174">
        <f t="shared" si="2"/>
        <v>0</v>
      </c>
      <c r="I65" s="174" t="str">
        <f t="shared" si="3"/>
        <v>n.a.</v>
      </c>
    </row>
    <row r="66" spans="1:9" s="104" customFormat="1" ht="12" customHeight="1">
      <c r="A66" s="342" t="s">
        <v>411</v>
      </c>
      <c r="B66" s="342"/>
      <c r="C66" s="140">
        <f>SUM(C67:C69)</f>
        <v>369044486</v>
      </c>
      <c r="D66" s="140">
        <f>SUM(D67:D69)</f>
        <v>369044486</v>
      </c>
      <c r="E66" s="140">
        <f>SUM(E67:E69)</f>
        <v>75977171.5</v>
      </c>
      <c r="F66" s="140">
        <f>SUM(F67:F69)</f>
        <v>75977171.5</v>
      </c>
      <c r="G66" s="140"/>
      <c r="H66" s="177">
        <f t="shared" si="2"/>
        <v>20.587537378894748</v>
      </c>
      <c r="I66" s="177">
        <f t="shared" si="3"/>
        <v>100</v>
      </c>
    </row>
    <row r="67" spans="1:9" s="104" customFormat="1" ht="12" customHeight="1">
      <c r="A67" s="179"/>
      <c r="B67" s="175" t="s">
        <v>410</v>
      </c>
      <c r="C67" s="173">
        <v>118531776</v>
      </c>
      <c r="D67" s="178">
        <v>118531776</v>
      </c>
      <c r="E67" s="178">
        <v>30581266.5</v>
      </c>
      <c r="F67" s="178">
        <v>30581266.5</v>
      </c>
      <c r="G67" s="173"/>
      <c r="H67" s="174">
        <f t="shared" si="2"/>
        <v>25.800057614930193</v>
      </c>
      <c r="I67" s="174">
        <f t="shared" si="3"/>
        <v>100</v>
      </c>
    </row>
    <row r="68" spans="1:9" s="104" customFormat="1" ht="12" customHeight="1">
      <c r="A68" s="179"/>
      <c r="B68" s="175" t="s">
        <v>348</v>
      </c>
      <c r="C68" s="173">
        <v>105462000</v>
      </c>
      <c r="D68" s="178">
        <v>105462000</v>
      </c>
      <c r="E68" s="178">
        <v>25395905</v>
      </c>
      <c r="F68" s="178">
        <v>25395905</v>
      </c>
      <c r="G68" s="173"/>
      <c r="H68" s="174">
        <f t="shared" si="2"/>
        <v>24.080621456069483</v>
      </c>
      <c r="I68" s="174">
        <f t="shared" si="3"/>
        <v>100</v>
      </c>
    </row>
    <row r="69" spans="1:9" s="172" customFormat="1" ht="15.75" customHeight="1">
      <c r="A69" s="176"/>
      <c r="B69" s="175" t="s">
        <v>728</v>
      </c>
      <c r="C69" s="173">
        <v>145050710</v>
      </c>
      <c r="D69" s="178">
        <v>145050710</v>
      </c>
      <c r="E69" s="178">
        <v>20000000</v>
      </c>
      <c r="F69" s="178">
        <v>20000000</v>
      </c>
      <c r="G69" s="173"/>
      <c r="H69" s="174">
        <f t="shared" si="2"/>
        <v>13.788281353465969</v>
      </c>
      <c r="I69" s="174">
        <f t="shared" si="3"/>
        <v>100</v>
      </c>
    </row>
    <row r="70" spans="1:9" s="104" customFormat="1" ht="12" customHeight="1">
      <c r="A70" s="342" t="s">
        <v>409</v>
      </c>
      <c r="B70" s="342"/>
      <c r="C70" s="140">
        <f>+C71</f>
        <v>55000000</v>
      </c>
      <c r="D70" s="140">
        <f>+D71</f>
        <v>55000000</v>
      </c>
      <c r="E70" s="140">
        <f>+E71</f>
        <v>0</v>
      </c>
      <c r="F70" s="140">
        <f>+F71</f>
        <v>0</v>
      </c>
      <c r="G70" s="140"/>
      <c r="H70" s="177">
        <f t="shared" si="2"/>
        <v>0</v>
      </c>
      <c r="I70" s="177" t="str">
        <f t="shared" si="3"/>
        <v>n.a.</v>
      </c>
    </row>
    <row r="71" spans="1:9" s="172" customFormat="1" ht="20.25" customHeight="1">
      <c r="A71" s="176"/>
      <c r="B71" s="175" t="s">
        <v>267</v>
      </c>
      <c r="C71" s="173">
        <v>55000000</v>
      </c>
      <c r="D71" s="178">
        <v>55000000</v>
      </c>
      <c r="E71" s="178">
        <v>0</v>
      </c>
      <c r="F71" s="178">
        <v>0</v>
      </c>
      <c r="G71" s="173"/>
      <c r="H71" s="174">
        <f t="shared" si="2"/>
        <v>0</v>
      </c>
      <c r="I71" s="174" t="str">
        <f t="shared" si="3"/>
        <v>n.a.</v>
      </c>
    </row>
    <row r="72" spans="1:9" s="104" customFormat="1" ht="12" customHeight="1">
      <c r="A72" s="342" t="s">
        <v>734</v>
      </c>
      <c r="B72" s="342"/>
      <c r="C72" s="140">
        <f>+SUM(C73:C75)</f>
        <v>169157779</v>
      </c>
      <c r="D72" s="140">
        <f>+SUM(D73:D75)</f>
        <v>22192730</v>
      </c>
      <c r="E72" s="140">
        <f>+SUM(E73:E75)</f>
        <v>11264925</v>
      </c>
      <c r="F72" s="140">
        <f>+SUM(F73:F75)</f>
        <v>3264925</v>
      </c>
      <c r="G72" s="140"/>
      <c r="H72" s="177">
        <f t="shared" ref="H72:H80" si="4">IFERROR(F72/D72*100,"n.a.")</f>
        <v>14.711687115555408</v>
      </c>
      <c r="I72" s="177">
        <f t="shared" ref="I72:I80" si="5">IFERROR(F72/E72*100,"n.a.")</f>
        <v>28.983104636737483</v>
      </c>
    </row>
    <row r="73" spans="1:9">
      <c r="A73" s="176"/>
      <c r="B73" s="175" t="s">
        <v>408</v>
      </c>
      <c r="C73" s="178">
        <v>81855443</v>
      </c>
      <c r="D73" s="178">
        <v>5192730</v>
      </c>
      <c r="E73" s="178">
        <v>3264925</v>
      </c>
      <c r="F73" s="178">
        <v>3264925</v>
      </c>
      <c r="G73" s="178"/>
      <c r="H73" s="174">
        <f t="shared" si="4"/>
        <v>62.874923209949294</v>
      </c>
      <c r="I73" s="174">
        <f t="shared" si="5"/>
        <v>100</v>
      </c>
    </row>
    <row r="74" spans="1:9">
      <c r="A74" s="176"/>
      <c r="B74" s="175" t="s">
        <v>30</v>
      </c>
      <c r="C74" s="178">
        <v>85284867</v>
      </c>
      <c r="D74" s="178">
        <v>17000000</v>
      </c>
      <c r="E74" s="178">
        <v>8000000</v>
      </c>
      <c r="F74" s="178">
        <v>0</v>
      </c>
      <c r="G74" s="178"/>
      <c r="H74" s="174">
        <f t="shared" si="4"/>
        <v>0</v>
      </c>
      <c r="I74" s="174">
        <f t="shared" si="5"/>
        <v>0</v>
      </c>
    </row>
    <row r="75" spans="1:9">
      <c r="A75" s="176"/>
      <c r="B75" s="175" t="s">
        <v>407</v>
      </c>
      <c r="C75" s="178">
        <v>2017469</v>
      </c>
      <c r="D75" s="178">
        <v>0</v>
      </c>
      <c r="E75" s="178">
        <v>0</v>
      </c>
      <c r="F75" s="178">
        <v>0</v>
      </c>
      <c r="G75" s="178"/>
      <c r="H75" s="174" t="str">
        <f t="shared" si="4"/>
        <v>n.a.</v>
      </c>
      <c r="I75" s="174" t="str">
        <f t="shared" si="5"/>
        <v>n.a.</v>
      </c>
    </row>
    <row r="76" spans="1:9" s="104" customFormat="1" ht="12" customHeight="1">
      <c r="A76" s="342" t="s">
        <v>735</v>
      </c>
      <c r="B76" s="342"/>
      <c r="C76" s="140">
        <f>SUM(C77:C80)</f>
        <v>8583174844</v>
      </c>
      <c r="D76" s="140">
        <f>SUM(D77:D80)</f>
        <v>8583174844</v>
      </c>
      <c r="E76" s="140">
        <f>SUM(E77:E80)</f>
        <v>1903602155.1199999</v>
      </c>
      <c r="F76" s="140">
        <f>SUM(F77:F80)</f>
        <v>24877350.120000001</v>
      </c>
      <c r="G76" s="140"/>
      <c r="H76" s="177">
        <f t="shared" si="4"/>
        <v>0.28983855708578876</v>
      </c>
      <c r="I76" s="177">
        <f t="shared" si="5"/>
        <v>1.3068565851897649</v>
      </c>
    </row>
    <row r="77" spans="1:9" s="172" customFormat="1">
      <c r="A77" s="176"/>
      <c r="B77" s="175" t="s">
        <v>320</v>
      </c>
      <c r="C77" s="173">
        <v>8123000000</v>
      </c>
      <c r="D77" s="173">
        <v>8123000000</v>
      </c>
      <c r="E77" s="173">
        <v>1870428680</v>
      </c>
      <c r="F77" s="173">
        <v>0</v>
      </c>
      <c r="G77" s="173"/>
      <c r="H77" s="174">
        <f t="shared" si="4"/>
        <v>0</v>
      </c>
      <c r="I77" s="174">
        <f t="shared" si="5"/>
        <v>0</v>
      </c>
    </row>
    <row r="78" spans="1:9" s="172" customFormat="1">
      <c r="A78" s="176"/>
      <c r="B78" s="175" t="s">
        <v>316</v>
      </c>
      <c r="C78" s="173">
        <v>6283952</v>
      </c>
      <c r="D78" s="173">
        <v>6283952</v>
      </c>
      <c r="E78" s="173">
        <v>993490</v>
      </c>
      <c r="F78" s="173">
        <v>86963</v>
      </c>
      <c r="G78" s="173"/>
      <c r="H78" s="174">
        <f t="shared" si="4"/>
        <v>1.3838902652343621</v>
      </c>
      <c r="I78" s="174">
        <f t="shared" si="5"/>
        <v>8.75328387804608</v>
      </c>
    </row>
    <row r="79" spans="1:9" s="172" customFormat="1">
      <c r="A79" s="176"/>
      <c r="B79" s="175" t="s">
        <v>406</v>
      </c>
      <c r="C79" s="173">
        <v>50000000</v>
      </c>
      <c r="D79" s="173">
        <v>50000000</v>
      </c>
      <c r="E79" s="173">
        <v>3544949</v>
      </c>
      <c r="F79" s="173">
        <v>0</v>
      </c>
      <c r="G79" s="173"/>
      <c r="H79" s="174">
        <f t="shared" si="4"/>
        <v>0</v>
      </c>
      <c r="I79" s="174">
        <f t="shared" si="5"/>
        <v>0</v>
      </c>
    </row>
    <row r="80" spans="1:9" s="172" customFormat="1" ht="12.75" thickBot="1">
      <c r="A80" s="176"/>
      <c r="B80" s="175" t="s">
        <v>405</v>
      </c>
      <c r="C80" s="173">
        <v>403890892</v>
      </c>
      <c r="D80" s="173">
        <v>403890892</v>
      </c>
      <c r="E80" s="173">
        <v>28635036.120000001</v>
      </c>
      <c r="F80" s="173">
        <v>24790387.120000001</v>
      </c>
      <c r="G80" s="173"/>
      <c r="H80" s="174">
        <f t="shared" si="4"/>
        <v>6.1378920919068412</v>
      </c>
      <c r="I80" s="174">
        <f t="shared" si="5"/>
        <v>86.573619170975221</v>
      </c>
    </row>
    <row r="81" spans="1:9" s="104" customFormat="1" ht="12.75" hidden="1" thickBot="1">
      <c r="A81" s="171"/>
      <c r="B81" s="170"/>
      <c r="C81" s="169"/>
      <c r="D81" s="168"/>
      <c r="E81" s="168"/>
      <c r="F81" s="168"/>
      <c r="G81" s="167"/>
      <c r="H81" s="166"/>
      <c r="I81" s="166"/>
    </row>
    <row r="82" spans="1:9" s="104" customFormat="1" ht="12" customHeight="1">
      <c r="A82" s="165" t="s">
        <v>404</v>
      </c>
      <c r="B82" s="165"/>
      <c r="C82" s="165"/>
      <c r="D82" s="165"/>
      <c r="E82" s="165"/>
      <c r="F82" s="165"/>
      <c r="G82" s="165"/>
      <c r="H82" s="165"/>
      <c r="I82" s="165"/>
    </row>
    <row r="83" spans="1:9" s="104" customFormat="1" ht="17.25" customHeight="1">
      <c r="A83" s="345" t="s">
        <v>403</v>
      </c>
      <c r="B83" s="345"/>
      <c r="C83" s="345"/>
      <c r="D83" s="345"/>
      <c r="E83" s="345"/>
      <c r="F83" s="345"/>
      <c r="G83" s="345"/>
      <c r="H83" s="345"/>
      <c r="I83" s="345"/>
    </row>
    <row r="84" spans="1:9" s="104" customFormat="1" ht="12" customHeight="1">
      <c r="A84" s="343" t="s">
        <v>402</v>
      </c>
      <c r="B84" s="344"/>
      <c r="C84" s="344"/>
      <c r="D84" s="344"/>
      <c r="E84" s="344"/>
      <c r="F84" s="344"/>
      <c r="G84" s="344"/>
      <c r="H84" s="344"/>
      <c r="I84" s="344"/>
    </row>
    <row r="85" spans="1:9" s="104" customFormat="1" ht="11.25" customHeight="1">
      <c r="A85" s="343" t="s">
        <v>401</v>
      </c>
      <c r="B85" s="344"/>
      <c r="C85" s="344"/>
      <c r="D85" s="344"/>
      <c r="E85" s="344"/>
      <c r="F85" s="344"/>
      <c r="G85" s="344"/>
      <c r="H85" s="344"/>
      <c r="I85" s="344"/>
    </row>
    <row r="86" spans="1:9" s="104" customFormat="1" ht="11.25" customHeight="1">
      <c r="A86" s="109"/>
      <c r="B86" s="162"/>
      <c r="C86" s="162"/>
      <c r="D86" s="161"/>
      <c r="E86" s="161"/>
      <c r="F86" s="161"/>
      <c r="G86" s="107"/>
      <c r="H86" s="106"/>
      <c r="I86" s="106"/>
    </row>
    <row r="87" spans="1:9" s="104" customFormat="1" ht="11.25" customHeight="1">
      <c r="A87" s="109"/>
      <c r="B87" s="162"/>
      <c r="C87" s="164"/>
      <c r="D87" s="163"/>
      <c r="E87" s="163"/>
      <c r="F87" s="163"/>
      <c r="G87" s="107"/>
      <c r="H87" s="106"/>
      <c r="I87" s="106"/>
    </row>
    <row r="88" spans="1:9" s="104" customFormat="1" ht="11.25" customHeight="1">
      <c r="A88" s="109"/>
      <c r="B88" s="109"/>
      <c r="C88" s="109"/>
      <c r="D88" s="107"/>
      <c r="E88" s="107"/>
      <c r="F88" s="107"/>
      <c r="G88" s="107"/>
      <c r="H88" s="106"/>
      <c r="I88" s="106"/>
    </row>
    <row r="89" spans="1:9" s="104" customFormat="1" ht="11.25" customHeight="1">
      <c r="A89" s="109"/>
      <c r="B89" s="109"/>
      <c r="C89" s="109"/>
      <c r="D89" s="107"/>
      <c r="E89" s="107"/>
      <c r="F89" s="107"/>
      <c r="G89" s="107"/>
      <c r="H89" s="106"/>
      <c r="I89" s="106"/>
    </row>
    <row r="90" spans="1:9" s="104" customFormat="1" ht="11.25" customHeight="1">
      <c r="A90" s="109"/>
      <c r="B90" s="109"/>
      <c r="C90" s="109"/>
      <c r="D90" s="107"/>
      <c r="E90" s="107"/>
      <c r="F90" s="107"/>
      <c r="G90" s="107"/>
      <c r="H90" s="106"/>
      <c r="I90" s="106"/>
    </row>
    <row r="91" spans="1:9" s="104" customFormat="1" ht="11.25" customHeight="1">
      <c r="A91" s="109"/>
      <c r="B91" s="109"/>
      <c r="C91" s="109"/>
      <c r="D91" s="107"/>
      <c r="E91" s="107"/>
      <c r="F91" s="107"/>
      <c r="G91" s="107"/>
      <c r="H91" s="106"/>
      <c r="I91" s="106"/>
    </row>
    <row r="92" spans="1:9" s="104" customFormat="1" ht="11.25" customHeight="1">
      <c r="A92" s="109"/>
      <c r="B92" s="109"/>
      <c r="C92" s="109"/>
      <c r="D92" s="107"/>
      <c r="E92" s="107"/>
      <c r="F92" s="107"/>
      <c r="G92" s="107"/>
      <c r="H92" s="106"/>
      <c r="I92" s="106"/>
    </row>
    <row r="93" spans="1:9" s="104" customFormat="1" ht="11.25" customHeight="1">
      <c r="A93" s="109"/>
      <c r="B93" s="109"/>
      <c r="C93" s="109"/>
      <c r="D93" s="107"/>
      <c r="E93" s="107"/>
      <c r="F93" s="107"/>
      <c r="G93" s="107"/>
      <c r="H93" s="106"/>
      <c r="I93" s="106"/>
    </row>
    <row r="94" spans="1:9" s="104" customFormat="1" ht="11.25" customHeight="1">
      <c r="A94" s="109"/>
      <c r="B94" s="109"/>
      <c r="C94" s="109"/>
      <c r="D94" s="107"/>
      <c r="E94" s="107"/>
      <c r="F94" s="107"/>
      <c r="G94" s="107"/>
      <c r="H94" s="106"/>
      <c r="I94" s="106"/>
    </row>
    <row r="95" spans="1:9" s="104" customFormat="1" ht="11.25" customHeight="1">
      <c r="A95" s="109"/>
      <c r="B95" s="109"/>
      <c r="C95" s="109"/>
      <c r="D95" s="107"/>
      <c r="E95" s="107"/>
      <c r="F95" s="107"/>
      <c r="G95" s="107"/>
      <c r="H95" s="106"/>
      <c r="I95" s="106"/>
    </row>
    <row r="96" spans="1:9" s="104" customFormat="1" ht="11.25" customHeight="1">
      <c r="A96" s="109"/>
      <c r="B96" s="109"/>
      <c r="C96" s="109"/>
      <c r="D96" s="107"/>
      <c r="E96" s="107"/>
      <c r="F96" s="107"/>
      <c r="G96" s="107"/>
      <c r="H96" s="106"/>
      <c r="I96" s="106"/>
    </row>
    <row r="97" spans="1:9" s="104" customFormat="1" ht="11.25" customHeight="1">
      <c r="A97" s="109"/>
      <c r="B97" s="109"/>
      <c r="C97" s="109"/>
      <c r="D97" s="107"/>
      <c r="E97" s="107"/>
      <c r="F97" s="107"/>
      <c r="G97" s="107"/>
      <c r="H97" s="106"/>
      <c r="I97" s="106"/>
    </row>
    <row r="98" spans="1:9" s="104" customFormat="1" ht="11.25" customHeight="1">
      <c r="A98" s="109"/>
      <c r="B98" s="109"/>
      <c r="C98" s="109"/>
      <c r="D98" s="107"/>
      <c r="E98" s="107"/>
      <c r="F98" s="107"/>
      <c r="G98" s="107"/>
      <c r="H98" s="106"/>
      <c r="I98" s="106"/>
    </row>
    <row r="99" spans="1:9" s="104" customFormat="1" ht="11.25" customHeight="1">
      <c r="A99" s="109"/>
      <c r="B99" s="109"/>
      <c r="C99" s="109"/>
      <c r="D99" s="107"/>
      <c r="E99" s="107"/>
      <c r="F99" s="107"/>
      <c r="G99" s="107"/>
      <c r="H99" s="106"/>
      <c r="I99" s="106"/>
    </row>
    <row r="100" spans="1:9" s="104" customFormat="1" ht="11.25" customHeight="1">
      <c r="A100" s="109"/>
      <c r="B100" s="109"/>
      <c r="C100" s="109"/>
      <c r="D100" s="107"/>
      <c r="E100" s="107"/>
      <c r="F100" s="107"/>
      <c r="G100" s="107"/>
      <c r="H100" s="106"/>
      <c r="I100" s="106"/>
    </row>
    <row r="101" spans="1:9" s="104" customFormat="1" ht="11.25" customHeight="1">
      <c r="A101" s="109"/>
      <c r="B101" s="109"/>
      <c r="C101" s="109"/>
      <c r="D101" s="107"/>
      <c r="E101" s="107"/>
      <c r="F101" s="107"/>
      <c r="G101" s="107"/>
      <c r="H101" s="106"/>
      <c r="I101" s="106"/>
    </row>
    <row r="102" spans="1:9" s="104" customFormat="1" ht="11.25" customHeight="1">
      <c r="A102" s="109"/>
      <c r="B102" s="109"/>
      <c r="C102" s="109"/>
      <c r="D102" s="107"/>
      <c r="E102" s="107"/>
      <c r="F102" s="107"/>
      <c r="G102" s="107"/>
      <c r="H102" s="106"/>
      <c r="I102" s="106"/>
    </row>
    <row r="103" spans="1:9" s="104" customFormat="1" ht="11.25" customHeight="1">
      <c r="A103" s="109"/>
      <c r="B103" s="109"/>
      <c r="C103" s="109"/>
      <c r="D103" s="107"/>
      <c r="E103" s="107"/>
      <c r="F103" s="107"/>
      <c r="G103" s="107"/>
      <c r="H103" s="106"/>
      <c r="I103" s="106"/>
    </row>
    <row r="104" spans="1:9" s="104" customFormat="1" ht="11.25" customHeight="1">
      <c r="A104" s="109"/>
      <c r="B104" s="109"/>
      <c r="C104" s="109"/>
      <c r="D104" s="107"/>
      <c r="E104" s="107"/>
      <c r="F104" s="107"/>
      <c r="G104" s="107"/>
      <c r="H104" s="106"/>
      <c r="I104" s="106"/>
    </row>
    <row r="105" spans="1:9" s="104" customFormat="1" ht="11.25" customHeight="1">
      <c r="A105" s="109"/>
      <c r="B105" s="109"/>
      <c r="C105" s="109"/>
      <c r="D105" s="107"/>
      <c r="E105" s="107"/>
      <c r="F105" s="107"/>
      <c r="G105" s="107"/>
      <c r="H105" s="106"/>
      <c r="I105" s="106"/>
    </row>
    <row r="106" spans="1:9" s="104" customFormat="1" ht="11.25" customHeight="1">
      <c r="A106" s="109"/>
      <c r="B106" s="109"/>
      <c r="C106" s="109"/>
      <c r="D106" s="107"/>
      <c r="E106" s="107"/>
      <c r="F106" s="107"/>
      <c r="G106" s="107"/>
      <c r="H106" s="106"/>
      <c r="I106" s="106"/>
    </row>
    <row r="107" spans="1:9" s="104" customFormat="1" ht="11.25" customHeight="1">
      <c r="A107" s="109"/>
      <c r="B107" s="109"/>
      <c r="C107" s="109"/>
      <c r="D107" s="107"/>
      <c r="E107" s="107"/>
      <c r="F107" s="107"/>
      <c r="G107" s="107"/>
      <c r="H107" s="106"/>
      <c r="I107" s="106"/>
    </row>
    <row r="108" spans="1:9" s="104" customFormat="1" ht="11.25" customHeight="1">
      <c r="A108" s="109"/>
      <c r="B108" s="109"/>
      <c r="C108" s="109"/>
      <c r="D108" s="107"/>
      <c r="E108" s="107"/>
      <c r="F108" s="107"/>
      <c r="G108" s="107"/>
      <c r="H108" s="106"/>
      <c r="I108" s="106"/>
    </row>
    <row r="109" spans="1:9" s="104" customFormat="1" ht="11.25" customHeight="1">
      <c r="A109" s="109"/>
      <c r="B109" s="109"/>
      <c r="C109" s="109"/>
      <c r="D109" s="107"/>
      <c r="E109" s="107"/>
      <c r="F109" s="107"/>
      <c r="G109" s="107"/>
      <c r="H109" s="106"/>
      <c r="I109" s="106"/>
    </row>
    <row r="110" spans="1:9" s="104" customFormat="1" ht="11.25" customHeight="1">
      <c r="A110" s="109"/>
      <c r="B110" s="109"/>
      <c r="C110" s="109"/>
      <c r="D110" s="107"/>
      <c r="E110" s="107"/>
      <c r="F110" s="107"/>
      <c r="G110" s="107"/>
      <c r="H110" s="106"/>
      <c r="I110" s="106"/>
    </row>
    <row r="111" spans="1:9" s="104" customFormat="1" ht="11.25" customHeight="1">
      <c r="A111" s="109"/>
      <c r="B111" s="109"/>
      <c r="C111" s="109"/>
      <c r="D111" s="107"/>
      <c r="E111" s="107"/>
      <c r="F111" s="107"/>
      <c r="G111" s="107"/>
      <c r="H111" s="106"/>
      <c r="I111" s="106"/>
    </row>
    <row r="112" spans="1:9" s="104" customFormat="1" ht="11.25" customHeight="1">
      <c r="A112" s="109"/>
      <c r="B112" s="109"/>
      <c r="C112" s="109"/>
      <c r="D112" s="107"/>
      <c r="E112" s="107"/>
      <c r="F112" s="107"/>
      <c r="G112" s="107"/>
      <c r="H112" s="106"/>
      <c r="I112" s="106"/>
    </row>
    <row r="113" spans="1:9" s="104" customFormat="1" ht="11.25" customHeight="1">
      <c r="A113" s="109"/>
      <c r="B113" s="109"/>
      <c r="C113" s="109"/>
      <c r="D113" s="107"/>
      <c r="E113" s="107"/>
      <c r="F113" s="107"/>
      <c r="G113" s="107"/>
      <c r="H113" s="106"/>
      <c r="I113" s="106"/>
    </row>
    <row r="114" spans="1:9" s="104" customFormat="1" ht="11.25" customHeight="1">
      <c r="A114" s="109"/>
      <c r="B114" s="109"/>
      <c r="C114" s="109"/>
      <c r="D114" s="107"/>
      <c r="E114" s="107"/>
      <c r="F114" s="107"/>
      <c r="G114" s="107"/>
      <c r="H114" s="106"/>
      <c r="I114" s="106"/>
    </row>
    <row r="115" spans="1:9" s="104" customFormat="1" ht="11.25" customHeight="1">
      <c r="A115" s="109"/>
      <c r="B115" s="109"/>
      <c r="C115" s="109"/>
      <c r="D115" s="107"/>
      <c r="E115" s="107"/>
      <c r="F115" s="107"/>
      <c r="G115" s="107"/>
      <c r="H115" s="106"/>
      <c r="I115" s="106"/>
    </row>
    <row r="116" spans="1:9" s="104" customFormat="1" ht="11.25" customHeight="1">
      <c r="A116" s="109"/>
      <c r="B116" s="109"/>
      <c r="C116" s="109"/>
      <c r="D116" s="107"/>
      <c r="E116" s="107"/>
      <c r="F116" s="107"/>
      <c r="G116" s="107"/>
      <c r="H116" s="106"/>
      <c r="I116" s="106"/>
    </row>
    <row r="117" spans="1:9" s="104" customFormat="1" ht="11.25" customHeight="1">
      <c r="A117" s="109"/>
      <c r="B117" s="109"/>
      <c r="C117" s="109"/>
      <c r="D117" s="107"/>
      <c r="E117" s="107"/>
      <c r="F117" s="107"/>
      <c r="G117" s="107"/>
      <c r="H117" s="106"/>
      <c r="I117" s="106"/>
    </row>
    <row r="118" spans="1:9" s="104" customFormat="1" ht="11.25" customHeight="1">
      <c r="A118" s="109"/>
      <c r="B118" s="109"/>
      <c r="C118" s="109"/>
      <c r="D118" s="107"/>
      <c r="E118" s="107"/>
      <c r="F118" s="107"/>
      <c r="G118" s="107"/>
      <c r="H118" s="106"/>
      <c r="I118" s="106"/>
    </row>
    <row r="119" spans="1:9" s="104" customFormat="1" ht="11.25" customHeight="1">
      <c r="A119" s="109"/>
      <c r="B119" s="109"/>
      <c r="C119" s="109"/>
      <c r="D119" s="107"/>
      <c r="E119" s="107"/>
      <c r="F119" s="107"/>
      <c r="G119" s="107"/>
      <c r="H119" s="106"/>
      <c r="I119" s="106"/>
    </row>
    <row r="120" spans="1:9" s="104" customFormat="1" ht="11.25" customHeight="1">
      <c r="A120" s="109"/>
      <c r="B120" s="109"/>
      <c r="C120" s="109"/>
      <c r="D120" s="107"/>
      <c r="E120" s="107"/>
      <c r="F120" s="107"/>
      <c r="G120" s="107"/>
      <c r="H120" s="106"/>
      <c r="I120" s="106"/>
    </row>
    <row r="121" spans="1:9" s="104" customFormat="1" ht="11.25" customHeight="1">
      <c r="A121" s="109"/>
      <c r="B121" s="109"/>
      <c r="C121" s="109"/>
      <c r="D121" s="107"/>
      <c r="E121" s="107"/>
      <c r="F121" s="107"/>
      <c r="G121" s="107"/>
      <c r="H121" s="106"/>
      <c r="I121" s="106"/>
    </row>
    <row r="122" spans="1:9" s="104" customFormat="1" ht="11.25" customHeight="1">
      <c r="A122" s="109"/>
      <c r="B122" s="109"/>
      <c r="C122" s="109"/>
      <c r="D122" s="107"/>
      <c r="E122" s="107"/>
      <c r="F122" s="107"/>
      <c r="G122" s="107"/>
      <c r="H122" s="106"/>
      <c r="I122" s="106"/>
    </row>
    <row r="123" spans="1:9" s="104" customFormat="1" ht="11.25" customHeight="1">
      <c r="A123" s="109"/>
      <c r="B123" s="109"/>
      <c r="C123" s="109"/>
      <c r="D123" s="107"/>
      <c r="E123" s="107"/>
      <c r="F123" s="107"/>
      <c r="G123" s="107"/>
      <c r="H123" s="106"/>
      <c r="I123" s="106"/>
    </row>
    <row r="124" spans="1:9" s="104" customFormat="1" ht="11.25" customHeight="1">
      <c r="A124" s="109"/>
      <c r="B124" s="109"/>
      <c r="C124" s="109"/>
      <c r="D124" s="107"/>
      <c r="E124" s="107"/>
      <c r="F124" s="107"/>
      <c r="G124" s="107"/>
      <c r="H124" s="106"/>
      <c r="I124" s="106"/>
    </row>
    <row r="125" spans="1:9" s="104" customFormat="1" ht="11.25" customHeight="1">
      <c r="A125" s="109"/>
      <c r="B125" s="109"/>
      <c r="C125" s="109"/>
      <c r="D125" s="107"/>
      <c r="E125" s="107"/>
      <c r="F125" s="107"/>
      <c r="G125" s="107"/>
      <c r="H125" s="106"/>
      <c r="I125" s="106"/>
    </row>
    <row r="126" spans="1:9" s="104" customFormat="1" ht="11.25" customHeight="1">
      <c r="A126" s="109"/>
      <c r="B126" s="109"/>
      <c r="C126" s="109"/>
      <c r="D126" s="107"/>
      <c r="E126" s="107"/>
      <c r="F126" s="107"/>
      <c r="G126" s="107"/>
      <c r="H126" s="106"/>
      <c r="I126" s="106"/>
    </row>
    <row r="127" spans="1:9" s="104" customFormat="1" ht="11.25" customHeight="1">
      <c r="A127" s="109"/>
      <c r="B127" s="109"/>
      <c r="C127" s="109"/>
      <c r="D127" s="107"/>
      <c r="E127" s="107"/>
      <c r="F127" s="107"/>
      <c r="G127" s="107"/>
      <c r="H127" s="106"/>
      <c r="I127" s="106"/>
    </row>
    <row r="128" spans="1:9" s="104" customFormat="1" ht="11.25" customHeight="1">
      <c r="A128" s="109"/>
      <c r="B128" s="109"/>
      <c r="C128" s="109"/>
      <c r="D128" s="107"/>
      <c r="E128" s="107"/>
      <c r="F128" s="107"/>
      <c r="G128" s="107"/>
      <c r="H128" s="106"/>
      <c r="I128" s="106"/>
    </row>
    <row r="129" spans="1:9" s="104" customFormat="1" ht="11.25" customHeight="1">
      <c r="A129" s="109"/>
      <c r="B129" s="109"/>
      <c r="C129" s="109"/>
      <c r="D129" s="107"/>
      <c r="E129" s="107"/>
      <c r="F129" s="107"/>
      <c r="G129" s="107"/>
      <c r="H129" s="106"/>
      <c r="I129" s="106"/>
    </row>
    <row r="130" spans="1:9" s="104" customFormat="1" ht="11.25" customHeight="1">
      <c r="A130" s="109"/>
      <c r="B130" s="109"/>
      <c r="C130" s="109"/>
      <c r="D130" s="107"/>
      <c r="E130" s="107"/>
      <c r="F130" s="107"/>
      <c r="G130" s="107"/>
      <c r="H130" s="106"/>
      <c r="I130" s="106"/>
    </row>
    <row r="131" spans="1:9" s="104" customFormat="1" ht="11.25" customHeight="1">
      <c r="A131" s="109"/>
      <c r="B131" s="109"/>
      <c r="C131" s="109"/>
      <c r="D131" s="107"/>
      <c r="E131" s="107"/>
      <c r="F131" s="107"/>
      <c r="G131" s="107"/>
      <c r="H131" s="106"/>
      <c r="I131" s="106"/>
    </row>
    <row r="132" spans="1:9" s="104" customFormat="1" ht="11.25" customHeight="1">
      <c r="A132" s="109"/>
      <c r="B132" s="109"/>
      <c r="C132" s="109"/>
      <c r="D132" s="107"/>
      <c r="E132" s="107"/>
      <c r="F132" s="107"/>
      <c r="G132" s="107"/>
      <c r="H132" s="106"/>
      <c r="I132" s="106"/>
    </row>
    <row r="133" spans="1:9" s="104" customFormat="1" ht="11.25" customHeight="1">
      <c r="A133" s="109"/>
      <c r="B133" s="109"/>
      <c r="C133" s="109"/>
      <c r="D133" s="107"/>
      <c r="E133" s="107"/>
      <c r="F133" s="107"/>
      <c r="G133" s="107"/>
      <c r="H133" s="106"/>
      <c r="I133" s="106"/>
    </row>
    <row r="134" spans="1:9" s="104" customFormat="1" ht="11.25" customHeight="1">
      <c r="A134" s="109"/>
      <c r="B134" s="109"/>
      <c r="C134" s="109"/>
      <c r="D134" s="107"/>
      <c r="E134" s="107"/>
      <c r="F134" s="107"/>
      <c r="G134" s="107"/>
      <c r="H134" s="106"/>
      <c r="I134" s="106"/>
    </row>
    <row r="135" spans="1:9" s="104" customFormat="1" ht="11.25" customHeight="1">
      <c r="A135" s="109"/>
      <c r="B135" s="109"/>
      <c r="C135" s="109"/>
      <c r="D135" s="107"/>
      <c r="E135" s="107"/>
      <c r="F135" s="107"/>
      <c r="G135" s="107"/>
      <c r="H135" s="106"/>
      <c r="I135" s="106"/>
    </row>
    <row r="136" spans="1:9" s="104" customFormat="1" ht="11.25" customHeight="1">
      <c r="A136" s="109"/>
      <c r="B136" s="109"/>
      <c r="C136" s="109"/>
      <c r="D136" s="107"/>
      <c r="E136" s="107"/>
      <c r="F136" s="107"/>
      <c r="G136" s="107"/>
      <c r="H136" s="106"/>
      <c r="I136" s="106"/>
    </row>
    <row r="137" spans="1:9" s="104" customFormat="1" ht="11.25" customHeight="1">
      <c r="A137" s="109"/>
      <c r="B137" s="109"/>
      <c r="C137" s="109"/>
      <c r="D137" s="107"/>
      <c r="E137" s="107"/>
      <c r="F137" s="107"/>
      <c r="G137" s="107"/>
      <c r="H137" s="106"/>
      <c r="I137" s="106"/>
    </row>
    <row r="138" spans="1:9" s="104" customFormat="1" ht="11.25" customHeight="1">
      <c r="A138" s="109"/>
      <c r="B138" s="109"/>
      <c r="C138" s="109"/>
      <c r="D138" s="107"/>
      <c r="E138" s="107"/>
      <c r="F138" s="107"/>
      <c r="G138" s="107"/>
      <c r="H138" s="106"/>
      <c r="I138" s="106"/>
    </row>
    <row r="139" spans="1:9" s="104" customFormat="1" ht="11.25" customHeight="1">
      <c r="A139" s="109"/>
      <c r="B139" s="109"/>
      <c r="C139" s="109"/>
      <c r="D139" s="107"/>
      <c r="E139" s="107"/>
      <c r="F139" s="107"/>
      <c r="G139" s="107"/>
      <c r="H139" s="106"/>
      <c r="I139" s="106"/>
    </row>
    <row r="140" spans="1:9" s="104" customFormat="1" ht="11.25" customHeight="1">
      <c r="A140" s="109"/>
      <c r="B140" s="109"/>
      <c r="C140" s="109"/>
      <c r="D140" s="107"/>
      <c r="E140" s="107"/>
      <c r="F140" s="107"/>
      <c r="G140" s="107"/>
      <c r="H140" s="106"/>
      <c r="I140" s="106"/>
    </row>
    <row r="141" spans="1:9" s="104" customFormat="1" ht="11.25" customHeight="1">
      <c r="A141" s="109"/>
      <c r="B141" s="109"/>
      <c r="C141" s="109"/>
      <c r="D141" s="107"/>
      <c r="E141" s="107"/>
      <c r="F141" s="107"/>
      <c r="G141" s="107"/>
      <c r="H141" s="106"/>
      <c r="I141" s="106"/>
    </row>
    <row r="142" spans="1:9" s="104" customFormat="1" ht="11.25" customHeight="1">
      <c r="A142" s="109"/>
      <c r="B142" s="109"/>
      <c r="C142" s="109"/>
      <c r="D142" s="107"/>
      <c r="E142" s="107"/>
      <c r="F142" s="107"/>
      <c r="G142" s="107"/>
      <c r="H142" s="106"/>
      <c r="I142" s="106"/>
    </row>
    <row r="143" spans="1:9" s="104" customFormat="1" ht="11.25" customHeight="1">
      <c r="A143" s="109"/>
      <c r="B143" s="109"/>
      <c r="C143" s="109"/>
      <c r="D143" s="107"/>
      <c r="E143" s="107"/>
      <c r="F143" s="107"/>
      <c r="G143" s="107"/>
      <c r="H143" s="106"/>
      <c r="I143" s="106"/>
    </row>
    <row r="144" spans="1:9" s="104" customFormat="1" ht="11.25" customHeight="1">
      <c r="A144" s="109"/>
      <c r="B144" s="109"/>
      <c r="C144" s="109"/>
      <c r="D144" s="107"/>
      <c r="E144" s="107"/>
      <c r="F144" s="107"/>
      <c r="G144" s="107"/>
      <c r="H144" s="106"/>
      <c r="I144" s="106"/>
    </row>
    <row r="145" spans="1:9" s="104" customFormat="1" ht="11.25" customHeight="1">
      <c r="A145" s="109"/>
      <c r="B145" s="109"/>
      <c r="C145" s="109"/>
      <c r="D145" s="107"/>
      <c r="E145" s="107"/>
      <c r="F145" s="107"/>
      <c r="G145" s="107"/>
      <c r="H145" s="106"/>
      <c r="I145" s="106"/>
    </row>
    <row r="146" spans="1:9" s="104" customFormat="1" ht="11.25" customHeight="1">
      <c r="A146" s="109"/>
      <c r="B146" s="109"/>
      <c r="C146" s="109"/>
      <c r="D146" s="107"/>
      <c r="E146" s="107"/>
      <c r="F146" s="107"/>
      <c r="G146" s="107"/>
      <c r="H146" s="106"/>
      <c r="I146" s="106"/>
    </row>
    <row r="147" spans="1:9" s="104" customFormat="1" ht="11.25" customHeight="1">
      <c r="A147" s="109"/>
      <c r="B147" s="109"/>
      <c r="C147" s="109"/>
      <c r="D147" s="107"/>
      <c r="E147" s="107"/>
      <c r="F147" s="107"/>
      <c r="G147" s="107"/>
      <c r="H147" s="106"/>
      <c r="I147" s="106"/>
    </row>
    <row r="148" spans="1:9" s="104" customFormat="1" ht="11.25" customHeight="1">
      <c r="A148" s="109"/>
      <c r="B148" s="109"/>
      <c r="C148" s="109"/>
      <c r="D148" s="107"/>
      <c r="E148" s="107"/>
      <c r="F148" s="107"/>
      <c r="G148" s="107"/>
      <c r="H148" s="106"/>
      <c r="I148" s="106"/>
    </row>
    <row r="149" spans="1:9" s="104" customFormat="1" ht="11.25" customHeight="1">
      <c r="A149" s="109"/>
      <c r="B149" s="109"/>
      <c r="C149" s="109"/>
      <c r="D149" s="107"/>
      <c r="E149" s="107"/>
      <c r="F149" s="107"/>
      <c r="G149" s="107"/>
      <c r="H149" s="106"/>
      <c r="I149" s="106"/>
    </row>
    <row r="150" spans="1:9" s="104" customFormat="1" ht="11.25" customHeight="1">
      <c r="A150" s="109"/>
      <c r="B150" s="109"/>
      <c r="C150" s="109"/>
      <c r="D150" s="107"/>
      <c r="E150" s="107"/>
      <c r="F150" s="107"/>
      <c r="G150" s="107"/>
      <c r="H150" s="106"/>
      <c r="I150" s="106"/>
    </row>
    <row r="151" spans="1:9" s="104" customFormat="1" ht="11.25" customHeight="1">
      <c r="A151" s="109"/>
      <c r="B151" s="109"/>
      <c r="C151" s="109"/>
      <c r="D151" s="107"/>
      <c r="E151" s="107"/>
      <c r="F151" s="107"/>
      <c r="G151" s="107"/>
      <c r="H151" s="106"/>
      <c r="I151" s="106"/>
    </row>
    <row r="152" spans="1:9" s="104" customFormat="1" ht="11.25" customHeight="1">
      <c r="A152" s="109"/>
      <c r="B152" s="109"/>
      <c r="C152" s="109"/>
      <c r="D152" s="107"/>
      <c r="E152" s="107"/>
      <c r="F152" s="107"/>
      <c r="G152" s="107"/>
      <c r="H152" s="106"/>
      <c r="I152" s="106"/>
    </row>
    <row r="153" spans="1:9" s="104" customFormat="1" ht="11.25" customHeight="1">
      <c r="A153" s="109"/>
      <c r="B153" s="109"/>
      <c r="C153" s="109"/>
      <c r="D153" s="107"/>
      <c r="E153" s="107"/>
      <c r="F153" s="107"/>
      <c r="G153" s="107"/>
      <c r="H153" s="106"/>
      <c r="I153" s="106"/>
    </row>
    <row r="154" spans="1:9" s="104" customFormat="1" ht="11.25" customHeight="1">
      <c r="A154" s="109"/>
      <c r="B154" s="109"/>
      <c r="C154" s="109"/>
      <c r="D154" s="107"/>
      <c r="E154" s="107"/>
      <c r="F154" s="107"/>
      <c r="G154" s="107"/>
      <c r="H154" s="106"/>
      <c r="I154" s="106"/>
    </row>
    <row r="155" spans="1:9" s="104" customFormat="1" ht="11.25" customHeight="1">
      <c r="A155" s="109"/>
      <c r="B155" s="109"/>
      <c r="C155" s="109"/>
      <c r="D155" s="107"/>
      <c r="E155" s="107"/>
      <c r="F155" s="107"/>
      <c r="G155" s="107"/>
      <c r="H155" s="106"/>
      <c r="I155" s="106"/>
    </row>
    <row r="156" spans="1:9" s="104" customFormat="1" ht="11.25" customHeight="1">
      <c r="A156" s="109"/>
      <c r="B156" s="109"/>
      <c r="C156" s="109"/>
      <c r="D156" s="107"/>
      <c r="E156" s="107"/>
      <c r="F156" s="107"/>
      <c r="G156" s="107"/>
      <c r="H156" s="106"/>
      <c r="I156" s="106"/>
    </row>
    <row r="157" spans="1:9" s="104" customFormat="1" ht="11.25" customHeight="1">
      <c r="A157" s="109"/>
      <c r="B157" s="109"/>
      <c r="C157" s="109"/>
      <c r="D157" s="107"/>
      <c r="E157" s="107"/>
      <c r="F157" s="107"/>
      <c r="G157" s="107"/>
      <c r="H157" s="106"/>
      <c r="I157" s="106"/>
    </row>
    <row r="158" spans="1:9" s="104" customFormat="1" ht="11.25" customHeight="1">
      <c r="A158" s="109"/>
      <c r="B158" s="109"/>
      <c r="C158" s="109"/>
      <c r="D158" s="107"/>
      <c r="E158" s="107"/>
      <c r="F158" s="107"/>
      <c r="G158" s="107"/>
      <c r="H158" s="106"/>
      <c r="I158" s="106"/>
    </row>
    <row r="159" spans="1:9" s="104" customFormat="1" ht="11.25" customHeight="1">
      <c r="A159" s="109"/>
      <c r="B159" s="109"/>
      <c r="C159" s="109"/>
      <c r="D159" s="107"/>
      <c r="E159" s="107"/>
      <c r="F159" s="107"/>
      <c r="G159" s="107"/>
      <c r="H159" s="106"/>
      <c r="I159" s="106"/>
    </row>
    <row r="160" spans="1:9" s="104" customFormat="1" ht="11.25" customHeight="1">
      <c r="A160" s="109"/>
      <c r="B160" s="109"/>
      <c r="C160" s="109"/>
      <c r="D160" s="107"/>
      <c r="E160" s="107"/>
      <c r="F160" s="107"/>
      <c r="G160" s="107"/>
      <c r="H160" s="106"/>
      <c r="I160" s="106"/>
    </row>
    <row r="161" spans="1:9" s="104" customFormat="1" ht="11.25" customHeight="1">
      <c r="A161" s="109"/>
      <c r="B161" s="109"/>
      <c r="C161" s="109"/>
      <c r="D161" s="107"/>
      <c r="E161" s="107"/>
      <c r="F161" s="107"/>
      <c r="G161" s="107"/>
      <c r="H161" s="106"/>
      <c r="I161" s="106"/>
    </row>
    <row r="162" spans="1:9" s="104" customFormat="1" ht="11.25" customHeight="1">
      <c r="A162" s="109"/>
      <c r="B162" s="109"/>
      <c r="C162" s="109"/>
      <c r="D162" s="107"/>
      <c r="E162" s="107"/>
      <c r="F162" s="107"/>
      <c r="G162" s="107"/>
      <c r="H162" s="106"/>
      <c r="I162" s="106"/>
    </row>
    <row r="163" spans="1:9" s="104" customFormat="1" ht="11.25" customHeight="1">
      <c r="A163" s="109"/>
      <c r="B163" s="109"/>
      <c r="C163" s="109"/>
      <c r="D163" s="107"/>
      <c r="E163" s="107"/>
      <c r="F163" s="107"/>
      <c r="G163" s="107"/>
      <c r="H163" s="106"/>
      <c r="I163" s="106"/>
    </row>
    <row r="164" spans="1:9" s="104" customFormat="1" ht="11.25" customHeight="1">
      <c r="A164" s="109"/>
      <c r="B164" s="109"/>
      <c r="C164" s="109"/>
      <c r="D164" s="107"/>
      <c r="E164" s="107"/>
      <c r="F164" s="107"/>
      <c r="G164" s="107"/>
      <c r="H164" s="106"/>
      <c r="I164" s="106"/>
    </row>
    <row r="165" spans="1:9" s="104" customFormat="1" ht="11.25" customHeight="1">
      <c r="A165" s="109"/>
      <c r="B165" s="109"/>
      <c r="C165" s="109"/>
      <c r="D165" s="107"/>
      <c r="E165" s="107"/>
      <c r="F165" s="107"/>
      <c r="G165" s="107"/>
      <c r="H165" s="106"/>
      <c r="I165" s="106"/>
    </row>
    <row r="166" spans="1:9" s="104" customFormat="1" ht="11.25" customHeight="1">
      <c r="A166" s="109"/>
      <c r="B166" s="109"/>
      <c r="C166" s="109"/>
      <c r="D166" s="107"/>
      <c r="E166" s="107"/>
      <c r="F166" s="107"/>
      <c r="G166" s="107"/>
      <c r="H166" s="106"/>
      <c r="I166" s="106"/>
    </row>
    <row r="167" spans="1:9" s="104" customFormat="1" ht="11.25" customHeight="1">
      <c r="A167" s="109"/>
      <c r="B167" s="109"/>
      <c r="C167" s="109"/>
      <c r="D167" s="107"/>
      <c r="E167" s="107"/>
      <c r="F167" s="107"/>
      <c r="G167" s="107"/>
      <c r="H167" s="106"/>
      <c r="I167" s="106"/>
    </row>
    <row r="168" spans="1:9" s="104" customFormat="1" ht="11.25" customHeight="1">
      <c r="A168" s="109"/>
      <c r="B168" s="109"/>
      <c r="C168" s="109"/>
      <c r="D168" s="107"/>
      <c r="E168" s="107"/>
      <c r="F168" s="107"/>
      <c r="G168" s="107"/>
      <c r="H168" s="106"/>
      <c r="I168" s="106"/>
    </row>
    <row r="169" spans="1:9" s="104" customFormat="1" ht="11.25" customHeight="1">
      <c r="A169" s="109"/>
      <c r="B169" s="109"/>
      <c r="C169" s="109"/>
      <c r="D169" s="107"/>
      <c r="E169" s="107"/>
      <c r="F169" s="107"/>
      <c r="G169" s="107"/>
      <c r="H169" s="106"/>
      <c r="I169" s="106"/>
    </row>
    <row r="170" spans="1:9" s="104" customFormat="1" ht="11.25" customHeight="1">
      <c r="A170" s="109"/>
      <c r="B170" s="109"/>
      <c r="C170" s="109"/>
      <c r="D170" s="107"/>
      <c r="E170" s="107"/>
      <c r="F170" s="107"/>
      <c r="G170" s="107"/>
      <c r="H170" s="106"/>
      <c r="I170" s="106"/>
    </row>
    <row r="171" spans="1:9" s="104" customFormat="1" ht="11.25" customHeight="1">
      <c r="A171" s="109"/>
      <c r="B171" s="109"/>
      <c r="C171" s="109"/>
      <c r="D171" s="107"/>
      <c r="E171" s="107"/>
      <c r="F171" s="107"/>
      <c r="G171" s="107"/>
      <c r="H171" s="106"/>
      <c r="I171" s="106"/>
    </row>
    <row r="172" spans="1:9" s="104" customFormat="1" ht="11.25" customHeight="1">
      <c r="A172" s="109"/>
      <c r="B172" s="109"/>
      <c r="C172" s="109"/>
      <c r="D172" s="107"/>
      <c r="E172" s="107"/>
      <c r="F172" s="107"/>
      <c r="G172" s="107"/>
      <c r="H172" s="106"/>
      <c r="I172" s="106"/>
    </row>
    <row r="173" spans="1:9" s="104" customFormat="1" ht="11.25" customHeight="1">
      <c r="A173" s="109"/>
      <c r="B173" s="109"/>
      <c r="C173" s="109"/>
      <c r="D173" s="107"/>
      <c r="E173" s="107"/>
      <c r="F173" s="107"/>
      <c r="G173" s="107"/>
      <c r="H173" s="106"/>
      <c r="I173" s="106"/>
    </row>
    <row r="174" spans="1:9" s="104" customFormat="1" ht="11.25" customHeight="1">
      <c r="A174" s="109"/>
      <c r="B174" s="109"/>
      <c r="C174" s="109"/>
      <c r="D174" s="107"/>
      <c r="E174" s="107"/>
      <c r="F174" s="107"/>
      <c r="G174" s="107"/>
      <c r="H174" s="106"/>
      <c r="I174" s="106"/>
    </row>
    <row r="175" spans="1:9" s="104" customFormat="1" ht="11.25" customHeight="1">
      <c r="A175" s="109"/>
      <c r="B175" s="109"/>
      <c r="C175" s="109"/>
      <c r="D175" s="107"/>
      <c r="E175" s="107"/>
      <c r="F175" s="107"/>
      <c r="G175" s="107"/>
      <c r="H175" s="106"/>
      <c r="I175" s="106"/>
    </row>
    <row r="176" spans="1:9" s="104" customFormat="1" ht="11.25" customHeight="1">
      <c r="A176" s="109"/>
      <c r="B176" s="109"/>
      <c r="C176" s="109"/>
      <c r="D176" s="107"/>
      <c r="E176" s="107"/>
      <c r="F176" s="107"/>
      <c r="G176" s="107"/>
      <c r="H176" s="106"/>
      <c r="I176" s="106"/>
    </row>
    <row r="177" spans="1:9" s="104" customFormat="1" ht="11.25" customHeight="1">
      <c r="A177" s="109"/>
      <c r="B177" s="109"/>
      <c r="C177" s="109"/>
      <c r="D177" s="107"/>
      <c r="E177" s="107"/>
      <c r="F177" s="107"/>
      <c r="G177" s="107"/>
      <c r="H177" s="106"/>
      <c r="I177" s="106"/>
    </row>
    <row r="178" spans="1:9" s="104" customFormat="1" ht="11.25" customHeight="1">
      <c r="A178" s="109"/>
      <c r="B178" s="109"/>
      <c r="C178" s="109"/>
      <c r="D178" s="107"/>
      <c r="E178" s="107"/>
      <c r="F178" s="107"/>
      <c r="G178" s="107"/>
      <c r="H178" s="106"/>
      <c r="I178" s="106"/>
    </row>
    <row r="179" spans="1:9" s="104" customFormat="1" ht="11.25" customHeight="1">
      <c r="A179" s="109"/>
      <c r="B179" s="109"/>
      <c r="C179" s="109"/>
      <c r="D179" s="107"/>
      <c r="E179" s="107"/>
      <c r="F179" s="107"/>
      <c r="G179" s="107"/>
      <c r="H179" s="106"/>
      <c r="I179" s="106"/>
    </row>
    <row r="180" spans="1:9" s="104" customFormat="1" ht="11.25" customHeight="1">
      <c r="A180" s="109"/>
      <c r="B180" s="109"/>
      <c r="C180" s="109"/>
      <c r="D180" s="107"/>
      <c r="E180" s="107"/>
      <c r="F180" s="107"/>
      <c r="G180" s="107"/>
      <c r="H180" s="106"/>
      <c r="I180" s="106"/>
    </row>
    <row r="181" spans="1:9" s="104" customFormat="1" ht="11.25" customHeight="1">
      <c r="A181" s="109"/>
      <c r="B181" s="109"/>
      <c r="C181" s="109"/>
      <c r="D181" s="107"/>
      <c r="E181" s="107"/>
      <c r="F181" s="107"/>
      <c r="G181" s="107"/>
      <c r="H181" s="106"/>
      <c r="I181" s="106"/>
    </row>
    <row r="182" spans="1:9" s="104" customFormat="1" ht="11.25" customHeight="1">
      <c r="A182" s="109"/>
      <c r="B182" s="109"/>
      <c r="C182" s="109"/>
      <c r="D182" s="107"/>
      <c r="E182" s="107"/>
      <c r="F182" s="107"/>
      <c r="G182" s="107"/>
      <c r="H182" s="106"/>
      <c r="I182" s="106"/>
    </row>
    <row r="183" spans="1:9" s="104" customFormat="1" ht="11.25" customHeight="1">
      <c r="A183" s="109"/>
      <c r="B183" s="109"/>
      <c r="C183" s="109"/>
      <c r="D183" s="107"/>
      <c r="E183" s="107"/>
      <c r="F183" s="107"/>
      <c r="G183" s="107"/>
      <c r="H183" s="106"/>
      <c r="I183" s="106"/>
    </row>
    <row r="184" spans="1:9" s="104" customFormat="1" ht="11.25" customHeight="1">
      <c r="A184" s="109"/>
      <c r="B184" s="109"/>
      <c r="C184" s="109"/>
      <c r="D184" s="107"/>
      <c r="E184" s="107"/>
      <c r="F184" s="107"/>
      <c r="G184" s="107"/>
      <c r="H184" s="106"/>
      <c r="I184" s="106"/>
    </row>
    <row r="185" spans="1:9" s="104" customFormat="1" ht="11.25" customHeight="1">
      <c r="A185" s="109"/>
      <c r="B185" s="109"/>
      <c r="C185" s="109"/>
      <c r="D185" s="107"/>
      <c r="E185" s="107"/>
      <c r="F185" s="107"/>
      <c r="G185" s="107"/>
      <c r="H185" s="106"/>
      <c r="I185" s="106"/>
    </row>
    <row r="186" spans="1:9" s="104" customFormat="1" ht="11.25" customHeight="1">
      <c r="A186" s="109"/>
      <c r="B186" s="109"/>
      <c r="C186" s="109"/>
      <c r="D186" s="107"/>
      <c r="E186" s="107"/>
      <c r="F186" s="107"/>
      <c r="G186" s="107"/>
      <c r="H186" s="106"/>
      <c r="I186" s="106"/>
    </row>
    <row r="187" spans="1:9" s="104" customFormat="1" ht="11.25" customHeight="1">
      <c r="A187" s="109"/>
      <c r="B187" s="109"/>
      <c r="C187" s="109"/>
      <c r="D187" s="107"/>
      <c r="E187" s="107"/>
      <c r="F187" s="107"/>
      <c r="G187" s="107"/>
      <c r="H187" s="106"/>
      <c r="I187" s="106"/>
    </row>
    <row r="188" spans="1:9" s="104" customFormat="1" ht="11.25" customHeight="1">
      <c r="A188" s="109"/>
      <c r="B188" s="109"/>
      <c r="C188" s="109"/>
      <c r="D188" s="107"/>
      <c r="E188" s="107"/>
      <c r="F188" s="107"/>
      <c r="G188" s="107"/>
      <c r="H188" s="106"/>
      <c r="I188" s="106"/>
    </row>
    <row r="189" spans="1:9" s="104" customFormat="1" ht="11.25" customHeight="1">
      <c r="A189" s="109"/>
      <c r="B189" s="109"/>
      <c r="C189" s="109"/>
      <c r="D189" s="107"/>
      <c r="E189" s="107"/>
      <c r="F189" s="107"/>
      <c r="G189" s="107"/>
      <c r="H189" s="106"/>
      <c r="I189" s="106"/>
    </row>
    <row r="190" spans="1:9" s="104" customFormat="1" ht="11.25" customHeight="1">
      <c r="A190" s="109"/>
      <c r="B190" s="109"/>
      <c r="C190" s="109"/>
      <c r="D190" s="107"/>
      <c r="E190" s="107"/>
      <c r="F190" s="107"/>
      <c r="G190" s="107"/>
      <c r="H190" s="106"/>
      <c r="I190" s="106"/>
    </row>
    <row r="191" spans="1:9" s="104" customFormat="1" ht="11.25" customHeight="1">
      <c r="A191" s="109"/>
      <c r="B191" s="109"/>
      <c r="C191" s="109"/>
      <c r="D191" s="107"/>
      <c r="E191" s="107"/>
      <c r="F191" s="107"/>
      <c r="G191" s="107"/>
      <c r="H191" s="106"/>
      <c r="I191" s="106"/>
    </row>
    <row r="192" spans="1:9" s="104" customFormat="1" ht="11.25" customHeight="1">
      <c r="A192" s="109"/>
      <c r="B192" s="109"/>
      <c r="C192" s="109"/>
      <c r="D192" s="107"/>
      <c r="E192" s="107"/>
      <c r="F192" s="107"/>
      <c r="G192" s="107"/>
      <c r="H192" s="106"/>
      <c r="I192" s="106"/>
    </row>
    <row r="193" spans="1:9" s="104" customFormat="1" ht="11.25" customHeight="1">
      <c r="A193" s="109"/>
      <c r="B193" s="109"/>
      <c r="C193" s="109"/>
      <c r="D193" s="107"/>
      <c r="E193" s="107"/>
      <c r="F193" s="107"/>
      <c r="G193" s="107"/>
      <c r="H193" s="106"/>
      <c r="I193" s="106"/>
    </row>
    <row r="194" spans="1:9" s="104" customFormat="1" ht="11.25" customHeight="1">
      <c r="A194" s="109"/>
      <c r="B194" s="109"/>
      <c r="C194" s="109"/>
      <c r="D194" s="107"/>
      <c r="E194" s="107"/>
      <c r="F194" s="107"/>
      <c r="G194" s="107"/>
      <c r="H194" s="106"/>
      <c r="I194" s="106"/>
    </row>
    <row r="195" spans="1:9" s="104" customFormat="1" ht="11.25" customHeight="1">
      <c r="A195" s="109"/>
      <c r="B195" s="109"/>
      <c r="C195" s="109"/>
      <c r="D195" s="107"/>
      <c r="E195" s="107"/>
      <c r="F195" s="107"/>
      <c r="G195" s="107"/>
      <c r="H195" s="106"/>
      <c r="I195" s="106"/>
    </row>
    <row r="196" spans="1:9" s="104" customFormat="1" ht="11.25" customHeight="1">
      <c r="A196" s="109"/>
      <c r="B196" s="109"/>
      <c r="C196" s="109"/>
      <c r="D196" s="107"/>
      <c r="E196" s="107"/>
      <c r="F196" s="107"/>
      <c r="G196" s="107"/>
      <c r="H196" s="106"/>
      <c r="I196" s="106"/>
    </row>
    <row r="197" spans="1:9" s="104" customFormat="1" ht="11.25" customHeight="1">
      <c r="A197" s="109"/>
      <c r="B197" s="109"/>
      <c r="C197" s="109"/>
      <c r="D197" s="107"/>
      <c r="E197" s="107"/>
      <c r="F197" s="107"/>
      <c r="G197" s="107"/>
      <c r="H197" s="106"/>
      <c r="I197" s="106"/>
    </row>
    <row r="198" spans="1:9" s="104" customFormat="1" ht="11.25" customHeight="1">
      <c r="A198" s="109"/>
      <c r="B198" s="109"/>
      <c r="C198" s="109"/>
      <c r="D198" s="107"/>
      <c r="E198" s="107"/>
      <c r="F198" s="107"/>
      <c r="G198" s="107"/>
      <c r="H198" s="106"/>
      <c r="I198" s="106"/>
    </row>
    <row r="199" spans="1:9" s="104" customFormat="1" ht="11.25" customHeight="1">
      <c r="A199" s="109"/>
      <c r="B199" s="109"/>
      <c r="C199" s="109"/>
      <c r="D199" s="107"/>
      <c r="E199" s="107"/>
      <c r="F199" s="107"/>
      <c r="G199" s="107"/>
      <c r="H199" s="106"/>
      <c r="I199" s="106"/>
    </row>
    <row r="200" spans="1:9" s="104" customFormat="1" ht="11.25" customHeight="1">
      <c r="A200" s="109"/>
      <c r="B200" s="109"/>
      <c r="C200" s="109"/>
      <c r="D200" s="107"/>
      <c r="E200" s="107"/>
      <c r="F200" s="107"/>
      <c r="G200" s="107"/>
      <c r="H200" s="106"/>
      <c r="I200" s="106"/>
    </row>
    <row r="201" spans="1:9" s="104" customFormat="1" ht="11.25" customHeight="1">
      <c r="A201" s="109"/>
      <c r="B201" s="109"/>
      <c r="C201" s="109"/>
      <c r="D201" s="107"/>
      <c r="E201" s="107"/>
      <c r="F201" s="107"/>
      <c r="G201" s="107"/>
      <c r="H201" s="106"/>
      <c r="I201" s="106"/>
    </row>
    <row r="202" spans="1:9" s="104" customFormat="1" ht="11.25" customHeight="1">
      <c r="A202" s="109"/>
      <c r="B202" s="109"/>
      <c r="C202" s="109"/>
      <c r="D202" s="107"/>
      <c r="E202" s="107"/>
      <c r="F202" s="107"/>
      <c r="G202" s="107"/>
      <c r="H202" s="106"/>
      <c r="I202" s="106"/>
    </row>
    <row r="203" spans="1:9" s="104" customFormat="1" ht="11.25" customHeight="1">
      <c r="A203" s="109"/>
      <c r="B203" s="109"/>
      <c r="C203" s="109"/>
      <c r="D203" s="107"/>
      <c r="E203" s="107"/>
      <c r="F203" s="107"/>
      <c r="G203" s="107"/>
      <c r="H203" s="106"/>
      <c r="I203" s="106"/>
    </row>
    <row r="204" spans="1:9" s="104" customFormat="1" ht="11.25" customHeight="1">
      <c r="A204" s="109"/>
      <c r="B204" s="109"/>
      <c r="C204" s="109"/>
      <c r="D204" s="107"/>
      <c r="E204" s="107"/>
      <c r="F204" s="107"/>
      <c r="G204" s="107"/>
      <c r="H204" s="106"/>
      <c r="I204" s="106"/>
    </row>
    <row r="205" spans="1:9" s="104" customFormat="1" ht="11.25" customHeight="1">
      <c r="A205" s="109"/>
      <c r="B205" s="109"/>
      <c r="C205" s="109"/>
      <c r="D205" s="107"/>
      <c r="E205" s="107"/>
      <c r="F205" s="107"/>
      <c r="G205" s="107"/>
      <c r="H205" s="106"/>
      <c r="I205" s="106"/>
    </row>
    <row r="206" spans="1:9" s="104" customFormat="1" ht="11.25" customHeight="1">
      <c r="A206" s="109"/>
      <c r="B206" s="109"/>
      <c r="C206" s="109"/>
      <c r="D206" s="107"/>
      <c r="E206" s="107"/>
      <c r="F206" s="107"/>
      <c r="G206" s="107"/>
      <c r="H206" s="106"/>
      <c r="I206" s="106"/>
    </row>
    <row r="207" spans="1:9" s="104" customFormat="1" ht="11.25" customHeight="1">
      <c r="A207" s="109"/>
      <c r="B207" s="109"/>
      <c r="C207" s="109"/>
      <c r="D207" s="107"/>
      <c r="E207" s="107"/>
      <c r="F207" s="107"/>
      <c r="G207" s="107"/>
      <c r="H207" s="106"/>
      <c r="I207" s="106"/>
    </row>
    <row r="208" spans="1:9" s="104" customFormat="1" ht="11.25" customHeight="1">
      <c r="A208" s="109"/>
      <c r="B208" s="109"/>
      <c r="C208" s="109"/>
      <c r="D208" s="107"/>
      <c r="E208" s="107"/>
      <c r="F208" s="107"/>
      <c r="G208" s="107"/>
      <c r="H208" s="106"/>
      <c r="I208" s="106"/>
    </row>
    <row r="209" spans="1:9" s="104" customFormat="1" ht="11.25" customHeight="1">
      <c r="A209" s="109"/>
      <c r="B209" s="109"/>
      <c r="C209" s="109"/>
      <c r="D209" s="107"/>
      <c r="E209" s="107"/>
      <c r="F209" s="107"/>
      <c r="G209" s="107"/>
      <c r="H209" s="106"/>
      <c r="I209" s="106"/>
    </row>
    <row r="210" spans="1:9" s="104" customFormat="1" ht="11.25" customHeight="1">
      <c r="A210" s="109"/>
      <c r="B210" s="109"/>
      <c r="C210" s="109"/>
      <c r="D210" s="107"/>
      <c r="E210" s="107"/>
      <c r="F210" s="107"/>
      <c r="G210" s="107"/>
      <c r="H210" s="106"/>
      <c r="I210" s="106"/>
    </row>
    <row r="211" spans="1:9" s="104" customFormat="1" ht="11.25" customHeight="1">
      <c r="A211" s="109"/>
      <c r="B211" s="109"/>
      <c r="C211" s="109"/>
      <c r="D211" s="107"/>
      <c r="E211" s="107"/>
      <c r="F211" s="107"/>
      <c r="G211" s="107"/>
      <c r="H211" s="106"/>
      <c r="I211" s="106"/>
    </row>
    <row r="212" spans="1:9" s="104" customFormat="1" ht="11.25" customHeight="1">
      <c r="A212" s="109"/>
      <c r="B212" s="109"/>
      <c r="C212" s="109"/>
      <c r="D212" s="107"/>
      <c r="E212" s="107"/>
      <c r="F212" s="107"/>
      <c r="G212" s="107"/>
      <c r="H212" s="106"/>
      <c r="I212" s="106"/>
    </row>
    <row r="213" spans="1:9" s="104" customFormat="1" ht="11.25" customHeight="1">
      <c r="A213" s="109"/>
      <c r="B213" s="109"/>
      <c r="C213" s="109"/>
      <c r="D213" s="107"/>
      <c r="E213" s="107"/>
      <c r="F213" s="107"/>
      <c r="G213" s="107"/>
      <c r="H213" s="106"/>
      <c r="I213" s="106"/>
    </row>
    <row r="214" spans="1:9" s="104" customFormat="1" ht="11.25" customHeight="1">
      <c r="A214" s="109"/>
      <c r="B214" s="109"/>
      <c r="C214" s="109"/>
      <c r="D214" s="107"/>
      <c r="E214" s="107"/>
      <c r="F214" s="107"/>
      <c r="G214" s="107"/>
      <c r="H214" s="106"/>
      <c r="I214" s="106"/>
    </row>
    <row r="215" spans="1:9" s="104" customFormat="1" ht="11.25" customHeight="1">
      <c r="A215" s="109"/>
      <c r="B215" s="109"/>
      <c r="C215" s="109"/>
      <c r="D215" s="107"/>
      <c r="E215" s="107"/>
      <c r="F215" s="107"/>
      <c r="G215" s="107"/>
      <c r="H215" s="106"/>
      <c r="I215" s="106"/>
    </row>
    <row r="216" spans="1:9" s="104" customFormat="1" ht="11.25" customHeight="1">
      <c r="A216" s="109"/>
      <c r="B216" s="109"/>
      <c r="C216" s="109"/>
      <c r="D216" s="107"/>
      <c r="E216" s="107"/>
      <c r="F216" s="107"/>
      <c r="G216" s="107"/>
      <c r="H216" s="106"/>
      <c r="I216" s="106"/>
    </row>
    <row r="217" spans="1:9" s="104" customFormat="1" ht="11.25" customHeight="1">
      <c r="A217" s="109"/>
      <c r="B217" s="109"/>
      <c r="C217" s="109"/>
      <c r="D217" s="107"/>
      <c r="E217" s="107"/>
      <c r="F217" s="107"/>
      <c r="G217" s="107"/>
      <c r="H217" s="106"/>
      <c r="I217" s="106"/>
    </row>
    <row r="218" spans="1:9" s="104" customFormat="1" ht="11.25" customHeight="1">
      <c r="A218" s="109"/>
      <c r="B218" s="109"/>
      <c r="C218" s="109"/>
      <c r="D218" s="107"/>
      <c r="E218" s="107"/>
      <c r="F218" s="107"/>
      <c r="G218" s="107"/>
      <c r="H218" s="106"/>
      <c r="I218" s="106"/>
    </row>
    <row r="219" spans="1:9" s="104" customFormat="1" ht="11.25" customHeight="1">
      <c r="A219" s="109"/>
      <c r="B219" s="109"/>
      <c r="C219" s="109"/>
      <c r="D219" s="107"/>
      <c r="E219" s="107"/>
      <c r="F219" s="107"/>
      <c r="G219" s="107"/>
      <c r="H219" s="106"/>
      <c r="I219" s="106"/>
    </row>
    <row r="220" spans="1:9" s="104" customFormat="1" ht="11.25" customHeight="1">
      <c r="A220" s="109"/>
      <c r="B220" s="109"/>
      <c r="C220" s="109"/>
      <c r="D220" s="107"/>
      <c r="E220" s="107"/>
      <c r="F220" s="107"/>
      <c r="G220" s="107"/>
      <c r="H220" s="106"/>
      <c r="I220" s="106"/>
    </row>
    <row r="221" spans="1:9" s="104" customFormat="1" ht="11.25" customHeight="1">
      <c r="A221" s="109"/>
      <c r="B221" s="109"/>
      <c r="C221" s="109"/>
      <c r="D221" s="107"/>
      <c r="E221" s="107"/>
      <c r="F221" s="107"/>
      <c r="G221" s="107"/>
      <c r="H221" s="106"/>
      <c r="I221" s="106"/>
    </row>
    <row r="222" spans="1:9" s="104" customFormat="1" ht="11.25" customHeight="1">
      <c r="A222" s="109"/>
      <c r="B222" s="109"/>
      <c r="C222" s="109"/>
      <c r="D222" s="107"/>
      <c r="E222" s="107"/>
      <c r="F222" s="107"/>
      <c r="G222" s="107"/>
      <c r="H222" s="106"/>
      <c r="I222" s="106"/>
    </row>
    <row r="223" spans="1:9" s="104" customFormat="1" ht="11.25" customHeight="1">
      <c r="A223" s="109"/>
      <c r="B223" s="109"/>
      <c r="C223" s="109"/>
      <c r="D223" s="107"/>
      <c r="E223" s="107"/>
      <c r="F223" s="107"/>
      <c r="G223" s="107"/>
      <c r="H223" s="106"/>
      <c r="I223" s="106"/>
    </row>
    <row r="224" spans="1:9" s="104" customFormat="1" ht="11.25" customHeight="1">
      <c r="A224" s="109"/>
      <c r="B224" s="109"/>
      <c r="C224" s="109"/>
      <c r="D224" s="107"/>
      <c r="E224" s="107"/>
      <c r="F224" s="107"/>
      <c r="G224" s="107"/>
      <c r="H224" s="106"/>
      <c r="I224" s="106"/>
    </row>
    <row r="225" spans="1:9" s="104" customFormat="1" ht="11.25" customHeight="1">
      <c r="A225" s="109"/>
      <c r="B225" s="109"/>
      <c r="C225" s="109"/>
      <c r="D225" s="107"/>
      <c r="E225" s="107"/>
      <c r="F225" s="107"/>
      <c r="G225" s="107"/>
      <c r="H225" s="106"/>
      <c r="I225" s="106"/>
    </row>
    <row r="226" spans="1:9" s="104" customFormat="1" ht="11.25" customHeight="1">
      <c r="A226" s="109"/>
      <c r="B226" s="109"/>
      <c r="C226" s="109"/>
      <c r="D226" s="107"/>
      <c r="E226" s="107"/>
      <c r="F226" s="107"/>
      <c r="G226" s="107"/>
      <c r="H226" s="106"/>
      <c r="I226" s="106"/>
    </row>
    <row r="227" spans="1:9" s="104" customFormat="1" ht="11.25" customHeight="1">
      <c r="A227" s="109"/>
      <c r="B227" s="109"/>
      <c r="C227" s="109"/>
      <c r="D227" s="107"/>
      <c r="E227" s="107"/>
      <c r="F227" s="107"/>
      <c r="G227" s="107"/>
      <c r="H227" s="106"/>
      <c r="I227" s="106"/>
    </row>
    <row r="228" spans="1:9" s="104" customFormat="1" ht="11.25" customHeight="1">
      <c r="A228" s="109"/>
      <c r="B228" s="109"/>
      <c r="C228" s="109"/>
      <c r="D228" s="107"/>
      <c r="E228" s="107"/>
      <c r="F228" s="107"/>
      <c r="G228" s="107"/>
      <c r="H228" s="106"/>
      <c r="I228" s="106"/>
    </row>
    <row r="229" spans="1:9" s="104" customFormat="1" ht="11.25" customHeight="1">
      <c r="A229" s="109"/>
      <c r="B229" s="109"/>
      <c r="C229" s="109"/>
      <c r="D229" s="107"/>
      <c r="E229" s="107"/>
      <c r="F229" s="107"/>
      <c r="G229" s="107"/>
      <c r="H229" s="106"/>
      <c r="I229" s="106"/>
    </row>
    <row r="230" spans="1:9" s="104" customFormat="1" ht="11.25" customHeight="1">
      <c r="A230" s="109"/>
      <c r="B230" s="109"/>
      <c r="C230" s="109"/>
      <c r="D230" s="107"/>
      <c r="E230" s="107"/>
      <c r="F230" s="107"/>
      <c r="G230" s="107"/>
      <c r="H230" s="106"/>
      <c r="I230" s="106"/>
    </row>
    <row r="231" spans="1:9" s="104" customFormat="1" ht="11.25" customHeight="1">
      <c r="A231" s="109"/>
      <c r="B231" s="109"/>
      <c r="C231" s="109"/>
      <c r="D231" s="107"/>
      <c r="E231" s="107"/>
      <c r="F231" s="107"/>
      <c r="G231" s="107"/>
      <c r="H231" s="106"/>
      <c r="I231" s="106"/>
    </row>
    <row r="232" spans="1:9" s="104" customFormat="1" ht="11.25" customHeight="1">
      <c r="A232" s="109"/>
      <c r="B232" s="109"/>
      <c r="C232" s="109"/>
      <c r="D232" s="107"/>
      <c r="E232" s="107"/>
      <c r="F232" s="107"/>
      <c r="G232" s="107"/>
      <c r="H232" s="106"/>
      <c r="I232" s="106"/>
    </row>
    <row r="233" spans="1:9" s="104" customFormat="1" ht="11.25" customHeight="1">
      <c r="A233" s="109"/>
      <c r="B233" s="109"/>
      <c r="C233" s="109"/>
      <c r="D233" s="107"/>
      <c r="E233" s="107"/>
      <c r="F233" s="107"/>
      <c r="G233" s="107"/>
      <c r="H233" s="106"/>
      <c r="I233" s="106"/>
    </row>
    <row r="234" spans="1:9" s="104" customFormat="1" ht="11.25" customHeight="1">
      <c r="A234" s="109"/>
      <c r="B234" s="109"/>
      <c r="C234" s="109"/>
      <c r="D234" s="107"/>
      <c r="E234" s="107"/>
      <c r="F234" s="107"/>
      <c r="G234" s="107"/>
      <c r="H234" s="106"/>
      <c r="I234" s="106"/>
    </row>
    <row r="235" spans="1:9" s="104" customFormat="1" ht="11.25" customHeight="1">
      <c r="A235" s="109"/>
      <c r="B235" s="109"/>
      <c r="C235" s="109"/>
      <c r="D235" s="107"/>
      <c r="E235" s="107"/>
      <c r="F235" s="107"/>
      <c r="G235" s="107"/>
      <c r="H235" s="106"/>
      <c r="I235" s="106"/>
    </row>
    <row r="236" spans="1:9" s="104" customFormat="1" ht="11.25" customHeight="1">
      <c r="A236" s="109"/>
      <c r="B236" s="109"/>
      <c r="C236" s="109"/>
      <c r="D236" s="107"/>
      <c r="E236" s="107"/>
      <c r="F236" s="107"/>
      <c r="G236" s="107"/>
      <c r="H236" s="106"/>
      <c r="I236" s="106"/>
    </row>
    <row r="237" spans="1:9" s="104" customFormat="1" ht="11.25" customHeight="1">
      <c r="A237" s="109"/>
      <c r="B237" s="109"/>
      <c r="C237" s="109"/>
      <c r="D237" s="107"/>
      <c r="E237" s="107"/>
      <c r="F237" s="107"/>
      <c r="G237" s="107"/>
      <c r="H237" s="106"/>
      <c r="I237" s="106"/>
    </row>
    <row r="238" spans="1:9" s="104" customFormat="1" ht="11.25" customHeight="1">
      <c r="A238" s="109"/>
      <c r="B238" s="109"/>
      <c r="C238" s="109"/>
      <c r="D238" s="107"/>
      <c r="E238" s="107"/>
      <c r="F238" s="107"/>
      <c r="G238" s="107"/>
      <c r="H238" s="106"/>
      <c r="I238" s="106"/>
    </row>
    <row r="239" spans="1:9" s="104" customFormat="1" ht="11.25" customHeight="1">
      <c r="A239" s="109"/>
      <c r="B239" s="109"/>
      <c r="C239" s="109"/>
      <c r="D239" s="107"/>
      <c r="E239" s="107"/>
      <c r="F239" s="107"/>
      <c r="G239" s="107"/>
      <c r="H239" s="106"/>
      <c r="I239" s="106"/>
    </row>
    <row r="240" spans="1:9" s="104" customFormat="1" ht="11.25" customHeight="1">
      <c r="A240" s="109"/>
      <c r="B240" s="109"/>
      <c r="C240" s="109"/>
      <c r="D240" s="107"/>
      <c r="E240" s="107"/>
      <c r="F240" s="107"/>
      <c r="G240" s="107"/>
      <c r="H240" s="106"/>
      <c r="I240" s="106"/>
    </row>
    <row r="241" spans="1:9" s="104" customFormat="1" ht="11.25" customHeight="1">
      <c r="A241" s="109"/>
      <c r="B241" s="109"/>
      <c r="C241" s="109"/>
      <c r="D241" s="107"/>
      <c r="E241" s="107"/>
      <c r="F241" s="107"/>
      <c r="G241" s="107"/>
      <c r="H241" s="106"/>
      <c r="I241" s="106"/>
    </row>
    <row r="242" spans="1:9" s="104" customFormat="1" ht="11.25" customHeight="1">
      <c r="A242" s="109"/>
      <c r="B242" s="109"/>
      <c r="C242" s="109"/>
      <c r="D242" s="107"/>
      <c r="E242" s="107"/>
      <c r="F242" s="107"/>
      <c r="G242" s="107"/>
      <c r="H242" s="106"/>
      <c r="I242" s="106"/>
    </row>
    <row r="243" spans="1:9" s="104" customFormat="1" ht="11.25" customHeight="1">
      <c r="A243" s="109"/>
      <c r="B243" s="109"/>
      <c r="C243" s="109"/>
      <c r="D243" s="107"/>
      <c r="E243" s="107"/>
      <c r="F243" s="107"/>
      <c r="G243" s="107"/>
      <c r="H243" s="106"/>
      <c r="I243" s="106"/>
    </row>
    <row r="244" spans="1:9" s="104" customFormat="1" ht="11.25" customHeight="1">
      <c r="A244" s="109"/>
      <c r="B244" s="109"/>
      <c r="C244" s="109"/>
      <c r="D244" s="107"/>
      <c r="E244" s="107"/>
      <c r="F244" s="107"/>
      <c r="G244" s="107"/>
      <c r="H244" s="106"/>
      <c r="I244" s="106"/>
    </row>
    <row r="245" spans="1:9" s="104" customFormat="1" ht="11.25" customHeight="1">
      <c r="A245" s="109"/>
      <c r="B245" s="109"/>
      <c r="C245" s="109"/>
      <c r="D245" s="107"/>
      <c r="E245" s="107"/>
      <c r="F245" s="107"/>
      <c r="G245" s="107"/>
      <c r="H245" s="106"/>
      <c r="I245" s="106"/>
    </row>
    <row r="246" spans="1:9" s="104" customFormat="1" ht="11.25" customHeight="1">
      <c r="A246" s="109"/>
      <c r="B246" s="109"/>
      <c r="C246" s="109"/>
      <c r="D246" s="107"/>
      <c r="E246" s="107"/>
      <c r="F246" s="107"/>
      <c r="G246" s="107"/>
      <c r="H246" s="106"/>
      <c r="I246" s="106"/>
    </row>
    <row r="247" spans="1:9" s="104" customFormat="1" ht="11.25" customHeight="1">
      <c r="A247" s="109"/>
      <c r="B247" s="109"/>
      <c r="C247" s="109"/>
      <c r="D247" s="107"/>
      <c r="E247" s="107"/>
      <c r="F247" s="107"/>
      <c r="G247" s="107"/>
      <c r="H247" s="106"/>
      <c r="I247" s="106"/>
    </row>
    <row r="248" spans="1:9" s="104" customFormat="1" ht="11.25" customHeight="1">
      <c r="A248" s="109"/>
      <c r="B248" s="109"/>
      <c r="C248" s="109"/>
      <c r="D248" s="107"/>
      <c r="E248" s="107"/>
      <c r="F248" s="107"/>
      <c r="G248" s="107"/>
      <c r="H248" s="106"/>
      <c r="I248" s="106"/>
    </row>
    <row r="249" spans="1:9" s="104" customFormat="1" ht="11.25" customHeight="1">
      <c r="A249" s="109"/>
      <c r="B249" s="109"/>
      <c r="C249" s="109"/>
      <c r="D249" s="107"/>
      <c r="E249" s="107"/>
      <c r="F249" s="107"/>
      <c r="G249" s="107"/>
      <c r="H249" s="106"/>
      <c r="I249" s="106"/>
    </row>
    <row r="250" spans="1:9" s="104" customFormat="1" ht="11.25" customHeight="1">
      <c r="A250" s="109"/>
      <c r="B250" s="109"/>
      <c r="C250" s="109"/>
      <c r="D250" s="107"/>
      <c r="E250" s="107"/>
      <c r="F250" s="107"/>
      <c r="G250" s="107"/>
      <c r="H250" s="106"/>
      <c r="I250" s="106"/>
    </row>
    <row r="251" spans="1:9" s="104" customFormat="1" ht="11.25" customHeight="1">
      <c r="A251" s="109"/>
      <c r="B251" s="109"/>
      <c r="C251" s="109"/>
      <c r="D251" s="107"/>
      <c r="E251" s="107"/>
      <c r="F251" s="107"/>
      <c r="G251" s="107"/>
      <c r="H251" s="106"/>
      <c r="I251" s="106"/>
    </row>
    <row r="252" spans="1:9" s="104" customFormat="1">
      <c r="A252" s="109"/>
      <c r="B252" s="109"/>
      <c r="C252" s="109"/>
      <c r="D252" s="107"/>
      <c r="E252" s="107"/>
      <c r="F252" s="107"/>
      <c r="G252" s="107"/>
      <c r="H252" s="106"/>
      <c r="I252" s="106"/>
    </row>
    <row r="253" spans="1:9" s="104" customFormat="1">
      <c r="A253" s="97"/>
      <c r="B253" s="97"/>
      <c r="C253" s="97"/>
      <c r="D253" s="88"/>
      <c r="E253" s="88"/>
      <c r="F253" s="88"/>
      <c r="G253" s="88"/>
      <c r="H253" s="83"/>
      <c r="I253" s="83"/>
    </row>
    <row r="254" spans="1:9" s="104" customFormat="1">
      <c r="A254" s="109"/>
      <c r="B254" s="109"/>
      <c r="C254" s="109"/>
      <c r="D254" s="160"/>
      <c r="E254" s="160"/>
      <c r="F254" s="160"/>
      <c r="G254" s="160"/>
      <c r="H254" s="106"/>
      <c r="I254" s="106"/>
    </row>
    <row r="255" spans="1:9" s="104" customFormat="1">
      <c r="A255" s="97"/>
      <c r="B255" s="97"/>
      <c r="C255" s="97"/>
      <c r="D255" s="88"/>
      <c r="E255" s="88"/>
      <c r="F255" s="88"/>
      <c r="G255" s="88"/>
      <c r="H255" s="83"/>
      <c r="I255" s="83"/>
    </row>
    <row r="256" spans="1:9" s="104" customFormat="1">
      <c r="A256" s="97"/>
      <c r="B256" s="90"/>
      <c r="C256" s="90"/>
      <c r="D256" s="88"/>
      <c r="E256" s="88"/>
      <c r="F256" s="88"/>
      <c r="G256" s="88"/>
      <c r="H256" s="83"/>
      <c r="I256" s="83"/>
    </row>
    <row r="257" spans="1:9" s="104" customFormat="1">
      <c r="A257" s="109"/>
      <c r="B257" s="81"/>
      <c r="C257" s="81"/>
      <c r="D257" s="160"/>
      <c r="E257" s="160"/>
      <c r="F257" s="160"/>
      <c r="G257" s="160"/>
      <c r="H257" s="106"/>
      <c r="I257" s="106"/>
    </row>
  </sheetData>
  <mergeCells count="28">
    <mergeCell ref="A85:I85"/>
    <mergeCell ref="A21:B21"/>
    <mergeCell ref="A83:I83"/>
    <mergeCell ref="A84:I84"/>
    <mergeCell ref="A66:B66"/>
    <mergeCell ref="A29:B29"/>
    <mergeCell ref="A70:B70"/>
    <mergeCell ref="A72:B72"/>
    <mergeCell ref="A76:B76"/>
    <mergeCell ref="A31:B31"/>
    <mergeCell ref="A34:B34"/>
    <mergeCell ref="A54:B54"/>
    <mergeCell ref="A61:B61"/>
    <mergeCell ref="A63:B63"/>
    <mergeCell ref="A9:B9"/>
    <mergeCell ref="A11:B11"/>
    <mergeCell ref="A17:B17"/>
    <mergeCell ref="A19:B19"/>
    <mergeCell ref="A25:B25"/>
    <mergeCell ref="A3:I3"/>
    <mergeCell ref="A4:A7"/>
    <mergeCell ref="B4:B7"/>
    <mergeCell ref="E4:F4"/>
    <mergeCell ref="H4:I5"/>
    <mergeCell ref="D5:D6"/>
    <mergeCell ref="E5:E6"/>
    <mergeCell ref="C5:C6"/>
    <mergeCell ref="A1:D1"/>
  </mergeCells>
  <pageMargins left="0" right="0" top="0" bottom="0" header="0.31496062992125984" footer="0.39370078740157483"/>
  <pageSetup scale="98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4"/>
  <sheetViews>
    <sheetView showGridLines="0" topLeftCell="A91" zoomScale="130" zoomScaleNormal="130" zoomScaleSheetLayoutView="55" workbookViewId="0">
      <selection activeCell="H89" sqref="H89:I90"/>
    </sheetView>
  </sheetViews>
  <sheetFormatPr baseColWidth="10" defaultRowHeight="12.75"/>
  <cols>
    <col min="1" max="1" width="9.28515625" style="25" customWidth="1"/>
    <col min="2" max="2" width="47.140625" style="7" customWidth="1"/>
    <col min="3" max="6" width="17.140625" style="8" customWidth="1"/>
    <col min="7" max="7" width="1.140625" style="6" customWidth="1"/>
    <col min="8" max="9" width="12.5703125" style="6" customWidth="1"/>
    <col min="10" max="16384" width="11.42578125" style="6"/>
  </cols>
  <sheetData>
    <row r="1" spans="1:9" ht="42" customHeight="1">
      <c r="A1" s="352" t="s">
        <v>737</v>
      </c>
      <c r="B1" s="352"/>
      <c r="C1" s="352"/>
      <c r="D1" s="352"/>
      <c r="E1" s="353" t="s">
        <v>80</v>
      </c>
      <c r="F1" s="7"/>
    </row>
    <row r="2" spans="1:9" ht="18.75">
      <c r="A2" s="253" t="s">
        <v>738</v>
      </c>
      <c r="D2" s="7"/>
      <c r="E2" s="7"/>
      <c r="F2" s="7"/>
    </row>
    <row r="3" spans="1:9" ht="54" customHeight="1">
      <c r="A3" s="361" t="s">
        <v>81</v>
      </c>
      <c r="B3" s="361"/>
      <c r="C3" s="361"/>
      <c r="D3" s="361"/>
      <c r="E3" s="361"/>
      <c r="F3" s="361"/>
      <c r="G3" s="361"/>
      <c r="H3" s="361"/>
      <c r="I3" s="361"/>
    </row>
    <row r="4" spans="1:9">
      <c r="A4" s="346" t="s">
        <v>4</v>
      </c>
      <c r="B4" s="327" t="s">
        <v>20</v>
      </c>
      <c r="C4" s="272"/>
      <c r="D4" s="272"/>
      <c r="E4" s="348" t="s">
        <v>0</v>
      </c>
      <c r="F4" s="348"/>
      <c r="G4" s="1"/>
      <c r="H4" s="313" t="s">
        <v>3</v>
      </c>
      <c r="I4" s="313"/>
    </row>
    <row r="5" spans="1:9" ht="12.75" customHeight="1">
      <c r="A5" s="346"/>
      <c r="B5" s="327"/>
      <c r="C5" s="349" t="s">
        <v>1</v>
      </c>
      <c r="D5" s="349" t="s">
        <v>78</v>
      </c>
      <c r="E5" s="349" t="s">
        <v>2</v>
      </c>
      <c r="F5" s="273" t="s">
        <v>21</v>
      </c>
      <c r="G5" s="33"/>
      <c r="H5" s="314"/>
      <c r="I5" s="314"/>
    </row>
    <row r="6" spans="1:9" ht="18">
      <c r="A6" s="346"/>
      <c r="B6" s="327"/>
      <c r="C6" s="349"/>
      <c r="D6" s="349"/>
      <c r="E6" s="349"/>
      <c r="F6" s="111" t="s">
        <v>83</v>
      </c>
      <c r="G6" s="32"/>
      <c r="H6" s="33" t="s">
        <v>78</v>
      </c>
      <c r="I6" s="33" t="s">
        <v>5</v>
      </c>
    </row>
    <row r="7" spans="1:9">
      <c r="A7" s="347"/>
      <c r="B7" s="328"/>
      <c r="C7" s="274" t="s">
        <v>6</v>
      </c>
      <c r="D7" s="274" t="s">
        <v>7</v>
      </c>
      <c r="E7" s="274" t="s">
        <v>8</v>
      </c>
      <c r="F7" s="275" t="s">
        <v>9</v>
      </c>
      <c r="G7" s="4"/>
      <c r="H7" s="4" t="s">
        <v>49</v>
      </c>
      <c r="I7" s="4" t="s">
        <v>50</v>
      </c>
    </row>
    <row r="8" spans="1:9" s="24" customFormat="1" ht="14.25">
      <c r="A8" s="28" t="s">
        <v>10</v>
      </c>
      <c r="B8" s="31"/>
      <c r="C8" s="276">
        <f>C9+C11+C13+C15+C51+C54+C56+C58+C60+C62+C66+C68+C81+C83+C85+C88</f>
        <v>244587605329.25455</v>
      </c>
      <c r="D8" s="276">
        <f>D9+D11+D13+D15+D51+D54+D56+D58+D60+D62+D66+D68+D81+D83+D85+D88</f>
        <v>244856190507.15759</v>
      </c>
      <c r="E8" s="276">
        <f>E9+E11+E13+E15+E51+E54+E56+E58+E60+E62+E66+E68+E81+E83+E85+E88</f>
        <v>68508721171.745934</v>
      </c>
      <c r="F8" s="276">
        <f>F9+F11+F13+F15+F51+F54+F56+F58+F60+F62+F66+F68+F81+F83+F85+F88</f>
        <v>66006055876.196541</v>
      </c>
      <c r="G8" s="18"/>
      <c r="H8" s="17">
        <f>IF(F8=0,"n.a.",IF(D8=0,"n.a.",(F8/D8)*100))</f>
        <v>26.957070490838607</v>
      </c>
      <c r="I8" s="17">
        <f>IF(F8=0,"n.a.",IF(E8=0,"n.a.",(F8/E8)*100))</f>
        <v>96.346939115568347</v>
      </c>
    </row>
    <row r="9" spans="1:9" s="24" customFormat="1" ht="14.25">
      <c r="A9" s="26" t="s">
        <v>71</v>
      </c>
      <c r="B9" s="16"/>
      <c r="C9" s="15">
        <f>C10</f>
        <v>1726207480</v>
      </c>
      <c r="D9" s="15">
        <f t="shared" ref="D9:F11" si="0">D10</f>
        <v>1464012327.7499995</v>
      </c>
      <c r="E9" s="15">
        <f t="shared" si="0"/>
        <v>387317652.62000006</v>
      </c>
      <c r="F9" s="15">
        <f t="shared" si="0"/>
        <v>381659204.46000004</v>
      </c>
      <c r="G9" s="14"/>
      <c r="H9" s="13">
        <f t="shared" ref="H9:H10" si="1">IF(F9=0,"n.a.",IF(D9=0,"n.a.",(F9/D9)*100))</f>
        <v>26.069398271158111</v>
      </c>
      <c r="I9" s="13">
        <f t="shared" ref="I9:I10" si="2">IF(F9=0,"n.a.",IF(E9=0,"n.a.",(F9/E9)*100))</f>
        <v>98.53906783702638</v>
      </c>
    </row>
    <row r="10" spans="1:9" s="24" customFormat="1" ht="14.25">
      <c r="A10" s="27"/>
      <c r="B10" s="5" t="s">
        <v>72</v>
      </c>
      <c r="C10" s="19">
        <v>1726207480</v>
      </c>
      <c r="D10" s="19">
        <v>1464012327.7499995</v>
      </c>
      <c r="E10" s="19">
        <v>387317652.62000006</v>
      </c>
      <c r="F10" s="19">
        <v>381659204.46000004</v>
      </c>
      <c r="G10" s="20"/>
      <c r="H10" s="17">
        <f t="shared" si="1"/>
        <v>26.069398271158111</v>
      </c>
      <c r="I10" s="17">
        <f t="shared" si="2"/>
        <v>98.53906783702638</v>
      </c>
    </row>
    <row r="11" spans="1:9" s="12" customFormat="1" ht="14.25">
      <c r="A11" s="26" t="s">
        <v>51</v>
      </c>
      <c r="B11" s="16"/>
      <c r="C11" s="15">
        <f>C12</f>
        <v>576119019</v>
      </c>
      <c r="D11" s="15">
        <f t="shared" si="0"/>
        <v>569819019</v>
      </c>
      <c r="E11" s="15">
        <f t="shared" si="0"/>
        <v>398873313</v>
      </c>
      <c r="F11" s="15">
        <f t="shared" si="0"/>
        <v>0</v>
      </c>
      <c r="G11" s="14"/>
      <c r="H11" s="13" t="str">
        <f t="shared" ref="H11:H78" si="3">IF(F11=0,"n.a.",IF(D11=0,"n.a.",(F11/D11)*100))</f>
        <v>n.a.</v>
      </c>
      <c r="I11" s="13" t="str">
        <f t="shared" ref="I11:I78" si="4">IF(F11=0,"n.a.",IF(E11=0,"n.a.",(F11/E11)*100))</f>
        <v>n.a.</v>
      </c>
    </row>
    <row r="12" spans="1:9">
      <c r="A12" s="27"/>
      <c r="B12" s="5" t="s">
        <v>52</v>
      </c>
      <c r="C12" s="19">
        <v>576119019</v>
      </c>
      <c r="D12" s="19">
        <v>569819019</v>
      </c>
      <c r="E12" s="19">
        <v>398873313</v>
      </c>
      <c r="F12" s="19">
        <v>0</v>
      </c>
      <c r="G12" s="20"/>
      <c r="H12" s="364" t="str">
        <f t="shared" si="3"/>
        <v>n.a.</v>
      </c>
      <c r="I12" s="364" t="str">
        <f t="shared" si="4"/>
        <v>n.a.</v>
      </c>
    </row>
    <row r="13" spans="1:9" s="12" customFormat="1" ht="14.25">
      <c r="A13" s="26" t="s">
        <v>11</v>
      </c>
      <c r="B13" s="16"/>
      <c r="C13" s="15">
        <f>C14</f>
        <v>70000000</v>
      </c>
      <c r="D13" s="15">
        <f t="shared" ref="D13:G13" si="5">D14</f>
        <v>70000000</v>
      </c>
      <c r="E13" s="15">
        <f t="shared" si="5"/>
        <v>0</v>
      </c>
      <c r="F13" s="15">
        <f t="shared" si="5"/>
        <v>0</v>
      </c>
      <c r="G13" s="15">
        <f t="shared" si="5"/>
        <v>0</v>
      </c>
      <c r="H13" s="13" t="str">
        <f t="shared" si="3"/>
        <v>n.a.</v>
      </c>
      <c r="I13" s="13" t="str">
        <f t="shared" si="4"/>
        <v>n.a.</v>
      </c>
    </row>
    <row r="14" spans="1:9" s="12" customFormat="1" ht="14.25">
      <c r="A14" s="27"/>
      <c r="B14" s="5" t="s">
        <v>25</v>
      </c>
      <c r="C14" s="19">
        <v>70000000</v>
      </c>
      <c r="D14" s="19">
        <v>70000000</v>
      </c>
      <c r="E14" s="19">
        <v>0</v>
      </c>
      <c r="F14" s="19">
        <v>0</v>
      </c>
      <c r="G14" s="18"/>
      <c r="H14" s="364" t="str">
        <f t="shared" si="3"/>
        <v>n.a.</v>
      </c>
      <c r="I14" s="364" t="str">
        <f t="shared" si="4"/>
        <v>n.a.</v>
      </c>
    </row>
    <row r="15" spans="1:9" s="12" customFormat="1" ht="14.25">
      <c r="A15" s="26" t="s">
        <v>12</v>
      </c>
      <c r="B15" s="16"/>
      <c r="C15" s="15">
        <f>C16+C21+C34+C47</f>
        <v>213973086638.69699</v>
      </c>
      <c r="D15" s="15">
        <f>D16+D21+D34+D47</f>
        <v>214279755325.53897</v>
      </c>
      <c r="E15" s="15">
        <f>E16+E21+E34+E47</f>
        <v>60685727387.627502</v>
      </c>
      <c r="F15" s="15">
        <f>F16+F21+F34+F47</f>
        <v>58855767710.532898</v>
      </c>
      <c r="G15" s="14"/>
      <c r="H15" s="13">
        <f t="shared" si="3"/>
        <v>27.466788741249864</v>
      </c>
      <c r="I15" s="13">
        <f t="shared" si="4"/>
        <v>96.984530373335048</v>
      </c>
    </row>
    <row r="16" spans="1:9" s="12" customFormat="1" ht="14.25">
      <c r="A16" s="28"/>
      <c r="B16" s="22" t="s">
        <v>42</v>
      </c>
      <c r="C16" s="21">
        <f>C17+C18+C19+C20</f>
        <v>15651509054.797001</v>
      </c>
      <c r="D16" s="21">
        <f t="shared" ref="D16:F16" si="6">D17+D18+D19+D20</f>
        <v>16560306554.797001</v>
      </c>
      <c r="E16" s="21">
        <f t="shared" si="6"/>
        <v>9725087278.639698</v>
      </c>
      <c r="F16" s="21">
        <f t="shared" si="6"/>
        <v>9717589161.9296989</v>
      </c>
      <c r="G16" s="21">
        <f t="shared" ref="G16" si="7">G17+G18+G19+G20</f>
        <v>0</v>
      </c>
      <c r="H16" s="17">
        <f t="shared" si="3"/>
        <v>58.680007702603895</v>
      </c>
      <c r="I16" s="17">
        <f t="shared" si="4"/>
        <v>99.922899234781497</v>
      </c>
    </row>
    <row r="17" spans="1:9">
      <c r="A17" s="27"/>
      <c r="B17" s="5" t="s">
        <v>22</v>
      </c>
      <c r="C17" s="19">
        <v>15129826429.797001</v>
      </c>
      <c r="D17" s="19">
        <v>15129826429.797001</v>
      </c>
      <c r="E17" s="19">
        <v>9668751786.9296989</v>
      </c>
      <c r="F17" s="19">
        <v>9668751786.9296989</v>
      </c>
      <c r="G17" s="20"/>
      <c r="H17" s="364">
        <f t="shared" si="3"/>
        <v>63.905239308547877</v>
      </c>
      <c r="I17" s="364">
        <f t="shared" si="4"/>
        <v>100</v>
      </c>
    </row>
    <row r="18" spans="1:9">
      <c r="A18" s="27"/>
      <c r="B18" s="5" t="s">
        <v>13</v>
      </c>
      <c r="C18" s="19">
        <v>218308674</v>
      </c>
      <c r="D18" s="19">
        <v>218308674</v>
      </c>
      <c r="E18" s="19">
        <v>48837375</v>
      </c>
      <c r="F18" s="19">
        <v>48837375</v>
      </c>
      <c r="G18" s="20"/>
      <c r="H18" s="364">
        <f t="shared" si="3"/>
        <v>22.370789994354507</v>
      </c>
      <c r="I18" s="364">
        <f t="shared" si="4"/>
        <v>100</v>
      </c>
    </row>
    <row r="19" spans="1:9">
      <c r="A19" s="27"/>
      <c r="B19" s="5" t="s">
        <v>24</v>
      </c>
      <c r="C19" s="19">
        <v>303373951</v>
      </c>
      <c r="D19" s="19">
        <v>303373951.00000006</v>
      </c>
      <c r="E19" s="19">
        <v>7498116.71</v>
      </c>
      <c r="F19" s="19">
        <v>0</v>
      </c>
      <c r="G19" s="20"/>
      <c r="H19" s="364" t="str">
        <f t="shared" si="3"/>
        <v>n.a.</v>
      </c>
      <c r="I19" s="364" t="str">
        <f t="shared" si="4"/>
        <v>n.a.</v>
      </c>
    </row>
    <row r="20" spans="1:9">
      <c r="A20" s="27"/>
      <c r="B20" s="5" t="s">
        <v>29</v>
      </c>
      <c r="C20" s="19">
        <v>0</v>
      </c>
      <c r="D20" s="19">
        <v>908797500</v>
      </c>
      <c r="E20" s="19">
        <v>0</v>
      </c>
      <c r="F20" s="19">
        <v>0</v>
      </c>
      <c r="G20" s="20"/>
      <c r="H20" s="364" t="str">
        <f t="shared" ref="H20" si="8">IF(F20=0,"n.a.",IF(D20=0,"n.a.",(F20/D20)*100))</f>
        <v>n.a.</v>
      </c>
      <c r="I20" s="364" t="str">
        <f t="shared" ref="I20" si="9">IF(F20=0,"n.a.",IF(E20=0,"n.a.",(F20/E20)*100))</f>
        <v>n.a.</v>
      </c>
    </row>
    <row r="21" spans="1:9" s="12" customFormat="1" ht="14.25">
      <c r="A21" s="28"/>
      <c r="B21" s="22" t="s">
        <v>41</v>
      </c>
      <c r="C21" s="23">
        <f>SUM(C22:C33)</f>
        <v>82339249659.399994</v>
      </c>
      <c r="D21" s="23">
        <f>SUM(D22:D33)</f>
        <v>82022249669.329987</v>
      </c>
      <c r="E21" s="23">
        <f>SUM(E22:E33)</f>
        <v>19774873067.348015</v>
      </c>
      <c r="F21" s="23">
        <f>SUM(F22:F33)</f>
        <v>18888698844.368</v>
      </c>
      <c r="G21" s="18"/>
      <c r="H21" s="17">
        <f t="shared" si="3"/>
        <v>23.028750028824092</v>
      </c>
      <c r="I21" s="17">
        <f t="shared" si="4"/>
        <v>95.518685657491005</v>
      </c>
    </row>
    <row r="22" spans="1:9">
      <c r="A22" s="27"/>
      <c r="B22" s="5" t="s">
        <v>39</v>
      </c>
      <c r="C22" s="19">
        <v>3266843052</v>
      </c>
      <c r="D22" s="19">
        <v>3204256877.2399998</v>
      </c>
      <c r="E22" s="19">
        <v>582856100.18000031</v>
      </c>
      <c r="F22" s="19">
        <v>542733053.52999997</v>
      </c>
      <c r="G22" s="20"/>
      <c r="H22" s="364">
        <f t="shared" si="3"/>
        <v>16.937875904552492</v>
      </c>
      <c r="I22" s="364">
        <f t="shared" si="4"/>
        <v>93.116131642508435</v>
      </c>
    </row>
    <row r="23" spans="1:9">
      <c r="A23" s="27"/>
      <c r="B23" s="5" t="s">
        <v>53</v>
      </c>
      <c r="C23" s="19">
        <v>41354283497</v>
      </c>
      <c r="D23" s="19">
        <v>40458411957.389977</v>
      </c>
      <c r="E23" s="19">
        <v>9051218580.1600151</v>
      </c>
      <c r="F23" s="19">
        <v>8208531129.0300007</v>
      </c>
      <c r="G23" s="20"/>
      <c r="H23" s="364">
        <f t="shared" si="3"/>
        <v>20.288811972341051</v>
      </c>
      <c r="I23" s="364">
        <f t="shared" si="4"/>
        <v>90.689790068961997</v>
      </c>
    </row>
    <row r="24" spans="1:9">
      <c r="A24" s="27"/>
      <c r="B24" s="5" t="s">
        <v>79</v>
      </c>
      <c r="C24" s="19">
        <v>7764850</v>
      </c>
      <c r="D24" s="19">
        <v>84437841</v>
      </c>
      <c r="E24" s="19">
        <v>16719200</v>
      </c>
      <c r="F24" s="19">
        <v>16719200</v>
      </c>
      <c r="G24" s="20"/>
      <c r="H24" s="364">
        <f t="shared" ref="H24" si="10">IF(F24=0,"n.a.",IF(D24=0,"n.a.",(F24/D24)*100))</f>
        <v>19.800601012524705</v>
      </c>
      <c r="I24" s="364">
        <f>IF(F24=0,"n.a.",IF(E24=0,"n.a.",(F24/E24)*100))</f>
        <v>100</v>
      </c>
    </row>
    <row r="25" spans="1:9">
      <c r="A25" s="27"/>
      <c r="B25" s="5" t="s">
        <v>54</v>
      </c>
      <c r="C25" s="19">
        <v>671202</v>
      </c>
      <c r="D25" s="19">
        <v>671202</v>
      </c>
      <c r="E25" s="19">
        <v>184036</v>
      </c>
      <c r="F25" s="19">
        <v>184036</v>
      </c>
      <c r="G25" s="20"/>
      <c r="H25" s="364">
        <f t="shared" si="3"/>
        <v>27.418869431259147</v>
      </c>
      <c r="I25" s="364">
        <f t="shared" si="4"/>
        <v>100</v>
      </c>
    </row>
    <row r="26" spans="1:9">
      <c r="A26" s="27"/>
      <c r="B26" s="5" t="s">
        <v>55</v>
      </c>
      <c r="C26" s="19">
        <v>38754227</v>
      </c>
      <c r="D26" s="19">
        <v>41378233</v>
      </c>
      <c r="E26" s="19">
        <v>9987537.9000000004</v>
      </c>
      <c r="F26" s="19">
        <v>9987537.9000000004</v>
      </c>
      <c r="G26" s="20"/>
      <c r="H26" s="364">
        <f t="shared" si="3"/>
        <v>24.13717835655283</v>
      </c>
      <c r="I26" s="364">
        <f t="shared" si="4"/>
        <v>100</v>
      </c>
    </row>
    <row r="27" spans="1:9">
      <c r="A27" s="27"/>
      <c r="B27" s="5" t="s">
        <v>22</v>
      </c>
      <c r="C27" s="19">
        <v>6335879237.3999996</v>
      </c>
      <c r="D27" s="19">
        <v>7391859110.3000011</v>
      </c>
      <c r="E27" s="19">
        <v>4180410532.3779993</v>
      </c>
      <c r="F27" s="19">
        <v>4180410532.3779993</v>
      </c>
      <c r="G27" s="20"/>
      <c r="H27" s="364">
        <f t="shared" si="3"/>
        <v>56.554250696592831</v>
      </c>
      <c r="I27" s="364">
        <f t="shared" si="4"/>
        <v>100</v>
      </c>
    </row>
    <row r="28" spans="1:9">
      <c r="A28" s="27"/>
      <c r="B28" s="5" t="s">
        <v>13</v>
      </c>
      <c r="C28" s="19">
        <v>4228798233</v>
      </c>
      <c r="D28" s="19">
        <v>3734979087.4000001</v>
      </c>
      <c r="E28" s="19">
        <v>446397902.34000003</v>
      </c>
      <c r="F28" s="19">
        <v>443034177.13999999</v>
      </c>
      <c r="G28" s="20"/>
      <c r="H28" s="364">
        <f t="shared" si="3"/>
        <v>11.861757904738516</v>
      </c>
      <c r="I28" s="364">
        <f t="shared" si="4"/>
        <v>99.246473788884856</v>
      </c>
    </row>
    <row r="29" spans="1:9">
      <c r="A29" s="27"/>
      <c r="B29" s="5" t="s">
        <v>24</v>
      </c>
      <c r="C29" s="19">
        <v>45844444</v>
      </c>
      <c r="D29" s="19">
        <v>45844444</v>
      </c>
      <c r="E29" s="19">
        <v>0</v>
      </c>
      <c r="F29" s="19">
        <v>0</v>
      </c>
      <c r="G29" s="20"/>
      <c r="H29" s="364" t="str">
        <f t="shared" si="3"/>
        <v>n.a.</v>
      </c>
      <c r="I29" s="364" t="str">
        <f t="shared" si="4"/>
        <v>n.a.</v>
      </c>
    </row>
    <row r="30" spans="1:9">
      <c r="A30" s="27"/>
      <c r="B30" s="5" t="s">
        <v>26</v>
      </c>
      <c r="C30" s="19">
        <v>105025122</v>
      </c>
      <c r="D30" s="19">
        <v>105025122</v>
      </c>
      <c r="E30" s="19">
        <v>0</v>
      </c>
      <c r="F30" s="19">
        <v>0</v>
      </c>
      <c r="G30" s="20"/>
      <c r="H30" s="364" t="str">
        <f t="shared" si="3"/>
        <v>n.a.</v>
      </c>
      <c r="I30" s="364" t="str">
        <f t="shared" si="4"/>
        <v>n.a.</v>
      </c>
    </row>
    <row r="31" spans="1:9">
      <c r="A31" s="27"/>
      <c r="B31" s="5" t="s">
        <v>56</v>
      </c>
      <c r="C31" s="19">
        <v>26202791726</v>
      </c>
      <c r="D31" s="19">
        <v>26202791726</v>
      </c>
      <c r="E31" s="19">
        <v>5463679130.3899994</v>
      </c>
      <c r="F31" s="19">
        <v>5463679130.3899994</v>
      </c>
      <c r="G31" s="20"/>
      <c r="H31" s="364">
        <f t="shared" si="3"/>
        <v>20.851515317616347</v>
      </c>
      <c r="I31" s="364">
        <f t="shared" si="4"/>
        <v>100</v>
      </c>
    </row>
    <row r="32" spans="1:9">
      <c r="A32" s="27"/>
      <c r="B32" s="5" t="s">
        <v>57</v>
      </c>
      <c r="C32" s="19">
        <v>692589999</v>
      </c>
      <c r="D32" s="19">
        <v>692589999</v>
      </c>
      <c r="E32" s="19">
        <v>0</v>
      </c>
      <c r="F32" s="19">
        <v>0</v>
      </c>
      <c r="G32" s="20"/>
      <c r="H32" s="364" t="str">
        <f t="shared" si="3"/>
        <v>n.a.</v>
      </c>
      <c r="I32" s="364" t="str">
        <f t="shared" si="4"/>
        <v>n.a.</v>
      </c>
    </row>
    <row r="33" spans="1:15" s="12" customFormat="1" ht="14.25">
      <c r="A33" s="27"/>
      <c r="B33" s="5" t="s">
        <v>29</v>
      </c>
      <c r="C33" s="19">
        <v>60004070</v>
      </c>
      <c r="D33" s="19">
        <v>60004070</v>
      </c>
      <c r="E33" s="19">
        <v>23420048</v>
      </c>
      <c r="F33" s="19">
        <v>23420048</v>
      </c>
      <c r="G33" s="20"/>
      <c r="H33" s="364">
        <f t="shared" si="3"/>
        <v>39.030765746390209</v>
      </c>
      <c r="I33" s="364">
        <f t="shared" si="4"/>
        <v>100</v>
      </c>
      <c r="J33" s="6"/>
      <c r="K33" s="6"/>
      <c r="L33" s="6"/>
      <c r="M33" s="6"/>
      <c r="N33" s="6"/>
      <c r="O33" s="6"/>
    </row>
    <row r="34" spans="1:15" ht="14.25">
      <c r="A34" s="28"/>
      <c r="B34" s="22" t="s">
        <v>40</v>
      </c>
      <c r="C34" s="21">
        <f>SUM(C35:C46)</f>
        <v>113979389731.79999</v>
      </c>
      <c r="D34" s="21">
        <f>SUM(D35:D46)</f>
        <v>113687972635.81558</v>
      </c>
      <c r="E34" s="21">
        <f>SUM(E35:E46)</f>
        <v>30621181368.50983</v>
      </c>
      <c r="F34" s="21">
        <f>SUM(F35:F46)</f>
        <v>29694339339.744156</v>
      </c>
      <c r="G34" s="18"/>
      <c r="H34" s="17">
        <f t="shared" si="3"/>
        <v>26.119156363941904</v>
      </c>
      <c r="I34" s="17">
        <f t="shared" si="4"/>
        <v>96.973199637167426</v>
      </c>
      <c r="J34" s="12"/>
      <c r="K34" s="12"/>
      <c r="L34" s="12"/>
      <c r="M34" s="12"/>
      <c r="N34" s="12"/>
      <c r="O34" s="12"/>
    </row>
    <row r="35" spans="1:15">
      <c r="A35" s="27"/>
      <c r="B35" s="5" t="s">
        <v>58</v>
      </c>
      <c r="C35" s="19">
        <v>43932566485</v>
      </c>
      <c r="D35" s="19">
        <v>43920664864.429977</v>
      </c>
      <c r="E35" s="19">
        <v>12283265430.339991</v>
      </c>
      <c r="F35" s="19">
        <v>11397561799.129997</v>
      </c>
      <c r="G35" s="20"/>
      <c r="H35" s="364">
        <f t="shared" si="3"/>
        <v>25.9503398555347</v>
      </c>
      <c r="I35" s="364">
        <f t="shared" si="4"/>
        <v>92.789347130590514</v>
      </c>
    </row>
    <row r="36" spans="1:15">
      <c r="A36" s="27"/>
      <c r="B36" s="5" t="s">
        <v>54</v>
      </c>
      <c r="C36" s="19">
        <v>2585450326.7999988</v>
      </c>
      <c r="D36" s="19">
        <v>2586359418.3855991</v>
      </c>
      <c r="E36" s="19">
        <v>796873328.51984012</v>
      </c>
      <c r="F36" s="19">
        <v>759092093.9641602</v>
      </c>
      <c r="G36" s="20"/>
      <c r="H36" s="364">
        <f t="shared" si="3"/>
        <v>29.349830057184555</v>
      </c>
      <c r="I36" s="364">
        <f t="shared" si="4"/>
        <v>95.258815522680749</v>
      </c>
    </row>
    <row r="37" spans="1:15">
      <c r="A37" s="27"/>
      <c r="B37" s="5" t="s">
        <v>82</v>
      </c>
      <c r="C37" s="19">
        <v>250417603</v>
      </c>
      <c r="D37" s="19">
        <v>250417603</v>
      </c>
      <c r="E37" s="19">
        <v>25932886</v>
      </c>
      <c r="F37" s="19">
        <v>25932886</v>
      </c>
      <c r="G37" s="20"/>
      <c r="H37" s="364">
        <f t="shared" ref="H37" si="11">IF(F37=0,"n.a.",IF(D37=0,"n.a.",(F37/D37)*100))</f>
        <v>10.355855854111022</v>
      </c>
      <c r="I37" s="364">
        <f t="shared" ref="I37" si="12">IF(F37=0,"n.a.",IF(E37=0,"n.a.",(F37/E37)*100))</f>
        <v>100</v>
      </c>
    </row>
    <row r="38" spans="1:15">
      <c r="A38" s="27"/>
      <c r="B38" s="5" t="s">
        <v>30</v>
      </c>
      <c r="C38" s="19">
        <v>196083337</v>
      </c>
      <c r="D38" s="19">
        <v>196083337</v>
      </c>
      <c r="E38" s="19">
        <v>26096732</v>
      </c>
      <c r="F38" s="19">
        <v>26096732</v>
      </c>
      <c r="G38" s="20"/>
      <c r="H38" s="364">
        <f t="shared" si="3"/>
        <v>13.30900034611304</v>
      </c>
      <c r="I38" s="364">
        <f t="shared" si="4"/>
        <v>100</v>
      </c>
    </row>
    <row r="39" spans="1:15">
      <c r="A39" s="27"/>
      <c r="B39" s="5" t="s">
        <v>13</v>
      </c>
      <c r="C39" s="19">
        <v>6579253099</v>
      </c>
      <c r="D39" s="19">
        <v>6197288823.999999</v>
      </c>
      <c r="E39" s="19">
        <v>1499247838.4400001</v>
      </c>
      <c r="F39" s="19">
        <v>1499247838.4400001</v>
      </c>
      <c r="G39" s="20"/>
      <c r="H39" s="364">
        <f t="shared" si="3"/>
        <v>24.191995580937288</v>
      </c>
      <c r="I39" s="364">
        <f t="shared" si="4"/>
        <v>100</v>
      </c>
    </row>
    <row r="40" spans="1:15">
      <c r="A40" s="27"/>
      <c r="B40" s="5" t="s">
        <v>24</v>
      </c>
      <c r="C40" s="19">
        <v>52497746</v>
      </c>
      <c r="D40" s="19">
        <v>52497746</v>
      </c>
      <c r="E40" s="19">
        <v>0</v>
      </c>
      <c r="F40" s="19">
        <v>0</v>
      </c>
      <c r="G40" s="20"/>
      <c r="H40" s="364" t="str">
        <f t="shared" si="3"/>
        <v>n.a.</v>
      </c>
      <c r="I40" s="364" t="str">
        <f t="shared" si="4"/>
        <v>n.a.</v>
      </c>
    </row>
    <row r="41" spans="1:15">
      <c r="A41" s="27"/>
      <c r="B41" s="5" t="s">
        <v>26</v>
      </c>
      <c r="C41" s="19">
        <v>656407011</v>
      </c>
      <c r="D41" s="19">
        <v>656407011</v>
      </c>
      <c r="E41" s="19">
        <v>271166.20999999996</v>
      </c>
      <c r="F41" s="19">
        <v>271166.20999999996</v>
      </c>
      <c r="G41" s="20"/>
      <c r="H41" s="364">
        <f t="shared" si="3"/>
        <v>4.1310681552120102E-2</v>
      </c>
      <c r="I41" s="364">
        <f t="shared" si="4"/>
        <v>100</v>
      </c>
    </row>
    <row r="42" spans="1:15">
      <c r="A42" s="27"/>
      <c r="B42" s="5" t="s">
        <v>59</v>
      </c>
      <c r="C42" s="19">
        <v>1862591120</v>
      </c>
      <c r="D42" s="19">
        <v>1862591120.0000002</v>
      </c>
      <c r="E42" s="19">
        <v>0</v>
      </c>
      <c r="F42" s="19">
        <v>0</v>
      </c>
      <c r="G42" s="20"/>
      <c r="H42" s="364" t="str">
        <f t="shared" si="3"/>
        <v>n.a.</v>
      </c>
      <c r="I42" s="364" t="str">
        <f t="shared" si="4"/>
        <v>n.a.</v>
      </c>
    </row>
    <row r="43" spans="1:15">
      <c r="A43" s="27"/>
      <c r="B43" s="5" t="s">
        <v>56</v>
      </c>
      <c r="C43" s="19">
        <v>56377156518</v>
      </c>
      <c r="D43" s="19">
        <v>56452156518</v>
      </c>
      <c r="E43" s="19">
        <v>15949593987</v>
      </c>
      <c r="F43" s="19">
        <v>15946236824</v>
      </c>
      <c r="G43" s="20"/>
      <c r="H43" s="364">
        <f t="shared" si="3"/>
        <v>28.247347501978027</v>
      </c>
      <c r="I43" s="364">
        <f t="shared" si="4"/>
        <v>99.978951420313663</v>
      </c>
    </row>
    <row r="44" spans="1:15">
      <c r="A44" s="27"/>
      <c r="B44" s="5" t="s">
        <v>60</v>
      </c>
      <c r="C44" s="19">
        <v>350000000</v>
      </c>
      <c r="D44" s="19">
        <v>350000000</v>
      </c>
      <c r="E44" s="19">
        <v>0</v>
      </c>
      <c r="F44" s="19">
        <v>0</v>
      </c>
      <c r="G44" s="20"/>
      <c r="H44" s="364" t="str">
        <f t="shared" si="3"/>
        <v>n.a.</v>
      </c>
      <c r="I44" s="364" t="str">
        <f t="shared" si="4"/>
        <v>n.a.</v>
      </c>
    </row>
    <row r="45" spans="1:15">
      <c r="A45" s="27"/>
      <c r="B45" s="5" t="s">
        <v>29</v>
      </c>
      <c r="C45" s="19">
        <v>436966486</v>
      </c>
      <c r="D45" s="19">
        <v>463506194</v>
      </c>
      <c r="E45" s="19">
        <v>39900000</v>
      </c>
      <c r="F45" s="19">
        <v>39900000</v>
      </c>
      <c r="G45" s="20"/>
      <c r="H45" s="364">
        <f t="shared" si="3"/>
        <v>8.6082992021461529</v>
      </c>
      <c r="I45" s="364">
        <f t="shared" si="4"/>
        <v>100</v>
      </c>
    </row>
    <row r="46" spans="1:15">
      <c r="A46" s="27"/>
      <c r="B46" s="5" t="s">
        <v>67</v>
      </c>
      <c r="C46" s="19">
        <v>700000000</v>
      </c>
      <c r="D46" s="19">
        <v>700000000</v>
      </c>
      <c r="E46" s="19">
        <v>0</v>
      </c>
      <c r="F46" s="19">
        <v>0</v>
      </c>
      <c r="G46" s="20"/>
      <c r="H46" s="364" t="str">
        <f t="shared" si="3"/>
        <v>n.a.</v>
      </c>
      <c r="I46" s="364" t="str">
        <f t="shared" si="4"/>
        <v>n.a.</v>
      </c>
    </row>
    <row r="47" spans="1:15" s="12" customFormat="1" ht="14.25">
      <c r="A47" s="28"/>
      <c r="B47" s="22" t="s">
        <v>44</v>
      </c>
      <c r="C47" s="21">
        <f>C48+C50+C49</f>
        <v>2002938192.6999998</v>
      </c>
      <c r="D47" s="21">
        <f t="shared" ref="D47:G47" si="13">D48+D50+D49</f>
        <v>2009226465.5963998</v>
      </c>
      <c r="E47" s="21">
        <f t="shared" si="13"/>
        <v>564585673.12996006</v>
      </c>
      <c r="F47" s="21">
        <f t="shared" si="13"/>
        <v>555140364.49103999</v>
      </c>
      <c r="G47" s="21">
        <f t="shared" si="13"/>
        <v>0</v>
      </c>
      <c r="H47" s="17">
        <f t="shared" si="3"/>
        <v>27.629556647625453</v>
      </c>
      <c r="I47" s="17">
        <f t="shared" si="4"/>
        <v>98.3270371374185</v>
      </c>
      <c r="J47" s="6"/>
      <c r="K47" s="6"/>
      <c r="L47" s="6"/>
      <c r="M47" s="6"/>
      <c r="N47" s="6"/>
      <c r="O47" s="6"/>
    </row>
    <row r="48" spans="1:15" ht="14.25">
      <c r="A48" s="27"/>
      <c r="B48" s="5" t="s">
        <v>54</v>
      </c>
      <c r="C48" s="19">
        <v>646362581.69999969</v>
      </c>
      <c r="D48" s="19">
        <v>646589854.59639978</v>
      </c>
      <c r="E48" s="19">
        <v>199218332.12996003</v>
      </c>
      <c r="F48" s="19">
        <v>189773023.49104005</v>
      </c>
      <c r="G48" s="20"/>
      <c r="H48" s="364">
        <f t="shared" si="3"/>
        <v>29.349830057184555</v>
      </c>
      <c r="I48" s="364">
        <f t="shared" si="4"/>
        <v>95.258815522680749</v>
      </c>
      <c r="J48" s="12"/>
      <c r="K48" s="12"/>
      <c r="L48" s="12"/>
      <c r="M48" s="12"/>
      <c r="N48" s="12"/>
      <c r="O48" s="12"/>
    </row>
    <row r="49" spans="1:15">
      <c r="A49" s="27"/>
      <c r="B49" s="5" t="s">
        <v>13</v>
      </c>
      <c r="C49" s="19">
        <v>188184586</v>
      </c>
      <c r="D49" s="19">
        <v>194245586</v>
      </c>
      <c r="E49" s="19">
        <v>35277034</v>
      </c>
      <c r="F49" s="19">
        <v>35277034</v>
      </c>
      <c r="G49" s="20"/>
      <c r="H49" s="364">
        <f t="shared" si="3"/>
        <v>18.161047942680149</v>
      </c>
      <c r="I49" s="364">
        <f t="shared" si="4"/>
        <v>100</v>
      </c>
    </row>
    <row r="50" spans="1:15">
      <c r="A50" s="27"/>
      <c r="B50" s="5" t="s">
        <v>56</v>
      </c>
      <c r="C50" s="19">
        <v>1168391025</v>
      </c>
      <c r="D50" s="19">
        <v>1168391025</v>
      </c>
      <c r="E50" s="19">
        <v>330090307</v>
      </c>
      <c r="F50" s="19">
        <v>330090307</v>
      </c>
      <c r="G50" s="20"/>
      <c r="H50" s="364">
        <f t="shared" si="3"/>
        <v>28.251698270277281</v>
      </c>
      <c r="I50" s="364">
        <f t="shared" si="4"/>
        <v>100</v>
      </c>
    </row>
    <row r="51" spans="1:15" s="12" customFormat="1" ht="14.25">
      <c r="A51" s="26" t="s">
        <v>14</v>
      </c>
      <c r="B51" s="16"/>
      <c r="C51" s="15">
        <f>C52+C53</f>
        <v>1114534708</v>
      </c>
      <c r="D51" s="15">
        <f t="shared" ref="D51:F51" si="14">D52+D53</f>
        <v>1103653814.0000005</v>
      </c>
      <c r="E51" s="15">
        <f t="shared" si="14"/>
        <v>130500559.90000005</v>
      </c>
      <c r="F51" s="15">
        <f t="shared" si="14"/>
        <v>127407581.84000008</v>
      </c>
      <c r="G51" s="14"/>
      <c r="H51" s="13">
        <f t="shared" si="3"/>
        <v>11.544161785499888</v>
      </c>
      <c r="I51" s="13">
        <f t="shared" si="4"/>
        <v>97.629912038408065</v>
      </c>
      <c r="J51" s="6"/>
      <c r="K51" s="6"/>
      <c r="L51" s="6"/>
      <c r="M51" s="6"/>
      <c r="N51" s="6"/>
      <c r="O51" s="6"/>
    </row>
    <row r="52" spans="1:15" ht="14.25">
      <c r="A52" s="27"/>
      <c r="B52" s="5" t="s">
        <v>27</v>
      </c>
      <c r="C52" s="19">
        <v>755117424</v>
      </c>
      <c r="D52" s="19">
        <v>755132987.00000048</v>
      </c>
      <c r="E52" s="19">
        <v>127587606.09000005</v>
      </c>
      <c r="F52" s="19">
        <v>126466320.99000008</v>
      </c>
      <c r="G52" s="20"/>
      <c r="H52" s="364">
        <f t="shared" si="3"/>
        <v>16.747556148013967</v>
      </c>
      <c r="I52" s="364">
        <f t="shared" si="4"/>
        <v>99.121164559503512</v>
      </c>
      <c r="J52" s="12"/>
      <c r="K52" s="12"/>
      <c r="L52" s="12"/>
      <c r="M52" s="12"/>
      <c r="N52" s="12"/>
      <c r="O52" s="12"/>
    </row>
    <row r="53" spans="1:15">
      <c r="A53" s="27"/>
      <c r="B53" s="5" t="s">
        <v>28</v>
      </c>
      <c r="C53" s="19">
        <v>359417284</v>
      </c>
      <c r="D53" s="19">
        <v>348520827</v>
      </c>
      <c r="E53" s="19">
        <v>2912953.81</v>
      </c>
      <c r="F53" s="19">
        <v>941260.85000000009</v>
      </c>
      <c r="G53" s="20"/>
      <c r="H53" s="364">
        <f t="shared" si="3"/>
        <v>0.27007305649484187</v>
      </c>
      <c r="I53" s="364">
        <f t="shared" si="4"/>
        <v>32.312934272033658</v>
      </c>
    </row>
    <row r="54" spans="1:15">
      <c r="A54" s="26" t="s">
        <v>70</v>
      </c>
      <c r="B54" s="16"/>
      <c r="C54" s="15">
        <f>C55</f>
        <v>594755349</v>
      </c>
      <c r="D54" s="15">
        <f t="shared" ref="D54:G54" si="15">D55</f>
        <v>1153205637.54</v>
      </c>
      <c r="E54" s="15">
        <f t="shared" si="15"/>
        <v>380135318.67000002</v>
      </c>
      <c r="F54" s="15">
        <f t="shared" si="15"/>
        <v>344179823.28000003</v>
      </c>
      <c r="G54" s="15">
        <f t="shared" si="15"/>
        <v>0</v>
      </c>
      <c r="H54" s="13">
        <f t="shared" ref="H54:H55" si="16">IF(F54=0,"n.a.",IF(D54=0,"n.a.",(F54/D54)*100))</f>
        <v>29.845485668470978</v>
      </c>
      <c r="I54" s="13">
        <f t="shared" ref="I54:I55" si="17">IF(F54=0,"n.a.",IF(E54=0,"n.a.",(F54/E54)*100))</f>
        <v>90.541395754596181</v>
      </c>
    </row>
    <row r="55" spans="1:15">
      <c r="A55" s="27"/>
      <c r="B55" s="5" t="s">
        <v>73</v>
      </c>
      <c r="C55" s="19">
        <v>594755349</v>
      </c>
      <c r="D55" s="19">
        <v>1153205637.54</v>
      </c>
      <c r="E55" s="19">
        <v>380135318.67000002</v>
      </c>
      <c r="F55" s="19">
        <v>344179823.28000003</v>
      </c>
      <c r="G55" s="20"/>
      <c r="H55" s="364">
        <f t="shared" si="16"/>
        <v>29.845485668470978</v>
      </c>
      <c r="I55" s="364">
        <f t="shared" si="17"/>
        <v>90.541395754596181</v>
      </c>
    </row>
    <row r="56" spans="1:15">
      <c r="A56" s="26" t="s">
        <v>15</v>
      </c>
      <c r="B56" s="16"/>
      <c r="C56" s="15">
        <f>C57</f>
        <v>565267241.28235471</v>
      </c>
      <c r="D56" s="15">
        <f t="shared" ref="D56:G56" si="18">D57</f>
        <v>293765241.96221507</v>
      </c>
      <c r="E56" s="15">
        <f t="shared" si="18"/>
        <v>16213013.612823524</v>
      </c>
      <c r="F56" s="15">
        <f t="shared" si="18"/>
        <v>7050714.6993727218</v>
      </c>
      <c r="G56" s="15">
        <f t="shared" si="18"/>
        <v>0</v>
      </c>
      <c r="H56" s="13">
        <f t="shared" si="3"/>
        <v>2.4001187656773926</v>
      </c>
      <c r="I56" s="13">
        <f t="shared" si="4"/>
        <v>43.48799592566818</v>
      </c>
    </row>
    <row r="57" spans="1:15" s="12" customFormat="1" ht="14.25">
      <c r="A57" s="27"/>
      <c r="B57" s="5" t="s">
        <v>61</v>
      </c>
      <c r="C57" s="19">
        <v>565267241.28235471</v>
      </c>
      <c r="D57" s="19">
        <v>293765241.96221507</v>
      </c>
      <c r="E57" s="19">
        <v>16213013.612823524</v>
      </c>
      <c r="F57" s="19">
        <v>7050714.6993727218</v>
      </c>
      <c r="G57" s="20"/>
      <c r="H57" s="364">
        <f t="shared" si="3"/>
        <v>2.4001187656773926</v>
      </c>
      <c r="I57" s="364">
        <f t="shared" si="4"/>
        <v>43.48799592566818</v>
      </c>
      <c r="J57" s="6"/>
      <c r="K57" s="6"/>
      <c r="L57" s="6"/>
      <c r="M57" s="6"/>
      <c r="N57" s="6"/>
      <c r="O57" s="6"/>
    </row>
    <row r="58" spans="1:15" ht="14.25">
      <c r="A58" s="26" t="s">
        <v>16</v>
      </c>
      <c r="B58" s="16"/>
      <c r="C58" s="15">
        <f>C59</f>
        <v>448700.57999999996</v>
      </c>
      <c r="D58" s="15">
        <f t="shared" ref="D58:F58" si="19">D59</f>
        <v>410600.57999999996</v>
      </c>
      <c r="E58" s="15">
        <f t="shared" si="19"/>
        <v>107493.48999999999</v>
      </c>
      <c r="F58" s="15">
        <f t="shared" si="19"/>
        <v>0</v>
      </c>
      <c r="G58" s="14"/>
      <c r="H58" s="13" t="str">
        <f t="shared" si="3"/>
        <v>n.a.</v>
      </c>
      <c r="I58" s="13" t="str">
        <f t="shared" si="4"/>
        <v>n.a.</v>
      </c>
      <c r="J58" s="12"/>
      <c r="K58" s="12"/>
      <c r="L58" s="12"/>
      <c r="M58" s="12"/>
      <c r="N58" s="12"/>
      <c r="O58" s="12"/>
    </row>
    <row r="59" spans="1:15" s="12" customFormat="1" ht="14.25">
      <c r="A59" s="27"/>
      <c r="B59" s="5" t="s">
        <v>17</v>
      </c>
      <c r="C59" s="19">
        <v>448700.57999999996</v>
      </c>
      <c r="D59" s="19">
        <v>410600.57999999996</v>
      </c>
      <c r="E59" s="19">
        <v>107493.48999999999</v>
      </c>
      <c r="F59" s="19">
        <v>0</v>
      </c>
      <c r="G59" s="20"/>
      <c r="H59" s="364" t="str">
        <f t="shared" si="3"/>
        <v>n.a.</v>
      </c>
      <c r="I59" s="364" t="str">
        <f t="shared" si="4"/>
        <v>n.a.</v>
      </c>
      <c r="J59" s="6"/>
      <c r="K59" s="6"/>
      <c r="L59" s="6"/>
      <c r="M59" s="6"/>
      <c r="N59" s="6"/>
      <c r="O59" s="6"/>
    </row>
    <row r="60" spans="1:15" ht="14.25">
      <c r="A60" s="26" t="s">
        <v>69</v>
      </c>
      <c r="B60" s="16"/>
      <c r="C60" s="15">
        <f>C61</f>
        <v>4808895775.0899992</v>
      </c>
      <c r="D60" s="15">
        <f t="shared" ref="D60" si="20">D61</f>
        <v>4808895775.0899992</v>
      </c>
      <c r="E60" s="15">
        <f t="shared" ref="E60" si="21">E61</f>
        <v>1202223943.8</v>
      </c>
      <c r="F60" s="15">
        <f t="shared" ref="F60" si="22">F61</f>
        <v>1202223943.8</v>
      </c>
      <c r="G60" s="14"/>
      <c r="H60" s="13">
        <f t="shared" ref="H60:H61" si="23">IF(F60=0,"n.a.",IF(D60=0,"n.a.",(F60/D60)*100))</f>
        <v>25.000000000571859</v>
      </c>
      <c r="I60" s="13">
        <f t="shared" ref="I60:I61" si="24">IF(F60=0,"n.a.",IF(E60=0,"n.a.",(F60/E60)*100))</f>
        <v>100</v>
      </c>
      <c r="J60" s="12"/>
      <c r="K60" s="12"/>
      <c r="L60" s="12"/>
      <c r="M60" s="12"/>
      <c r="N60" s="12"/>
      <c r="O60" s="12"/>
    </row>
    <row r="61" spans="1:15">
      <c r="A61" s="27"/>
      <c r="B61" s="5" t="s">
        <v>77</v>
      </c>
      <c r="C61" s="19">
        <v>4808895775.0899992</v>
      </c>
      <c r="D61" s="19">
        <v>4808895775.0899992</v>
      </c>
      <c r="E61" s="19">
        <v>1202223943.8</v>
      </c>
      <c r="F61" s="19">
        <v>1202223943.8</v>
      </c>
      <c r="G61" s="20"/>
      <c r="H61" s="364">
        <f t="shared" si="23"/>
        <v>25.000000000571859</v>
      </c>
      <c r="I61" s="364">
        <f t="shared" si="24"/>
        <v>100</v>
      </c>
    </row>
    <row r="62" spans="1:15" s="12" customFormat="1" ht="14.25">
      <c r="A62" s="26" t="s">
        <v>18</v>
      </c>
      <c r="B62" s="16"/>
      <c r="C62" s="15">
        <f>C63+C64+C65</f>
        <v>760501555.71231365</v>
      </c>
      <c r="D62" s="15">
        <f t="shared" ref="D62:F62" si="25">D63+D64+D65</f>
        <v>777315745.81871295</v>
      </c>
      <c r="E62" s="15">
        <f t="shared" si="25"/>
        <v>261160137.63653404</v>
      </c>
      <c r="F62" s="15">
        <f t="shared" si="25"/>
        <v>260962392.07653403</v>
      </c>
      <c r="G62" s="15">
        <f t="shared" ref="G62" si="26">G63+G64+G65</f>
        <v>0</v>
      </c>
      <c r="H62" s="13">
        <f t="shared" si="3"/>
        <v>33.572250849193033</v>
      </c>
      <c r="I62" s="13">
        <f t="shared" si="4"/>
        <v>99.924281874795454</v>
      </c>
      <c r="J62" s="6"/>
      <c r="K62" s="6"/>
      <c r="L62" s="6"/>
      <c r="M62" s="6"/>
      <c r="N62" s="6"/>
      <c r="O62" s="6"/>
    </row>
    <row r="63" spans="1:15" ht="14.25">
      <c r="A63" s="27"/>
      <c r="B63" s="5" t="s">
        <v>74</v>
      </c>
      <c r="C63" s="19">
        <v>311966360</v>
      </c>
      <c r="D63" s="19">
        <v>374966360.00000012</v>
      </c>
      <c r="E63" s="19">
        <v>139479123.18000001</v>
      </c>
      <c r="F63" s="19">
        <v>139281377.62</v>
      </c>
      <c r="G63" s="20"/>
      <c r="H63" s="364">
        <f>IF(F63=0,"n.a.",IF(D63=0,"n.a.",(F63/D63)*100))</f>
        <v>37.145032855747367</v>
      </c>
      <c r="I63" s="364">
        <f>IF(F63=0,"n.a.",IF(E63=0,"n.a.",(F63/E63)*100))</f>
        <v>99.85822569321374</v>
      </c>
      <c r="J63" s="12"/>
      <c r="K63" s="12"/>
      <c r="L63" s="12"/>
      <c r="M63" s="12"/>
      <c r="N63" s="12"/>
      <c r="O63" s="12"/>
    </row>
    <row r="64" spans="1:15">
      <c r="A64" s="27"/>
      <c r="B64" s="5" t="s">
        <v>62</v>
      </c>
      <c r="C64" s="19">
        <v>95821467.959999993</v>
      </c>
      <c r="D64" s="19">
        <v>96682837.172999993</v>
      </c>
      <c r="E64" s="19">
        <v>9840000</v>
      </c>
      <c r="F64" s="19">
        <v>9840000</v>
      </c>
      <c r="G64" s="20"/>
      <c r="H64" s="364">
        <f>IF(F64=0,"n.a.",IF(D64=0,"n.a.",(F64/D64)*100))</f>
        <v>10.177607823395521</v>
      </c>
      <c r="I64" s="364">
        <f>IF(F64=0,"n.a.",IF(E64=0,"n.a.",(F64/E64)*100))</f>
        <v>100</v>
      </c>
    </row>
    <row r="65" spans="1:15" s="12" customFormat="1" ht="14.25">
      <c r="A65" s="27"/>
      <c r="B65" s="5" t="s">
        <v>22</v>
      </c>
      <c r="C65" s="19">
        <v>352713727.75231361</v>
      </c>
      <c r="D65" s="19">
        <v>305666548.64571291</v>
      </c>
      <c r="E65" s="19">
        <v>111841014.45653401</v>
      </c>
      <c r="F65" s="19">
        <v>111841014.45653401</v>
      </c>
      <c r="G65" s="20"/>
      <c r="H65" s="364">
        <f t="shared" ref="H65" si="27">IF(F65=0,"n.a.",IF(D65=0,"n.a.",(F65/D65)*100))</f>
        <v>36.5892227828191</v>
      </c>
      <c r="I65" s="364">
        <f t="shared" ref="I65" si="28">IF(F65=0,"n.a.",IF(E65=0,"n.a.",(F65/E65)*100))</f>
        <v>100</v>
      </c>
      <c r="J65" s="6"/>
      <c r="K65" s="6"/>
      <c r="L65" s="6"/>
      <c r="M65" s="6"/>
      <c r="N65" s="6"/>
      <c r="O65" s="6"/>
    </row>
    <row r="66" spans="1:15" ht="14.25">
      <c r="A66" s="26" t="s">
        <v>43</v>
      </c>
      <c r="B66" s="16"/>
      <c r="C66" s="15">
        <f>C67</f>
        <v>1084893684</v>
      </c>
      <c r="D66" s="15">
        <f t="shared" ref="D66:F66" si="29">D67</f>
        <v>1117841505.3400002</v>
      </c>
      <c r="E66" s="15">
        <f t="shared" si="29"/>
        <v>285707766.19</v>
      </c>
      <c r="F66" s="15">
        <f t="shared" si="29"/>
        <v>232129466.25</v>
      </c>
      <c r="G66" s="14"/>
      <c r="H66" s="13">
        <f t="shared" si="3"/>
        <v>20.765865745823781</v>
      </c>
      <c r="I66" s="13">
        <f t="shared" si="4"/>
        <v>81.247167112576975</v>
      </c>
      <c r="J66" s="12"/>
      <c r="K66" s="12"/>
      <c r="L66" s="12"/>
      <c r="M66" s="12"/>
      <c r="N66" s="12"/>
      <c r="O66" s="12"/>
    </row>
    <row r="67" spans="1:15" s="12" customFormat="1" ht="14.25">
      <c r="A67" s="27"/>
      <c r="B67" s="5" t="s">
        <v>63</v>
      </c>
      <c r="C67" s="19">
        <v>1084893684</v>
      </c>
      <c r="D67" s="19">
        <v>1117841505.3400002</v>
      </c>
      <c r="E67" s="19">
        <v>285707766.19</v>
      </c>
      <c r="F67" s="19">
        <v>232129466.25</v>
      </c>
      <c r="G67" s="20"/>
      <c r="H67" s="364">
        <f t="shared" si="3"/>
        <v>20.765865745823781</v>
      </c>
      <c r="I67" s="364">
        <f t="shared" si="4"/>
        <v>81.247167112576975</v>
      </c>
      <c r="J67" s="6"/>
      <c r="K67" s="6"/>
      <c r="L67" s="6"/>
      <c r="M67" s="6"/>
      <c r="N67" s="6"/>
      <c r="O67" s="6"/>
    </row>
    <row r="68" spans="1:15" ht="14.25">
      <c r="A68" s="26" t="s">
        <v>19</v>
      </c>
      <c r="B68" s="16"/>
      <c r="C68" s="15">
        <f>C69+C76+C79</f>
        <v>14740955809.594919</v>
      </c>
      <c r="D68" s="15">
        <f t="shared" ref="D68:F68" si="30">D69+D76+D79</f>
        <v>14613412661.929615</v>
      </c>
      <c r="E68" s="15">
        <f t="shared" si="30"/>
        <v>3663733845.3600039</v>
      </c>
      <c r="F68" s="15">
        <f t="shared" si="30"/>
        <v>3596486581.2098269</v>
      </c>
      <c r="G68" s="14"/>
      <c r="H68" s="13">
        <f t="shared" si="3"/>
        <v>24.610860340509486</v>
      </c>
      <c r="I68" s="13">
        <f t="shared" si="4"/>
        <v>98.164515573767915</v>
      </c>
      <c r="J68" s="12"/>
      <c r="K68" s="12"/>
      <c r="L68" s="12"/>
      <c r="M68" s="12"/>
      <c r="N68" s="12"/>
      <c r="O68" s="12"/>
    </row>
    <row r="69" spans="1:15">
      <c r="A69" s="28"/>
      <c r="B69" s="22" t="s">
        <v>42</v>
      </c>
      <c r="C69" s="21">
        <f>SUM(C70:C75)</f>
        <v>5718201190.5949192</v>
      </c>
      <c r="D69" s="21">
        <f t="shared" ref="D69:F69" si="31">SUM(D70:D75)</f>
        <v>5599680797.929615</v>
      </c>
      <c r="E69" s="21">
        <f t="shared" si="31"/>
        <v>1380328655.3600039</v>
      </c>
      <c r="F69" s="21">
        <f t="shared" si="31"/>
        <v>1317592769.2098269</v>
      </c>
      <c r="G69" s="21"/>
      <c r="H69" s="17">
        <f t="shared" si="3"/>
        <v>23.529783513677852</v>
      </c>
      <c r="I69" s="17">
        <f t="shared" si="4"/>
        <v>95.455003711864933</v>
      </c>
    </row>
    <row r="70" spans="1:15">
      <c r="A70" s="27"/>
      <c r="B70" s="5" t="s">
        <v>31</v>
      </c>
      <c r="C70" s="19">
        <v>4456723747.0475368</v>
      </c>
      <c r="D70" s="19">
        <v>4456723747.0475378</v>
      </c>
      <c r="E70" s="19">
        <v>1077216844.1214004</v>
      </c>
      <c r="F70" s="19">
        <v>1015111696.5632249</v>
      </c>
      <c r="G70" s="20"/>
      <c r="H70" s="364">
        <f t="shared" si="3"/>
        <v>22.777083664557619</v>
      </c>
      <c r="I70" s="364">
        <f t="shared" si="4"/>
        <v>94.234666130863403</v>
      </c>
    </row>
    <row r="71" spans="1:15">
      <c r="A71" s="27"/>
      <c r="B71" s="5" t="s">
        <v>32</v>
      </c>
      <c r="C71" s="19">
        <v>142964242.39878798</v>
      </c>
      <c r="D71" s="19">
        <v>142821278.16173559</v>
      </c>
      <c r="E71" s="19">
        <v>41159712.830329672</v>
      </c>
      <c r="F71" s="19">
        <v>41088230.705153733</v>
      </c>
      <c r="G71" s="20"/>
      <c r="H71" s="364">
        <f t="shared" si="3"/>
        <v>28.768984029553391</v>
      </c>
      <c r="I71" s="364">
        <f t="shared" si="4"/>
        <v>99.826329873897308</v>
      </c>
    </row>
    <row r="72" spans="1:15">
      <c r="A72" s="27"/>
      <c r="B72" s="5" t="s">
        <v>33</v>
      </c>
      <c r="C72" s="19">
        <v>178994543.96866903</v>
      </c>
      <c r="D72" s="19">
        <v>178815549.43182886</v>
      </c>
      <c r="E72" s="19">
        <v>45650204.023974329</v>
      </c>
      <c r="F72" s="19">
        <v>45560706.748904511</v>
      </c>
      <c r="G72" s="20"/>
      <c r="H72" s="364">
        <f t="shared" si="3"/>
        <v>25.479163805200255</v>
      </c>
      <c r="I72" s="364">
        <f t="shared" si="4"/>
        <v>99.803949890294433</v>
      </c>
    </row>
    <row r="73" spans="1:15">
      <c r="A73" s="27"/>
      <c r="B73" s="5" t="s">
        <v>34</v>
      </c>
      <c r="C73" s="19">
        <v>128787788.38702556</v>
      </c>
      <c r="D73" s="19">
        <v>128659000.60301407</v>
      </c>
      <c r="E73" s="19">
        <v>24722066.640499271</v>
      </c>
      <c r="F73" s="19">
        <v>24657672.741843782</v>
      </c>
      <c r="G73" s="20"/>
      <c r="H73" s="364">
        <f t="shared" si="3"/>
        <v>19.165136233201967</v>
      </c>
      <c r="I73" s="364">
        <f t="shared" si="4"/>
        <v>99.739528658376813</v>
      </c>
    </row>
    <row r="74" spans="1:15">
      <c r="A74" s="27"/>
      <c r="B74" s="5" t="s">
        <v>36</v>
      </c>
      <c r="C74" s="19">
        <v>69410071.850999996</v>
      </c>
      <c r="D74" s="19">
        <v>69340661.777500004</v>
      </c>
      <c r="E74" s="19">
        <v>17361194.214499999</v>
      </c>
      <c r="F74" s="19">
        <v>17326489.182</v>
      </c>
      <c r="G74" s="20"/>
      <c r="H74" s="364">
        <f t="shared" si="3"/>
        <v>24.987487482593053</v>
      </c>
      <c r="I74" s="364">
        <f t="shared" si="4"/>
        <v>99.800099969672516</v>
      </c>
    </row>
    <row r="75" spans="1:15" s="12" customFormat="1" ht="14.25">
      <c r="A75" s="27"/>
      <c r="B75" s="5" t="s">
        <v>38</v>
      </c>
      <c r="C75" s="19">
        <v>741320796.94189942</v>
      </c>
      <c r="D75" s="19">
        <v>623320560.90799916</v>
      </c>
      <c r="E75" s="19">
        <v>174218633.52930009</v>
      </c>
      <c r="F75" s="19">
        <v>173847973.26870009</v>
      </c>
      <c r="G75" s="20"/>
      <c r="H75" s="364">
        <f t="shared" si="3"/>
        <v>27.890620680866597</v>
      </c>
      <c r="I75" s="364">
        <f t="shared" si="4"/>
        <v>99.787244192488927</v>
      </c>
      <c r="J75" s="6"/>
      <c r="K75" s="6"/>
      <c r="L75" s="6"/>
      <c r="M75" s="6"/>
      <c r="N75" s="6"/>
      <c r="O75" s="6"/>
    </row>
    <row r="76" spans="1:15" ht="14.25">
      <c r="A76" s="28"/>
      <c r="B76" s="22" t="s">
        <v>41</v>
      </c>
      <c r="C76" s="23">
        <f>SUM(C77:C78)</f>
        <v>5031675488</v>
      </c>
      <c r="D76" s="23">
        <f t="shared" ref="D76:F76" si="32">SUM(D77:D78)</f>
        <v>5026643812</v>
      </c>
      <c r="E76" s="23">
        <f t="shared" si="32"/>
        <v>1285136521</v>
      </c>
      <c r="F76" s="23">
        <f t="shared" si="32"/>
        <v>1282620683</v>
      </c>
      <c r="G76" s="18"/>
      <c r="H76" s="17">
        <f t="shared" si="3"/>
        <v>25.516442600090876</v>
      </c>
      <c r="I76" s="17">
        <f t="shared" si="4"/>
        <v>99.80423574002532</v>
      </c>
      <c r="J76" s="12"/>
      <c r="K76" s="12"/>
      <c r="L76" s="12"/>
      <c r="M76" s="12"/>
      <c r="N76" s="12"/>
      <c r="O76" s="12"/>
    </row>
    <row r="77" spans="1:15">
      <c r="A77" s="27"/>
      <c r="B77" s="5" t="s">
        <v>35</v>
      </c>
      <c r="C77" s="19">
        <v>602234447</v>
      </c>
      <c r="D77" s="19">
        <v>601632212</v>
      </c>
      <c r="E77" s="19">
        <v>150633892</v>
      </c>
      <c r="F77" s="19">
        <v>150332775</v>
      </c>
      <c r="G77" s="20"/>
      <c r="H77" s="364">
        <f t="shared" si="3"/>
        <v>24.987487704531354</v>
      </c>
      <c r="I77" s="364">
        <f t="shared" si="4"/>
        <v>99.800100099650876</v>
      </c>
    </row>
    <row r="78" spans="1:15">
      <c r="A78" s="27"/>
      <c r="B78" s="5" t="s">
        <v>37</v>
      </c>
      <c r="C78" s="19">
        <v>4429441041</v>
      </c>
      <c r="D78" s="19">
        <v>4425011600</v>
      </c>
      <c r="E78" s="19">
        <v>1134502629</v>
      </c>
      <c r="F78" s="19">
        <v>1132287908</v>
      </c>
      <c r="G78" s="20"/>
      <c r="H78" s="364">
        <f t="shared" si="3"/>
        <v>25.58836022034383</v>
      </c>
      <c r="I78" s="364">
        <f t="shared" si="4"/>
        <v>99.804784850789446</v>
      </c>
    </row>
    <row r="79" spans="1:15" s="12" customFormat="1" ht="14.25">
      <c r="A79" s="28"/>
      <c r="B79" s="22" t="s">
        <v>40</v>
      </c>
      <c r="C79" s="21">
        <f>C80</f>
        <v>3991079131</v>
      </c>
      <c r="D79" s="21">
        <f>D80</f>
        <v>3987088052</v>
      </c>
      <c r="E79" s="21">
        <f t="shared" ref="E79:F79" si="33">E80</f>
        <v>998268669</v>
      </c>
      <c r="F79" s="21">
        <f t="shared" si="33"/>
        <v>996273129</v>
      </c>
      <c r="G79" s="20"/>
      <c r="H79" s="17">
        <f t="shared" ref="H79:H90" si="34">IF(F79=0,"n.a.",IF(D79=0,"n.a.",(F79/D79)*100))</f>
        <v>24.987487509844442</v>
      </c>
      <c r="I79" s="17">
        <f t="shared" ref="I79:I90" si="35">IF(F79=0,"n.a.",IF(E79=0,"n.a.",(F79/E79)*100))</f>
        <v>99.800099906771692</v>
      </c>
      <c r="J79" s="6"/>
      <c r="K79" s="6"/>
      <c r="L79" s="6"/>
      <c r="M79" s="6"/>
      <c r="N79" s="6"/>
      <c r="O79" s="6"/>
    </row>
    <row r="80" spans="1:15" s="12" customFormat="1" ht="14.25">
      <c r="A80" s="27"/>
      <c r="B80" s="5" t="s">
        <v>35</v>
      </c>
      <c r="C80" s="19">
        <v>3991079131</v>
      </c>
      <c r="D80" s="19">
        <v>3987088052</v>
      </c>
      <c r="E80" s="19">
        <v>998268669</v>
      </c>
      <c r="F80" s="19">
        <v>996273129</v>
      </c>
      <c r="G80" s="18"/>
      <c r="H80" s="364">
        <f t="shared" si="34"/>
        <v>24.987487509844442</v>
      </c>
      <c r="I80" s="364">
        <f t="shared" si="35"/>
        <v>99.800099906771692</v>
      </c>
    </row>
    <row r="81" spans="1:15" s="12" customFormat="1" ht="14.25">
      <c r="A81" s="26" t="s">
        <v>64</v>
      </c>
      <c r="B81" s="16"/>
      <c r="C81" s="15">
        <f>C82</f>
        <v>163459917.68998903</v>
      </c>
      <c r="D81" s="15">
        <f t="shared" ref="D81:F83" si="36">D82</f>
        <v>163459917.68909147</v>
      </c>
      <c r="E81" s="15">
        <f t="shared" si="36"/>
        <v>47174527.510000013</v>
      </c>
      <c r="F81" s="15">
        <f t="shared" si="36"/>
        <v>23837682.159999996</v>
      </c>
      <c r="G81" s="14"/>
      <c r="H81" s="13">
        <f t="shared" si="34"/>
        <v>14.583197212505883</v>
      </c>
      <c r="I81" s="13">
        <f t="shared" si="35"/>
        <v>50.530833944117205</v>
      </c>
    </row>
    <row r="82" spans="1:15" s="12" customFormat="1" ht="14.25">
      <c r="A82" s="27"/>
      <c r="B82" s="5" t="s">
        <v>23</v>
      </c>
      <c r="C82" s="19">
        <v>163459917.68998903</v>
      </c>
      <c r="D82" s="19">
        <v>163459917.68909147</v>
      </c>
      <c r="E82" s="19">
        <v>47174527.510000013</v>
      </c>
      <c r="F82" s="19">
        <v>23837682.159999996</v>
      </c>
      <c r="G82" s="20"/>
      <c r="H82" s="364">
        <f t="shared" si="34"/>
        <v>14.583197212505883</v>
      </c>
      <c r="I82" s="364">
        <f t="shared" si="35"/>
        <v>50.530833944117205</v>
      </c>
    </row>
    <row r="83" spans="1:15" s="12" customFormat="1" ht="14.25">
      <c r="A83" s="26" t="s">
        <v>68</v>
      </c>
      <c r="B83" s="16"/>
      <c r="C83" s="15">
        <f>C84</f>
        <v>13784257</v>
      </c>
      <c r="D83" s="15">
        <f t="shared" si="36"/>
        <v>13784257</v>
      </c>
      <c r="E83" s="15">
        <f t="shared" si="36"/>
        <v>738960</v>
      </c>
      <c r="F83" s="15">
        <f t="shared" si="36"/>
        <v>738960</v>
      </c>
      <c r="G83" s="14"/>
      <c r="H83" s="13">
        <f t="shared" ref="H83:H84" si="37">IF(F83=0,"n.a.",IF(D83=0,"n.a.",(F83/D83)*100))</f>
        <v>5.3608983059442377</v>
      </c>
      <c r="I83" s="13">
        <f t="shared" ref="I83:I84" si="38">IF(F83=0,"n.a.",IF(E83=0,"n.a.",(F83/E83)*100))</f>
        <v>100</v>
      </c>
    </row>
    <row r="84" spans="1:15" ht="14.25">
      <c r="A84" s="27"/>
      <c r="B84" s="5" t="s">
        <v>13</v>
      </c>
      <c r="C84" s="19">
        <v>13784257</v>
      </c>
      <c r="D84" s="19">
        <v>13784257</v>
      </c>
      <c r="E84" s="19">
        <v>738960</v>
      </c>
      <c r="F84" s="19">
        <v>738960</v>
      </c>
      <c r="G84" s="20"/>
      <c r="H84" s="364">
        <f t="shared" si="37"/>
        <v>5.3608983059442377</v>
      </c>
      <c r="I84" s="364">
        <f t="shared" si="38"/>
        <v>100</v>
      </c>
      <c r="J84" s="12"/>
      <c r="K84" s="12"/>
      <c r="L84" s="12"/>
      <c r="M84" s="12"/>
      <c r="N84" s="12"/>
      <c r="O84" s="12"/>
    </row>
    <row r="85" spans="1:15" ht="16.5" customHeight="1">
      <c r="A85" s="26" t="s">
        <v>592</v>
      </c>
      <c r="B85" s="16"/>
      <c r="C85" s="15">
        <f>C86+C87</f>
        <v>2267645797.8080006</v>
      </c>
      <c r="D85" s="15">
        <f t="shared" ref="D85:F85" si="39">D86+D87</f>
        <v>2299841965.8289666</v>
      </c>
      <c r="E85" s="15">
        <f t="shared" si="39"/>
        <v>427178482.36906767</v>
      </c>
      <c r="F85" s="15">
        <f t="shared" si="39"/>
        <v>383817193.22791266</v>
      </c>
      <c r="G85" s="14"/>
      <c r="H85" s="13">
        <f>IF(F85=0,"n.a.",IF(D85=0,"n.a.",(F85/D85)*100))</f>
        <v>16.688850752819778</v>
      </c>
      <c r="I85" s="13">
        <f>IF(F85=0,"n.a.",IF(E85=0,"n.a.",(F85/E85)*100))</f>
        <v>89.849374223935669</v>
      </c>
    </row>
    <row r="86" spans="1:15">
      <c r="A86" s="27"/>
      <c r="B86" s="5" t="s">
        <v>65</v>
      </c>
      <c r="C86" s="19">
        <v>70111636</v>
      </c>
      <c r="D86" s="19">
        <v>68152710.859387025</v>
      </c>
      <c r="E86" s="19">
        <v>16056580.721645128</v>
      </c>
      <c r="F86" s="19">
        <v>11417795.697306603</v>
      </c>
      <c r="G86" s="18"/>
      <c r="H86" s="364">
        <f t="shared" ref="H86:H87" si="40">IF(F86=0,"n.a.",IF(D86=0,"n.a.",(F86/D86)*100))</f>
        <v>16.75325244341909</v>
      </c>
      <c r="I86" s="364">
        <f t="shared" ref="I86:I87" si="41">IF(F86=0,"n.a.",IF(E86=0,"n.a.",(F86/E86)*100))</f>
        <v>71.109758019120505</v>
      </c>
    </row>
    <row r="87" spans="1:15">
      <c r="A87" s="27"/>
      <c r="B87" s="5" t="s">
        <v>66</v>
      </c>
      <c r="C87" s="19">
        <v>2197534161.8080006</v>
      </c>
      <c r="D87" s="19">
        <v>2231689254.9695797</v>
      </c>
      <c r="E87" s="19">
        <v>411121901.64742255</v>
      </c>
      <c r="F87" s="19">
        <v>372399397.53060609</v>
      </c>
      <c r="G87" s="20"/>
      <c r="H87" s="364">
        <f t="shared" si="40"/>
        <v>16.686884014041745</v>
      </c>
      <c r="I87" s="364">
        <f t="shared" si="41"/>
        <v>90.581259728160916</v>
      </c>
    </row>
    <row r="88" spans="1:15">
      <c r="A88" s="26" t="s">
        <v>591</v>
      </c>
      <c r="B88" s="16"/>
      <c r="C88" s="15">
        <f>C89+C90</f>
        <v>2127049395.7999947</v>
      </c>
      <c r="D88" s="15">
        <f t="shared" ref="D88:F88" si="42">D89+D90</f>
        <v>2127016712.0900006</v>
      </c>
      <c r="E88" s="15">
        <f t="shared" si="42"/>
        <v>621928769.9600004</v>
      </c>
      <c r="F88" s="15">
        <f t="shared" si="42"/>
        <v>589794622.66000044</v>
      </c>
      <c r="G88" s="14"/>
      <c r="H88" s="13">
        <f>IF(F88=0,"n.a.",IF(D88=0,"n.a.",(F88/D88)*100))</f>
        <v>27.728725369556212</v>
      </c>
      <c r="I88" s="13">
        <f>IF(F88=0,"n.a.",IF(E88=0,"n.a.",(F88/E88)*100))</f>
        <v>94.833146679793145</v>
      </c>
    </row>
    <row r="89" spans="1:15">
      <c r="A89" s="27"/>
      <c r="B89" s="5" t="s">
        <v>75</v>
      </c>
      <c r="C89" s="19">
        <v>290824157.00999993</v>
      </c>
      <c r="D89" s="19">
        <v>283003144.25000012</v>
      </c>
      <c r="E89" s="19">
        <v>59338049.37999998</v>
      </c>
      <c r="F89" s="19">
        <v>59338049.37999998</v>
      </c>
      <c r="G89" s="18"/>
      <c r="H89" s="364">
        <f t="shared" ref="H89" si="43">IF(F89=0,"n.a.",IF(D89=0,"n.a.",(F89/D89)*100))</f>
        <v>20.967275659517679</v>
      </c>
      <c r="I89" s="364">
        <f t="shared" ref="I89" si="44">IF(F89=0,"n.a.",IF(E89=0,"n.a.",(F89/E89)*100))</f>
        <v>100</v>
      </c>
    </row>
    <row r="90" spans="1:15">
      <c r="A90" s="29"/>
      <c r="B90" s="11" t="s">
        <v>76</v>
      </c>
      <c r="C90" s="10">
        <v>1836225238.7899947</v>
      </c>
      <c r="D90" s="10">
        <v>1844013567.8400006</v>
      </c>
      <c r="E90" s="10">
        <v>562590720.5800004</v>
      </c>
      <c r="F90" s="10">
        <v>530456573.28000045</v>
      </c>
      <c r="G90" s="9"/>
      <c r="H90" s="365">
        <f t="shared" si="34"/>
        <v>28.766413790618405</v>
      </c>
      <c r="I90" s="365">
        <f t="shared" si="35"/>
        <v>94.288183909810769</v>
      </c>
    </row>
    <row r="91" spans="1:15" ht="12.75" customHeight="1">
      <c r="A91" s="322" t="s">
        <v>45</v>
      </c>
      <c r="B91" s="322"/>
      <c r="C91" s="322"/>
      <c r="D91" s="322"/>
      <c r="E91" s="322"/>
      <c r="F91" s="322"/>
      <c r="G91" s="322"/>
      <c r="H91" s="322"/>
      <c r="I91" s="322"/>
    </row>
    <row r="92" spans="1:15">
      <c r="A92" s="323" t="s">
        <v>47</v>
      </c>
      <c r="B92" s="323"/>
      <c r="C92" s="323"/>
      <c r="D92" s="323"/>
      <c r="E92" s="323"/>
      <c r="F92" s="323"/>
      <c r="G92" s="323"/>
      <c r="H92" s="323"/>
      <c r="I92" s="323"/>
    </row>
    <row r="93" spans="1:15">
      <c r="A93" s="340" t="s">
        <v>46</v>
      </c>
      <c r="B93" s="340"/>
      <c r="C93" s="340"/>
      <c r="D93" s="340"/>
      <c r="E93" s="340"/>
      <c r="F93" s="340"/>
      <c r="G93" s="340"/>
      <c r="H93" s="340"/>
      <c r="I93" s="340"/>
    </row>
    <row r="94" spans="1:15">
      <c r="A94" s="323" t="s">
        <v>48</v>
      </c>
      <c r="B94" s="323"/>
      <c r="C94" s="323"/>
      <c r="D94" s="323"/>
      <c r="E94" s="323"/>
      <c r="F94" s="323"/>
      <c r="G94" s="323"/>
      <c r="H94" s="323"/>
      <c r="I94" s="323"/>
    </row>
  </sheetData>
  <mergeCells count="13">
    <mergeCell ref="A94:I94"/>
    <mergeCell ref="A3:I3"/>
    <mergeCell ref="A91:I91"/>
    <mergeCell ref="A92:I92"/>
    <mergeCell ref="A93:I93"/>
    <mergeCell ref="A4:A7"/>
    <mergeCell ref="B4:B7"/>
    <mergeCell ref="E4:F4"/>
    <mergeCell ref="H4:I5"/>
    <mergeCell ref="C5:C6"/>
    <mergeCell ref="D5:D6"/>
    <mergeCell ref="E5:E6"/>
    <mergeCell ref="A1:D1"/>
  </mergeCells>
  <pageMargins left="0.70866141732283472" right="0.70866141732283472" top="0.74803149606299213" bottom="0.74803149606299213" header="0.31496062992125984" footer="0.31496062992125984"/>
  <pageSetup scale="8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4"/>
  <sheetViews>
    <sheetView showGridLines="0" zoomScale="130" zoomScaleNormal="130" zoomScaleSheetLayoutView="55" workbookViewId="0">
      <selection sqref="A1:D1"/>
    </sheetView>
  </sheetViews>
  <sheetFormatPr baseColWidth="10" defaultRowHeight="12.75"/>
  <cols>
    <col min="1" max="1" width="3.5703125" style="44" customWidth="1"/>
    <col min="2" max="2" width="1.7109375" style="43" customWidth="1"/>
    <col min="3" max="3" width="41.5703125" style="41" customWidth="1"/>
    <col min="4" max="4" width="17.28515625" style="42" customWidth="1"/>
    <col min="5" max="7" width="17.28515625" style="41" customWidth="1"/>
    <col min="8" max="8" width="1.140625" style="39" customWidth="1"/>
    <col min="9" max="10" width="13.140625" style="39" customWidth="1"/>
    <col min="11" max="11" width="14.140625" style="40" bestFit="1" customWidth="1"/>
    <col min="12" max="16384" width="11.42578125" style="39"/>
  </cols>
  <sheetData>
    <row r="1" spans="1:11" ht="42" customHeight="1">
      <c r="A1" s="352" t="s">
        <v>737</v>
      </c>
      <c r="B1" s="352"/>
      <c r="C1" s="352"/>
      <c r="D1" s="352"/>
      <c r="E1" s="363" t="s">
        <v>80</v>
      </c>
      <c r="F1" s="363"/>
      <c r="G1" s="363"/>
      <c r="H1" s="363"/>
      <c r="I1" s="363"/>
      <c r="J1" s="363"/>
    </row>
    <row r="2" spans="1:11" ht="18.75">
      <c r="A2" s="253" t="s">
        <v>738</v>
      </c>
      <c r="B2" s="75"/>
      <c r="C2" s="75"/>
      <c r="D2" s="75"/>
      <c r="E2" s="75"/>
      <c r="F2" s="356"/>
      <c r="G2" s="76"/>
      <c r="H2" s="355"/>
      <c r="I2" s="355"/>
    </row>
    <row r="3" spans="1:11" ht="60.75" customHeight="1">
      <c r="A3" s="361" t="s">
        <v>201</v>
      </c>
      <c r="B3" s="361"/>
      <c r="C3" s="361"/>
      <c r="D3" s="361"/>
      <c r="E3" s="361"/>
      <c r="F3" s="361"/>
      <c r="G3" s="361"/>
      <c r="H3" s="361"/>
      <c r="I3" s="361"/>
      <c r="J3" s="362"/>
    </row>
    <row r="4" spans="1:11" ht="15" customHeight="1">
      <c r="A4" s="329" t="s">
        <v>4</v>
      </c>
      <c r="B4" s="329"/>
      <c r="C4" s="327" t="s">
        <v>20</v>
      </c>
      <c r="D4" s="74"/>
      <c r="E4" s="74"/>
      <c r="F4" s="314" t="s">
        <v>0</v>
      </c>
      <c r="G4" s="314"/>
      <c r="H4" s="270"/>
      <c r="I4" s="313" t="s">
        <v>3</v>
      </c>
      <c r="J4" s="313"/>
    </row>
    <row r="5" spans="1:11" ht="12.75" customHeight="1">
      <c r="A5" s="329"/>
      <c r="B5" s="329"/>
      <c r="C5" s="327"/>
      <c r="D5" s="312" t="s">
        <v>1</v>
      </c>
      <c r="E5" s="312" t="s">
        <v>199</v>
      </c>
      <c r="F5" s="312" t="s">
        <v>2</v>
      </c>
      <c r="G5" s="30" t="s">
        <v>21</v>
      </c>
      <c r="H5" s="269"/>
      <c r="I5" s="314"/>
      <c r="J5" s="314"/>
    </row>
    <row r="6" spans="1:11" ht="21" customHeight="1">
      <c r="A6" s="329"/>
      <c r="B6" s="329"/>
      <c r="C6" s="327"/>
      <c r="D6" s="312"/>
      <c r="E6" s="312"/>
      <c r="F6" s="312"/>
      <c r="G6" s="270" t="s">
        <v>83</v>
      </c>
      <c r="H6" s="270"/>
      <c r="I6" s="269" t="s">
        <v>199</v>
      </c>
      <c r="J6" s="269" t="s">
        <v>5</v>
      </c>
    </row>
    <row r="7" spans="1:11">
      <c r="A7" s="330"/>
      <c r="B7" s="330"/>
      <c r="C7" s="328"/>
      <c r="D7" s="73" t="s">
        <v>6</v>
      </c>
      <c r="E7" s="73" t="s">
        <v>7</v>
      </c>
      <c r="F7" s="73" t="s">
        <v>8</v>
      </c>
      <c r="G7" s="271" t="s">
        <v>9</v>
      </c>
      <c r="H7" s="271"/>
      <c r="I7" s="271" t="s">
        <v>49</v>
      </c>
      <c r="J7" s="271" t="s">
        <v>50</v>
      </c>
    </row>
    <row r="8" spans="1:11" s="24" customFormat="1" ht="15" customHeight="1">
      <c r="A8" s="350" t="s">
        <v>10</v>
      </c>
      <c r="B8" s="350"/>
      <c r="C8" s="350"/>
      <c r="D8" s="297">
        <f>D9+D14+D16+D18+D44+D61+D63+D70+D79+D81+D88+D99+D101+D103+D105+D110+D115+D68</f>
        <v>797722512858.96106</v>
      </c>
      <c r="E8" s="297">
        <f>E9+E14+E16+E18+E44+E61+E63+E70+E79+E81+E88+E99+E101+E103+E105+E110+E115+E68</f>
        <v>796350565402.05334</v>
      </c>
      <c r="F8" s="297">
        <f>F9+F14+F16+F18+F44+F61+F63+F70+F79+F81+F88+F99+F101+F103+F105+F110+F115+F68</f>
        <v>209229774259.08588</v>
      </c>
      <c r="G8" s="297">
        <f>G9+G14+G16+G18+G44+G61+G63+G70+G79+G81+G88+G99+G101+G103+G105+G110+G115+G68</f>
        <v>199116511712.3909</v>
      </c>
      <c r="H8" s="71"/>
      <c r="I8" s="70">
        <f t="shared" ref="I8:I39" si="0">IF(G8=0,"n.a.",IF(E8=0,"n.a.",(G8/E8)*100))</f>
        <v>25.003625333255457</v>
      </c>
      <c r="J8" s="70">
        <f t="shared" ref="J8:J39" si="1">IF(G8=0,"n.a.",IF(F8=0,"n.a.",(G8/F8)*100))</f>
        <v>95.166432415029092</v>
      </c>
      <c r="K8" s="72"/>
    </row>
    <row r="9" spans="1:11">
      <c r="A9" s="61" t="s">
        <v>198</v>
      </c>
      <c r="B9" s="60" t="s">
        <v>197</v>
      </c>
      <c r="C9" s="59"/>
      <c r="D9" s="58">
        <f>SUM(D10:D13)</f>
        <v>54950483</v>
      </c>
      <c r="E9" s="58">
        <f>SUM(E10:E13)</f>
        <v>49846220</v>
      </c>
      <c r="F9" s="58">
        <f>SUM(F10:F13)</f>
        <v>7909848</v>
      </c>
      <c r="G9" s="58">
        <f>SUM(G10:G13)</f>
        <v>7909848</v>
      </c>
      <c r="H9" s="57"/>
      <c r="I9" s="56">
        <f t="shared" si="0"/>
        <v>15.868501162174384</v>
      </c>
      <c r="J9" s="56">
        <f t="shared" si="1"/>
        <v>100</v>
      </c>
    </row>
    <row r="10" spans="1:11" s="69" customFormat="1" ht="14.25">
      <c r="A10" s="55"/>
      <c r="B10" s="67"/>
      <c r="C10" s="66" t="s">
        <v>196</v>
      </c>
      <c r="D10" s="65">
        <v>475000</v>
      </c>
      <c r="E10" s="65">
        <v>475000</v>
      </c>
      <c r="F10" s="65">
        <v>0</v>
      </c>
      <c r="G10" s="65">
        <v>0</v>
      </c>
      <c r="H10" s="71"/>
      <c r="I10" s="301" t="str">
        <f t="shared" si="0"/>
        <v>n.a.</v>
      </c>
      <c r="J10" s="301" t="str">
        <f t="shared" si="1"/>
        <v>n.a.</v>
      </c>
      <c r="K10" s="40"/>
    </row>
    <row r="11" spans="1:11" s="69" customFormat="1" ht="14.25">
      <c r="A11" s="55"/>
      <c r="B11" s="67"/>
      <c r="C11" s="66" t="s">
        <v>195</v>
      </c>
      <c r="D11" s="65">
        <v>211356</v>
      </c>
      <c r="E11" s="65">
        <v>211356</v>
      </c>
      <c r="F11" s="65">
        <v>0</v>
      </c>
      <c r="G11" s="65">
        <v>0</v>
      </c>
      <c r="H11" s="71"/>
      <c r="I11" s="301" t="str">
        <f t="shared" si="0"/>
        <v>n.a.</v>
      </c>
      <c r="J11" s="301" t="str">
        <f t="shared" si="1"/>
        <v>n.a.</v>
      </c>
      <c r="K11" s="40"/>
    </row>
    <row r="12" spans="1:11" s="69" customFormat="1" ht="14.25">
      <c r="A12" s="55"/>
      <c r="B12" s="67"/>
      <c r="C12" s="66" t="s">
        <v>193</v>
      </c>
      <c r="D12" s="65">
        <v>566400</v>
      </c>
      <c r="E12" s="65">
        <v>566400</v>
      </c>
      <c r="F12" s="65">
        <v>0</v>
      </c>
      <c r="G12" s="65">
        <v>0</v>
      </c>
      <c r="H12" s="71"/>
      <c r="I12" s="301" t="str">
        <f t="shared" si="0"/>
        <v>n.a.</v>
      </c>
      <c r="J12" s="301" t="str">
        <f t="shared" si="1"/>
        <v>n.a.</v>
      </c>
      <c r="K12" s="40"/>
    </row>
    <row r="13" spans="1:11" s="69" customFormat="1" ht="14.25">
      <c r="A13" s="55"/>
      <c r="B13" s="67"/>
      <c r="C13" s="66" t="s">
        <v>192</v>
      </c>
      <c r="D13" s="65">
        <v>53697727</v>
      </c>
      <c r="E13" s="65">
        <v>48593464</v>
      </c>
      <c r="F13" s="65">
        <v>7909848</v>
      </c>
      <c r="G13" s="65">
        <v>7909848</v>
      </c>
      <c r="H13" s="71"/>
      <c r="I13" s="301">
        <f t="shared" si="0"/>
        <v>16.27759650968698</v>
      </c>
      <c r="J13" s="301">
        <f t="shared" si="1"/>
        <v>100</v>
      </c>
      <c r="K13" s="40"/>
    </row>
    <row r="14" spans="1:11">
      <c r="A14" s="68" t="s">
        <v>191</v>
      </c>
      <c r="B14" s="60" t="s">
        <v>190</v>
      </c>
      <c r="C14" s="59"/>
      <c r="D14" s="58">
        <f>SUM(D15)</f>
        <v>3000000</v>
      </c>
      <c r="E14" s="58">
        <f>SUM(E15)</f>
        <v>3000000</v>
      </c>
      <c r="F14" s="58">
        <f>SUM(F15)</f>
        <v>750000</v>
      </c>
      <c r="G14" s="58">
        <f>SUM(G15)</f>
        <v>749386.01</v>
      </c>
      <c r="H14" s="57"/>
      <c r="I14" s="56">
        <f t="shared" si="0"/>
        <v>24.979533666666669</v>
      </c>
      <c r="J14" s="56">
        <f t="shared" si="1"/>
        <v>99.918134666666674</v>
      </c>
    </row>
    <row r="15" spans="1:11" s="69" customFormat="1" ht="14.25">
      <c r="A15" s="55"/>
      <c r="B15" s="67"/>
      <c r="C15" s="66" t="s">
        <v>189</v>
      </c>
      <c r="D15" s="65">
        <v>3000000</v>
      </c>
      <c r="E15" s="65">
        <v>3000000</v>
      </c>
      <c r="F15" s="65">
        <v>750000</v>
      </c>
      <c r="G15" s="65">
        <v>749386.01</v>
      </c>
      <c r="H15" s="71"/>
      <c r="I15" s="301">
        <f t="shared" si="0"/>
        <v>24.979533666666669</v>
      </c>
      <c r="J15" s="301">
        <f t="shared" si="1"/>
        <v>99.918134666666674</v>
      </c>
      <c r="K15" s="40"/>
    </row>
    <row r="16" spans="1:11">
      <c r="A16" s="68" t="s">
        <v>188</v>
      </c>
      <c r="B16" s="60" t="s">
        <v>187</v>
      </c>
      <c r="C16" s="59"/>
      <c r="D16" s="58">
        <f>SUM(D17:D17)</f>
        <v>797008122</v>
      </c>
      <c r="E16" s="58">
        <f>SUM(E17:E17)</f>
        <v>795736682</v>
      </c>
      <c r="F16" s="58">
        <f>SUM(F17:F17)</f>
        <v>166409801.52000004</v>
      </c>
      <c r="G16" s="58">
        <f>SUM(G17:G17)</f>
        <v>165608627.56999999</v>
      </c>
      <c r="H16" s="57"/>
      <c r="I16" s="56">
        <f t="shared" si="0"/>
        <v>20.811988603285226</v>
      </c>
      <c r="J16" s="56">
        <f t="shared" si="1"/>
        <v>99.518553629244153</v>
      </c>
    </row>
    <row r="17" spans="1:10">
      <c r="A17" s="55"/>
      <c r="B17" s="67"/>
      <c r="C17" s="66" t="s">
        <v>186</v>
      </c>
      <c r="D17" s="65">
        <v>797008122</v>
      </c>
      <c r="E17" s="65">
        <v>795736682</v>
      </c>
      <c r="F17" s="64">
        <v>166409801.52000004</v>
      </c>
      <c r="G17" s="64">
        <v>165608627.56999999</v>
      </c>
      <c r="H17" s="63"/>
      <c r="I17" s="301">
        <f t="shared" si="0"/>
        <v>20.811988603285226</v>
      </c>
      <c r="J17" s="301">
        <f t="shared" si="1"/>
        <v>99.518553629244153</v>
      </c>
    </row>
    <row r="18" spans="1:10">
      <c r="A18" s="61" t="s">
        <v>185</v>
      </c>
      <c r="B18" s="60" t="s">
        <v>184</v>
      </c>
      <c r="C18" s="59"/>
      <c r="D18" s="58">
        <f>SUM(D19:D43)</f>
        <v>131226431876.75647</v>
      </c>
      <c r="E18" s="58">
        <f>SUM(E19:E43)</f>
        <v>131226431876.75449</v>
      </c>
      <c r="F18" s="58">
        <f>SUM(F19:F43)</f>
        <v>41115539976.135925</v>
      </c>
      <c r="G18" s="58">
        <f>SUM(G19:G43)</f>
        <v>40139471337.772926</v>
      </c>
      <c r="H18" s="57"/>
      <c r="I18" s="56">
        <f t="shared" si="0"/>
        <v>30.587946927850023</v>
      </c>
      <c r="J18" s="56">
        <f t="shared" si="1"/>
        <v>97.626034733024241</v>
      </c>
    </row>
    <row r="19" spans="1:10">
      <c r="A19" s="55"/>
      <c r="B19" s="67"/>
      <c r="C19" s="66" t="s">
        <v>182</v>
      </c>
      <c r="D19" s="65">
        <v>280476285</v>
      </c>
      <c r="E19" s="65">
        <v>603517638.95999992</v>
      </c>
      <c r="F19" s="64">
        <v>9279839.7600000016</v>
      </c>
      <c r="G19" s="64">
        <v>8715136.8600000013</v>
      </c>
      <c r="H19" s="63"/>
      <c r="I19" s="301">
        <f t="shared" si="0"/>
        <v>1.4440566931926284</v>
      </c>
      <c r="J19" s="301">
        <f t="shared" si="1"/>
        <v>93.914734363904572</v>
      </c>
    </row>
    <row r="20" spans="1:10">
      <c r="A20" s="55"/>
      <c r="B20" s="67"/>
      <c r="C20" s="66" t="s">
        <v>181</v>
      </c>
      <c r="D20" s="65">
        <v>4858434070.0000029</v>
      </c>
      <c r="E20" s="65">
        <v>4290816395.999999</v>
      </c>
      <c r="F20" s="64">
        <v>1206152110.999999</v>
      </c>
      <c r="G20" s="64">
        <v>1199841959.089999</v>
      </c>
      <c r="H20" s="63"/>
      <c r="I20" s="301">
        <f t="shared" si="0"/>
        <v>27.963022612865007</v>
      </c>
      <c r="J20" s="301">
        <f t="shared" si="1"/>
        <v>99.47683614260157</v>
      </c>
    </row>
    <row r="21" spans="1:10">
      <c r="A21" s="55"/>
      <c r="B21" s="67"/>
      <c r="C21" s="66" t="s">
        <v>180</v>
      </c>
      <c r="D21" s="65">
        <v>481929563.39999986</v>
      </c>
      <c r="E21" s="65">
        <v>553920195.39999974</v>
      </c>
      <c r="F21" s="64">
        <v>80880643.079999983</v>
      </c>
      <c r="G21" s="64">
        <v>80404503.588</v>
      </c>
      <c r="H21" s="63"/>
      <c r="I21" s="301">
        <f t="shared" si="0"/>
        <v>14.515539288098692</v>
      </c>
      <c r="J21" s="301">
        <f t="shared" si="1"/>
        <v>99.411306001203485</v>
      </c>
    </row>
    <row r="22" spans="1:10">
      <c r="A22" s="55"/>
      <c r="B22" s="67"/>
      <c r="C22" s="66" t="s">
        <v>179</v>
      </c>
      <c r="D22" s="65">
        <v>11243182262</v>
      </c>
      <c r="E22" s="65">
        <v>10809935583.319998</v>
      </c>
      <c r="F22" s="64">
        <v>3483195538.8799992</v>
      </c>
      <c r="G22" s="64">
        <v>3438229905.1499991</v>
      </c>
      <c r="H22" s="63"/>
      <c r="I22" s="301">
        <f t="shared" si="0"/>
        <v>31.806201606374735</v>
      </c>
      <c r="J22" s="301">
        <f t="shared" si="1"/>
        <v>98.709069495867055</v>
      </c>
    </row>
    <row r="23" spans="1:10">
      <c r="A23" s="55"/>
      <c r="B23" s="67"/>
      <c r="C23" s="66" t="s">
        <v>178</v>
      </c>
      <c r="D23" s="65">
        <v>191277529</v>
      </c>
      <c r="E23" s="65">
        <v>220120929.91000003</v>
      </c>
      <c r="F23" s="64">
        <v>19634875.540000003</v>
      </c>
      <c r="G23" s="64">
        <v>19025468.510000002</v>
      </c>
      <c r="H23" s="63"/>
      <c r="I23" s="301">
        <f t="shared" si="0"/>
        <v>8.6431892313824363</v>
      </c>
      <c r="J23" s="301">
        <f t="shared" si="1"/>
        <v>96.896303066660536</v>
      </c>
    </row>
    <row r="24" spans="1:10">
      <c r="A24" s="55"/>
      <c r="B24" s="67"/>
      <c r="C24" s="66" t="s">
        <v>57</v>
      </c>
      <c r="D24" s="65">
        <v>692589999</v>
      </c>
      <c r="E24" s="65">
        <v>692589999</v>
      </c>
      <c r="F24" s="64">
        <v>0</v>
      </c>
      <c r="G24" s="64">
        <v>0</v>
      </c>
      <c r="H24" s="63"/>
      <c r="I24" s="301" t="str">
        <f t="shared" si="0"/>
        <v>n.a.</v>
      </c>
      <c r="J24" s="301" t="str">
        <f t="shared" si="1"/>
        <v>n.a.</v>
      </c>
    </row>
    <row r="25" spans="1:10">
      <c r="A25" s="55"/>
      <c r="B25" s="67"/>
      <c r="C25" s="66" t="s">
        <v>39</v>
      </c>
      <c r="D25" s="65">
        <v>1633421526</v>
      </c>
      <c r="E25" s="65">
        <v>1602128438.6199999</v>
      </c>
      <c r="F25" s="64">
        <v>291428050.09000003</v>
      </c>
      <c r="G25" s="64">
        <v>271366526.76499999</v>
      </c>
      <c r="H25" s="63"/>
      <c r="I25" s="301">
        <f t="shared" si="0"/>
        <v>16.937875904552492</v>
      </c>
      <c r="J25" s="301">
        <f t="shared" si="1"/>
        <v>93.116131642508478</v>
      </c>
    </row>
    <row r="26" spans="1:10">
      <c r="A26" s="55"/>
      <c r="B26" s="67"/>
      <c r="C26" s="66" t="s">
        <v>59</v>
      </c>
      <c r="D26" s="65">
        <v>2293168597</v>
      </c>
      <c r="E26" s="65">
        <v>2293168597</v>
      </c>
      <c r="F26" s="64">
        <v>0</v>
      </c>
      <c r="G26" s="64">
        <v>0</v>
      </c>
      <c r="H26" s="63"/>
      <c r="I26" s="301" t="str">
        <f t="shared" si="0"/>
        <v>n.a.</v>
      </c>
      <c r="J26" s="301" t="str">
        <f t="shared" si="1"/>
        <v>n.a.</v>
      </c>
    </row>
    <row r="27" spans="1:10">
      <c r="A27" s="55"/>
      <c r="B27" s="67"/>
      <c r="C27" s="66" t="s">
        <v>54</v>
      </c>
      <c r="D27" s="65">
        <v>671202</v>
      </c>
      <c r="E27" s="65">
        <v>671202</v>
      </c>
      <c r="F27" s="64">
        <v>184036</v>
      </c>
      <c r="G27" s="64">
        <v>184036</v>
      </c>
      <c r="H27" s="63"/>
      <c r="I27" s="301">
        <f t="shared" si="0"/>
        <v>27.418869431259147</v>
      </c>
      <c r="J27" s="301">
        <f t="shared" si="1"/>
        <v>100</v>
      </c>
    </row>
    <row r="28" spans="1:10">
      <c r="A28" s="55"/>
      <c r="B28" s="67"/>
      <c r="C28" s="66" t="s">
        <v>174</v>
      </c>
      <c r="D28" s="65">
        <v>20780352</v>
      </c>
      <c r="E28" s="65">
        <v>22291161.059999999</v>
      </c>
      <c r="F28" s="64">
        <v>2586481.810000001</v>
      </c>
      <c r="G28" s="64">
        <v>2537623.37</v>
      </c>
      <c r="H28" s="63"/>
      <c r="I28" s="301">
        <f t="shared" si="0"/>
        <v>11.383989210654425</v>
      </c>
      <c r="J28" s="301">
        <f t="shared" si="1"/>
        <v>98.11100778628709</v>
      </c>
    </row>
    <row r="29" spans="1:10">
      <c r="A29" s="55"/>
      <c r="B29" s="67"/>
      <c r="C29" s="66" t="s">
        <v>172</v>
      </c>
      <c r="D29" s="65">
        <v>2091400.8000000003</v>
      </c>
      <c r="E29" s="65">
        <v>2059783.858</v>
      </c>
      <c r="F29" s="64">
        <v>107608.94</v>
      </c>
      <c r="G29" s="64">
        <v>105082.954</v>
      </c>
      <c r="H29" s="63"/>
      <c r="I29" s="301">
        <f t="shared" si="0"/>
        <v>5.1016495537562365</v>
      </c>
      <c r="J29" s="301">
        <f t="shared" si="1"/>
        <v>97.652624400909431</v>
      </c>
    </row>
    <row r="30" spans="1:10">
      <c r="A30" s="55"/>
      <c r="B30" s="67"/>
      <c r="C30" s="66" t="s">
        <v>171</v>
      </c>
      <c r="D30" s="65">
        <v>2571883670.9999995</v>
      </c>
      <c r="E30" s="65">
        <v>2567638478.9300008</v>
      </c>
      <c r="F30" s="64">
        <v>63081889.289999984</v>
      </c>
      <c r="G30" s="64">
        <v>62614018.199999996</v>
      </c>
      <c r="H30" s="63"/>
      <c r="I30" s="301">
        <f t="shared" si="0"/>
        <v>2.4385838860809104</v>
      </c>
      <c r="J30" s="301">
        <f t="shared" si="1"/>
        <v>99.258311545094841</v>
      </c>
    </row>
    <row r="31" spans="1:10">
      <c r="A31" s="55"/>
      <c r="B31" s="67"/>
      <c r="C31" s="66" t="s">
        <v>169</v>
      </c>
      <c r="D31" s="65">
        <v>199231909</v>
      </c>
      <c r="E31" s="65">
        <v>194503569.91999999</v>
      </c>
      <c r="F31" s="64">
        <v>33713911.799999997</v>
      </c>
      <c r="G31" s="64">
        <v>33090562.489999995</v>
      </c>
      <c r="H31" s="63"/>
      <c r="I31" s="301">
        <f t="shared" si="0"/>
        <v>17.012830409030673</v>
      </c>
      <c r="J31" s="301">
        <f t="shared" si="1"/>
        <v>98.151062049109356</v>
      </c>
    </row>
    <row r="32" spans="1:10">
      <c r="A32" s="55"/>
      <c r="B32" s="67"/>
      <c r="C32" s="66" t="s">
        <v>168</v>
      </c>
      <c r="D32" s="65">
        <v>601482630.79999995</v>
      </c>
      <c r="E32" s="65">
        <v>561588630.80000007</v>
      </c>
      <c r="F32" s="64">
        <v>96745661.795999989</v>
      </c>
      <c r="G32" s="64">
        <v>96745661.795999989</v>
      </c>
      <c r="H32" s="63"/>
      <c r="I32" s="301">
        <f t="shared" si="0"/>
        <v>17.227140381774262</v>
      </c>
      <c r="J32" s="301">
        <f t="shared" si="1"/>
        <v>100</v>
      </c>
    </row>
    <row r="33" spans="1:10">
      <c r="A33" s="55"/>
      <c r="B33" s="67"/>
      <c r="C33" s="66" t="s">
        <v>55</v>
      </c>
      <c r="D33" s="65">
        <v>38754227</v>
      </c>
      <c r="E33" s="65">
        <v>41378233</v>
      </c>
      <c r="F33" s="64">
        <v>9987537.9000000004</v>
      </c>
      <c r="G33" s="64">
        <v>9987537.9000000004</v>
      </c>
      <c r="H33" s="63"/>
      <c r="I33" s="301">
        <f t="shared" si="0"/>
        <v>24.13717835655283</v>
      </c>
      <c r="J33" s="301">
        <f t="shared" si="1"/>
        <v>100</v>
      </c>
    </row>
    <row r="34" spans="1:10">
      <c r="A34" s="55"/>
      <c r="B34" s="67"/>
      <c r="C34" s="66" t="s">
        <v>167</v>
      </c>
      <c r="D34" s="65">
        <v>2243527824.7564721</v>
      </c>
      <c r="E34" s="65">
        <v>2243527824.7564726</v>
      </c>
      <c r="F34" s="64">
        <v>67562.849932437137</v>
      </c>
      <c r="G34" s="64">
        <v>67562.849932437137</v>
      </c>
      <c r="H34" s="63"/>
      <c r="I34" s="301">
        <f t="shared" si="0"/>
        <v>3.0114558503312014E-3</v>
      </c>
      <c r="J34" s="301">
        <f t="shared" si="1"/>
        <v>100</v>
      </c>
    </row>
    <row r="35" spans="1:10">
      <c r="A35" s="55"/>
      <c r="B35" s="67"/>
      <c r="C35" s="66" t="s">
        <v>13</v>
      </c>
      <c r="D35" s="65">
        <v>4447106907</v>
      </c>
      <c r="E35" s="65">
        <v>3953287761.3999996</v>
      </c>
      <c r="F35" s="64">
        <v>495235277.34000003</v>
      </c>
      <c r="G35" s="64">
        <v>491871552.13999999</v>
      </c>
      <c r="H35" s="63"/>
      <c r="I35" s="301">
        <f t="shared" si="0"/>
        <v>12.442088252280699</v>
      </c>
      <c r="J35" s="301">
        <f t="shared" si="1"/>
        <v>99.320782392953248</v>
      </c>
    </row>
    <row r="36" spans="1:10">
      <c r="A36" s="55"/>
      <c r="B36" s="67"/>
      <c r="C36" s="66" t="s">
        <v>164</v>
      </c>
      <c r="D36" s="65">
        <v>273005323</v>
      </c>
      <c r="E36" s="65">
        <v>273005323</v>
      </c>
      <c r="F36" s="64">
        <v>4057.45</v>
      </c>
      <c r="G36" s="64">
        <v>3821.45</v>
      </c>
      <c r="H36" s="63"/>
      <c r="I36" s="301">
        <f t="shared" si="0"/>
        <v>1.3997712418230028E-3</v>
      </c>
      <c r="J36" s="301">
        <f t="shared" si="1"/>
        <v>94.183538922229488</v>
      </c>
    </row>
    <row r="37" spans="1:10">
      <c r="A37" s="55"/>
      <c r="B37" s="67"/>
      <c r="C37" s="66" t="s">
        <v>163</v>
      </c>
      <c r="D37" s="65">
        <v>826808745</v>
      </c>
      <c r="E37" s="65">
        <v>766808745.00000012</v>
      </c>
      <c r="F37" s="64">
        <v>350485575.62</v>
      </c>
      <c r="G37" s="64">
        <v>330506617.70000005</v>
      </c>
      <c r="H37" s="63"/>
      <c r="I37" s="301">
        <f t="shared" si="0"/>
        <v>43.10157126598758</v>
      </c>
      <c r="J37" s="301">
        <f t="shared" si="1"/>
        <v>94.299634761100322</v>
      </c>
    </row>
    <row r="38" spans="1:10">
      <c r="A38" s="55"/>
      <c r="B38" s="67"/>
      <c r="C38" s="66" t="s">
        <v>26</v>
      </c>
      <c r="D38" s="65">
        <v>971843309</v>
      </c>
      <c r="E38" s="65">
        <v>621843308.99999976</v>
      </c>
      <c r="F38" s="64">
        <v>29390594.620000005</v>
      </c>
      <c r="G38" s="64">
        <v>980606.42999999993</v>
      </c>
      <c r="H38" s="63"/>
      <c r="I38" s="301">
        <f t="shared" si="0"/>
        <v>0.15769349220415915</v>
      </c>
      <c r="J38" s="301">
        <f t="shared" si="1"/>
        <v>3.3364633913623072</v>
      </c>
    </row>
    <row r="39" spans="1:10">
      <c r="A39" s="55"/>
      <c r="B39" s="67"/>
      <c r="C39" s="66" t="s">
        <v>24</v>
      </c>
      <c r="D39" s="65">
        <v>349218395</v>
      </c>
      <c r="E39" s="65">
        <v>349218394.99999994</v>
      </c>
      <c r="F39" s="64">
        <v>7498116.71</v>
      </c>
      <c r="G39" s="64">
        <v>0</v>
      </c>
      <c r="H39" s="63"/>
      <c r="I39" s="301" t="str">
        <f t="shared" si="0"/>
        <v>n.a.</v>
      </c>
      <c r="J39" s="301" t="str">
        <f t="shared" si="1"/>
        <v>n.a.</v>
      </c>
    </row>
    <row r="40" spans="1:10">
      <c r="A40" s="55"/>
      <c r="B40" s="67"/>
      <c r="C40" s="66" t="s">
        <v>22</v>
      </c>
      <c r="D40" s="65">
        <v>29448470926</v>
      </c>
      <c r="E40" s="65">
        <v>29448470926.000008</v>
      </c>
      <c r="F40" s="64">
        <v>19021245823.679996</v>
      </c>
      <c r="G40" s="64">
        <v>19021245823.679996</v>
      </c>
      <c r="H40" s="63"/>
      <c r="I40" s="301">
        <f t="shared" ref="I40:I71" si="2">IF(G40=0,"n.a.",IF(E40=0,"n.a.",(G40/E40)*100))</f>
        <v>64.591624711102298</v>
      </c>
      <c r="J40" s="301">
        <f t="shared" ref="J40:J71" si="3">IF(G40=0,"n.a.",IF(F40=0,"n.a.",(G40/F40)*100))</f>
        <v>100</v>
      </c>
    </row>
    <row r="41" spans="1:10">
      <c r="A41" s="55"/>
      <c r="B41" s="67"/>
      <c r="C41" s="66" t="s">
        <v>53</v>
      </c>
      <c r="D41" s="65">
        <v>41354283497</v>
      </c>
      <c r="E41" s="65">
        <v>40458411957.390015</v>
      </c>
      <c r="F41" s="64">
        <v>9051218580.1599998</v>
      </c>
      <c r="G41" s="64">
        <v>8208531129.0300016</v>
      </c>
      <c r="H41" s="63"/>
      <c r="I41" s="301">
        <f t="shared" si="2"/>
        <v>20.288811972341033</v>
      </c>
      <c r="J41" s="301">
        <f t="shared" si="3"/>
        <v>90.689790068962168</v>
      </c>
    </row>
    <row r="42" spans="1:10">
      <c r="A42" s="55"/>
      <c r="B42" s="67"/>
      <c r="C42" s="66" t="s">
        <v>29</v>
      </c>
      <c r="D42" s="65">
        <v>0</v>
      </c>
      <c r="E42" s="65">
        <v>2452737071.4299998</v>
      </c>
      <c r="F42" s="64">
        <v>1399737071.4300001</v>
      </c>
      <c r="G42" s="64">
        <v>1399737071.4300001</v>
      </c>
      <c r="H42" s="63"/>
      <c r="I42" s="301">
        <f t="shared" si="2"/>
        <v>57.068370178541905</v>
      </c>
      <c r="J42" s="301">
        <f t="shared" si="3"/>
        <v>100</v>
      </c>
    </row>
    <row r="43" spans="1:10">
      <c r="A43" s="55"/>
      <c r="B43" s="67"/>
      <c r="C43" s="66" t="s">
        <v>56</v>
      </c>
      <c r="D43" s="65">
        <v>26202791726</v>
      </c>
      <c r="E43" s="65">
        <v>26202791725.999996</v>
      </c>
      <c r="F43" s="64">
        <v>5463679130.3899994</v>
      </c>
      <c r="G43" s="64">
        <v>5463679130.3899994</v>
      </c>
      <c r="H43" s="63"/>
      <c r="I43" s="301">
        <f t="shared" si="2"/>
        <v>20.851515317616354</v>
      </c>
      <c r="J43" s="301">
        <f t="shared" si="3"/>
        <v>100</v>
      </c>
    </row>
    <row r="44" spans="1:10">
      <c r="A44" s="61" t="s">
        <v>160</v>
      </c>
      <c r="B44" s="60" t="s">
        <v>159</v>
      </c>
      <c r="C44" s="59"/>
      <c r="D44" s="58">
        <f>SUM(D45:D60)</f>
        <v>47579097436.637863</v>
      </c>
      <c r="E44" s="58">
        <f>SUM(E45:E60)</f>
        <v>47598223882.099182</v>
      </c>
      <c r="F44" s="58">
        <f>SUM(F45:F60)</f>
        <v>14552613411.331663</v>
      </c>
      <c r="G44" s="58">
        <f>SUM(G45:G60)</f>
        <v>13632345881.510633</v>
      </c>
      <c r="H44" s="57"/>
      <c r="I44" s="56">
        <f t="shared" si="2"/>
        <v>28.640450776646535</v>
      </c>
      <c r="J44" s="56">
        <f t="shared" si="3"/>
        <v>93.676273093982914</v>
      </c>
    </row>
    <row r="45" spans="1:10">
      <c r="A45" s="55"/>
      <c r="B45" s="67"/>
      <c r="C45" s="66" t="s">
        <v>157</v>
      </c>
      <c r="D45" s="66">
        <v>163589123</v>
      </c>
      <c r="E45" s="66">
        <v>152154428.99999997</v>
      </c>
      <c r="F45" s="66">
        <v>103184429.39999998</v>
      </c>
      <c r="G45" s="66">
        <v>67730590.50999999</v>
      </c>
      <c r="H45" s="66"/>
      <c r="I45" s="301">
        <f t="shared" si="2"/>
        <v>44.514373295042233</v>
      </c>
      <c r="J45" s="301">
        <f t="shared" si="3"/>
        <v>65.640320835073595</v>
      </c>
    </row>
    <row r="46" spans="1:10">
      <c r="A46" s="55"/>
      <c r="B46" s="67"/>
      <c r="C46" s="66" t="s">
        <v>66</v>
      </c>
      <c r="D46" s="66">
        <v>2816112129.8240004</v>
      </c>
      <c r="E46" s="66">
        <v>2785281769.1040487</v>
      </c>
      <c r="F46" s="66">
        <v>645241396.91582012</v>
      </c>
      <c r="G46" s="66">
        <v>638039454.27727032</v>
      </c>
      <c r="H46" s="66"/>
      <c r="I46" s="301">
        <f t="shared" si="2"/>
        <v>22.907537088519078</v>
      </c>
      <c r="J46" s="301">
        <f t="shared" si="3"/>
        <v>98.883837479589147</v>
      </c>
    </row>
    <row r="47" spans="1:10">
      <c r="A47" s="55"/>
      <c r="B47" s="67"/>
      <c r="C47" s="66" t="s">
        <v>154</v>
      </c>
      <c r="D47" s="66">
        <v>85769208</v>
      </c>
      <c r="E47" s="66">
        <v>85769207.99999997</v>
      </c>
      <c r="F47" s="66">
        <v>18282297.999999989</v>
      </c>
      <c r="G47" s="66">
        <v>18282297.999999989</v>
      </c>
      <c r="H47" s="66"/>
      <c r="I47" s="301">
        <f t="shared" si="2"/>
        <v>21.315689425510371</v>
      </c>
      <c r="J47" s="301">
        <f t="shared" si="3"/>
        <v>100</v>
      </c>
    </row>
    <row r="48" spans="1:10">
      <c r="A48" s="55"/>
      <c r="B48" s="67"/>
      <c r="C48" s="66" t="s">
        <v>153</v>
      </c>
      <c r="D48" s="66">
        <v>83459795</v>
      </c>
      <c r="E48" s="66">
        <v>83459795</v>
      </c>
      <c r="F48" s="66">
        <v>20601929.999999996</v>
      </c>
      <c r="G48" s="66">
        <v>20601929.999999996</v>
      </c>
      <c r="H48" s="66"/>
      <c r="I48" s="301">
        <f t="shared" si="2"/>
        <v>24.684855744014225</v>
      </c>
      <c r="J48" s="301">
        <f t="shared" si="3"/>
        <v>100</v>
      </c>
    </row>
    <row r="49" spans="1:10">
      <c r="A49" s="55"/>
      <c r="B49" s="67"/>
      <c r="C49" s="66" t="s">
        <v>27</v>
      </c>
      <c r="D49" s="66">
        <v>203299987.60000002</v>
      </c>
      <c r="E49" s="66">
        <v>195733013.72850001</v>
      </c>
      <c r="F49" s="66">
        <v>28732474.376499996</v>
      </c>
      <c r="G49" s="66">
        <v>28680980.8803</v>
      </c>
      <c r="H49" s="66"/>
      <c r="I49" s="301">
        <f t="shared" si="2"/>
        <v>14.653113613262606</v>
      </c>
      <c r="J49" s="301">
        <f t="shared" si="3"/>
        <v>99.820782938756878</v>
      </c>
    </row>
    <row r="50" spans="1:10">
      <c r="A50" s="55"/>
      <c r="B50" s="67"/>
      <c r="C50" s="66" t="s">
        <v>28</v>
      </c>
      <c r="D50" s="66">
        <v>1032843.0000000003</v>
      </c>
      <c r="E50" s="66">
        <v>1032842.9999999999</v>
      </c>
      <c r="F50" s="66">
        <v>279532.00000000006</v>
      </c>
      <c r="G50" s="66">
        <v>279532.00000000006</v>
      </c>
      <c r="H50" s="66"/>
      <c r="I50" s="301">
        <f t="shared" si="2"/>
        <v>27.064326330332889</v>
      </c>
      <c r="J50" s="301">
        <f t="shared" si="3"/>
        <v>100</v>
      </c>
    </row>
    <row r="51" spans="1:10">
      <c r="A51" s="55"/>
      <c r="B51" s="67"/>
      <c r="C51" s="66" t="s">
        <v>149</v>
      </c>
      <c r="D51" s="66">
        <v>19051482.100000001</v>
      </c>
      <c r="E51" s="66">
        <v>19001482.100000005</v>
      </c>
      <c r="F51" s="66">
        <v>17375300.728000004</v>
      </c>
      <c r="G51" s="66">
        <v>16847412.373000003</v>
      </c>
      <c r="H51" s="66"/>
      <c r="I51" s="301">
        <f t="shared" si="2"/>
        <v>88.663675203525301</v>
      </c>
      <c r="J51" s="301">
        <f t="shared" si="3"/>
        <v>96.96184622491559</v>
      </c>
    </row>
    <row r="52" spans="1:10">
      <c r="A52" s="55"/>
      <c r="B52" s="67"/>
      <c r="C52" s="66" t="s">
        <v>148</v>
      </c>
      <c r="D52" s="66">
        <v>31506556.32</v>
      </c>
      <c r="E52" s="66">
        <v>102814398</v>
      </c>
      <c r="F52" s="66">
        <v>96755937.479999989</v>
      </c>
      <c r="G52" s="66">
        <v>78653706.019199997</v>
      </c>
      <c r="H52" s="66"/>
      <c r="I52" s="301">
        <f t="shared" si="2"/>
        <v>76.500672619023646</v>
      </c>
      <c r="J52" s="301">
        <f t="shared" si="3"/>
        <v>81.290831413274418</v>
      </c>
    </row>
    <row r="53" spans="1:10">
      <c r="A53" s="55"/>
      <c r="B53" s="67"/>
      <c r="C53" s="66" t="s">
        <v>117</v>
      </c>
      <c r="D53" s="66">
        <v>241363390</v>
      </c>
      <c r="E53" s="66">
        <v>241363390</v>
      </c>
      <c r="F53" s="66">
        <v>51294823.750000007</v>
      </c>
      <c r="G53" s="66">
        <v>39042834.57</v>
      </c>
      <c r="H53" s="66"/>
      <c r="I53" s="301">
        <f t="shared" si="2"/>
        <v>16.175955504270966</v>
      </c>
      <c r="J53" s="301">
        <f t="shared" si="3"/>
        <v>76.114570078818119</v>
      </c>
    </row>
    <row r="54" spans="1:10">
      <c r="A54" s="55"/>
      <c r="B54" s="67"/>
      <c r="C54" s="66" t="s">
        <v>146</v>
      </c>
      <c r="D54" s="66">
        <v>1829522833</v>
      </c>
      <c r="E54" s="66">
        <v>1830252328.8</v>
      </c>
      <c r="F54" s="66">
        <v>278491764.24000001</v>
      </c>
      <c r="G54" s="66">
        <v>0</v>
      </c>
      <c r="H54" s="66"/>
      <c r="I54" s="301" t="str">
        <f t="shared" si="2"/>
        <v>n.a.</v>
      </c>
      <c r="J54" s="301" t="str">
        <f t="shared" si="3"/>
        <v>n.a.</v>
      </c>
    </row>
    <row r="55" spans="1:10">
      <c r="A55" s="55"/>
      <c r="B55" s="67"/>
      <c r="C55" s="66" t="s">
        <v>22</v>
      </c>
      <c r="D55" s="66">
        <v>4855275740.0500002</v>
      </c>
      <c r="E55" s="66">
        <v>4855275740.0100002</v>
      </c>
      <c r="F55" s="66">
        <v>359076331.07000005</v>
      </c>
      <c r="G55" s="66">
        <v>758442</v>
      </c>
      <c r="H55" s="66"/>
      <c r="I55" s="301">
        <f t="shared" si="2"/>
        <v>1.5620987161450852E-2</v>
      </c>
      <c r="J55" s="301">
        <f t="shared" si="3"/>
        <v>0.21122027111615599</v>
      </c>
    </row>
    <row r="56" spans="1:10">
      <c r="A56" s="55"/>
      <c r="B56" s="67"/>
      <c r="C56" s="66" t="s">
        <v>145</v>
      </c>
      <c r="D56" s="66">
        <v>67051754.640000015</v>
      </c>
      <c r="E56" s="66">
        <v>64725026.57280001</v>
      </c>
      <c r="F56" s="66">
        <v>15588291.232800003</v>
      </c>
      <c r="G56" s="66">
        <v>12460768.538399991</v>
      </c>
      <c r="H56" s="66"/>
      <c r="I56" s="301">
        <f t="shared" si="2"/>
        <v>19.251855423164081</v>
      </c>
      <c r="J56" s="301">
        <f t="shared" si="3"/>
        <v>79.936718863583607</v>
      </c>
    </row>
    <row r="57" spans="1:10">
      <c r="A57" s="55"/>
      <c r="B57" s="67"/>
      <c r="C57" s="66" t="s">
        <v>143</v>
      </c>
      <c r="D57" s="65">
        <v>607344760.23386085</v>
      </c>
      <c r="E57" s="65">
        <v>607078303.52344072</v>
      </c>
      <c r="F57" s="64">
        <v>234932108.34804493</v>
      </c>
      <c r="G57" s="64">
        <v>234671638.58646497</v>
      </c>
      <c r="H57" s="63"/>
      <c r="I57" s="301">
        <f t="shared" si="2"/>
        <v>38.655909332362384</v>
      </c>
      <c r="J57" s="301">
        <f t="shared" si="3"/>
        <v>99.889129773102752</v>
      </c>
    </row>
    <row r="58" spans="1:10">
      <c r="A58" s="55"/>
      <c r="B58" s="67"/>
      <c r="C58" s="66" t="s">
        <v>142</v>
      </c>
      <c r="D58" s="65">
        <v>2049563791</v>
      </c>
      <c r="E58" s="65">
        <v>2049563791</v>
      </c>
      <c r="F58" s="64">
        <v>238378423.99999997</v>
      </c>
      <c r="G58" s="64">
        <v>40293534.539999999</v>
      </c>
      <c r="H58" s="63"/>
      <c r="I58" s="301">
        <f t="shared" si="2"/>
        <v>1.965956596078448</v>
      </c>
      <c r="J58" s="301">
        <f t="shared" si="3"/>
        <v>16.903180188824475</v>
      </c>
    </row>
    <row r="59" spans="1:10">
      <c r="A59" s="55"/>
      <c r="B59" s="67"/>
      <c r="C59" s="66" t="s">
        <v>141</v>
      </c>
      <c r="D59" s="65">
        <v>33903126368.150002</v>
      </c>
      <c r="E59" s="65">
        <v>33903126368.149998</v>
      </c>
      <c r="F59" s="64">
        <v>12319720814.022497</v>
      </c>
      <c r="G59" s="64">
        <v>12319299162.443998</v>
      </c>
      <c r="H59" s="63"/>
      <c r="I59" s="301">
        <f t="shared" si="2"/>
        <v>36.336764428950303</v>
      </c>
      <c r="J59" s="301">
        <f t="shared" si="3"/>
        <v>99.996577425861645</v>
      </c>
    </row>
    <row r="60" spans="1:10">
      <c r="A60" s="55"/>
      <c r="B60" s="67"/>
      <c r="C60" s="66" t="s">
        <v>140</v>
      </c>
      <c r="D60" s="65">
        <v>622027674.72000015</v>
      </c>
      <c r="E60" s="65">
        <v>621591996.11040008</v>
      </c>
      <c r="F60" s="64">
        <v>124677555.76799993</v>
      </c>
      <c r="G60" s="64">
        <v>116703596.77199997</v>
      </c>
      <c r="H60" s="63"/>
      <c r="I60" s="301">
        <f t="shared" si="2"/>
        <v>18.774951656757242</v>
      </c>
      <c r="J60" s="301">
        <f t="shared" si="3"/>
        <v>93.604334840476085</v>
      </c>
    </row>
    <row r="61" spans="1:10">
      <c r="A61" s="61">
        <v>14</v>
      </c>
      <c r="B61" s="60" t="s">
        <v>139</v>
      </c>
      <c r="C61" s="59"/>
      <c r="D61" s="58">
        <f>SUM(D62:D62)</f>
        <v>999999.99</v>
      </c>
      <c r="E61" s="58">
        <f>SUM(E62:E62)</f>
        <v>1013135.62</v>
      </c>
      <c r="F61" s="58">
        <f>SUM(F62:F62)</f>
        <v>139108.74</v>
      </c>
      <c r="G61" s="58">
        <f>SUM(G62:G62)</f>
        <v>133842.44999999998</v>
      </c>
      <c r="H61" s="57"/>
      <c r="I61" s="56">
        <f t="shared" si="2"/>
        <v>13.210714079917551</v>
      </c>
      <c r="J61" s="56">
        <f t="shared" si="3"/>
        <v>96.214263747914032</v>
      </c>
    </row>
    <row r="62" spans="1:10">
      <c r="A62" s="55"/>
      <c r="B62" s="67"/>
      <c r="C62" s="66" t="s">
        <v>138</v>
      </c>
      <c r="D62" s="65">
        <v>999999.99</v>
      </c>
      <c r="E62" s="65">
        <v>1013135.62</v>
      </c>
      <c r="F62" s="64">
        <v>139108.74</v>
      </c>
      <c r="G62" s="64">
        <v>133842.44999999998</v>
      </c>
      <c r="H62" s="63"/>
      <c r="I62" s="301">
        <f t="shared" si="2"/>
        <v>13.210714079917551</v>
      </c>
      <c r="J62" s="301">
        <f t="shared" si="3"/>
        <v>96.214263747914032</v>
      </c>
    </row>
    <row r="63" spans="1:10">
      <c r="A63" s="61">
        <v>17</v>
      </c>
      <c r="B63" s="60" t="s">
        <v>137</v>
      </c>
      <c r="C63" s="59"/>
      <c r="D63" s="58">
        <f>SUM(D64:D67)</f>
        <v>95016519.612163693</v>
      </c>
      <c r="E63" s="58">
        <f>SUM(E64:E67)</f>
        <v>96625974.144543037</v>
      </c>
      <c r="F63" s="58">
        <f>SUM(F64:F67)</f>
        <v>18736171.510944925</v>
      </c>
      <c r="G63" s="58">
        <f>SUM(G64:G67)</f>
        <v>18735694.510944925</v>
      </c>
      <c r="H63" s="57"/>
      <c r="I63" s="56">
        <f t="shared" si="2"/>
        <v>19.389915265348996</v>
      </c>
      <c r="J63" s="56">
        <f t="shared" si="3"/>
        <v>99.997454122365809</v>
      </c>
    </row>
    <row r="64" spans="1:10">
      <c r="A64" s="55"/>
      <c r="B64" s="67"/>
      <c r="C64" s="66" t="s">
        <v>135</v>
      </c>
      <c r="D64" s="65">
        <v>1770145</v>
      </c>
      <c r="E64" s="65">
        <v>1770145</v>
      </c>
      <c r="F64" s="64">
        <v>436235.3</v>
      </c>
      <c r="G64" s="64">
        <v>436235.3</v>
      </c>
      <c r="H64" s="63"/>
      <c r="I64" s="301">
        <f t="shared" si="2"/>
        <v>24.644043284589682</v>
      </c>
      <c r="J64" s="301">
        <f t="shared" si="3"/>
        <v>100</v>
      </c>
    </row>
    <row r="65" spans="1:11">
      <c r="A65" s="55"/>
      <c r="B65" s="67"/>
      <c r="C65" s="66" t="s">
        <v>133</v>
      </c>
      <c r="D65" s="65">
        <v>66104269.000054501</v>
      </c>
      <c r="E65" s="65">
        <v>66892893.864060543</v>
      </c>
      <c r="F65" s="64">
        <v>13139998.039999988</v>
      </c>
      <c r="G65" s="64">
        <v>13139998.039999988</v>
      </c>
      <c r="H65" s="63"/>
      <c r="I65" s="301">
        <f t="shared" si="2"/>
        <v>19.643339196392127</v>
      </c>
      <c r="J65" s="301">
        <f t="shared" si="3"/>
        <v>100</v>
      </c>
    </row>
    <row r="66" spans="1:11">
      <c r="A66" s="55"/>
      <c r="B66" s="67"/>
      <c r="C66" s="66" t="s">
        <v>132</v>
      </c>
      <c r="D66" s="65">
        <v>390488.00184384</v>
      </c>
      <c r="E66" s="65">
        <v>500433.99396700802</v>
      </c>
      <c r="F66" s="64">
        <v>0</v>
      </c>
      <c r="G66" s="64">
        <v>0</v>
      </c>
      <c r="H66" s="63"/>
      <c r="I66" s="301" t="str">
        <f t="shared" si="2"/>
        <v>n.a.</v>
      </c>
      <c r="J66" s="301" t="str">
        <f t="shared" si="3"/>
        <v>n.a.</v>
      </c>
    </row>
    <row r="67" spans="1:11">
      <c r="A67" s="55"/>
      <c r="B67" s="67"/>
      <c r="C67" s="66" t="s">
        <v>130</v>
      </c>
      <c r="D67" s="65">
        <v>26751617.610265348</v>
      </c>
      <c r="E67" s="65">
        <v>27462501.286515471</v>
      </c>
      <c r="F67" s="64">
        <v>5159938.1709449375</v>
      </c>
      <c r="G67" s="64">
        <v>5159461.1709449375</v>
      </c>
      <c r="H67" s="63"/>
      <c r="I67" s="301">
        <f t="shared" si="2"/>
        <v>18.787295145174252</v>
      </c>
      <c r="J67" s="301">
        <f t="shared" si="3"/>
        <v>99.990755703184846</v>
      </c>
    </row>
    <row r="68" spans="1:11">
      <c r="A68" s="61">
        <v>19</v>
      </c>
      <c r="B68" s="60" t="s">
        <v>129</v>
      </c>
      <c r="C68" s="59"/>
      <c r="D68" s="58">
        <f>SUM(D69)</f>
        <v>5487673254.4463997</v>
      </c>
      <c r="E68" s="58">
        <f>SUM(E69)</f>
        <v>5487673254.4463997</v>
      </c>
      <c r="F68" s="58">
        <f>SUM(F69)</f>
        <v>2088296400</v>
      </c>
      <c r="G68" s="58">
        <f>SUM(G69)</f>
        <v>2088296400</v>
      </c>
      <c r="H68" s="57"/>
      <c r="I68" s="56">
        <f t="shared" si="2"/>
        <v>38.054313789691342</v>
      </c>
      <c r="J68" s="56">
        <f t="shared" si="3"/>
        <v>100</v>
      </c>
    </row>
    <row r="69" spans="1:11">
      <c r="A69" s="55"/>
      <c r="B69" s="67"/>
      <c r="C69" s="66" t="s">
        <v>128</v>
      </c>
      <c r="D69" s="65">
        <v>5487673254.4463997</v>
      </c>
      <c r="E69" s="65">
        <v>5487673254.4463997</v>
      </c>
      <c r="F69" s="64">
        <v>2088296400</v>
      </c>
      <c r="G69" s="64">
        <v>2088296400</v>
      </c>
      <c r="H69" s="63"/>
      <c r="I69" s="301">
        <f t="shared" si="2"/>
        <v>38.054313789691342</v>
      </c>
      <c r="J69" s="301">
        <f t="shared" si="3"/>
        <v>100</v>
      </c>
    </row>
    <row r="70" spans="1:11">
      <c r="A70" s="61">
        <v>20</v>
      </c>
      <c r="B70" s="60" t="s">
        <v>127</v>
      </c>
      <c r="C70" s="59"/>
      <c r="D70" s="58">
        <f>SUM(D71:D78)</f>
        <v>51375904441.663689</v>
      </c>
      <c r="E70" s="58">
        <f>SUM(E71:E78)</f>
        <v>49595522945.738586</v>
      </c>
      <c r="F70" s="58">
        <f>SUM(F71:F78)</f>
        <v>20487474722.064709</v>
      </c>
      <c r="G70" s="58">
        <f>SUM(G71:G78)</f>
        <v>20437019722.432709</v>
      </c>
      <c r="H70" s="57"/>
      <c r="I70" s="56">
        <f t="shared" si="2"/>
        <v>41.207388305578348</v>
      </c>
      <c r="J70" s="56">
        <f t="shared" si="3"/>
        <v>99.7537275807952</v>
      </c>
      <c r="K70" s="62"/>
    </row>
    <row r="71" spans="1:11">
      <c r="A71" s="55"/>
      <c r="B71" s="67"/>
      <c r="C71" s="66" t="s">
        <v>126</v>
      </c>
      <c r="D71" s="65">
        <v>1050397051.6493216</v>
      </c>
      <c r="E71" s="65">
        <v>1182510885.5325215</v>
      </c>
      <c r="F71" s="64">
        <v>463388275.67670751</v>
      </c>
      <c r="G71" s="64">
        <v>463388275.67670751</v>
      </c>
      <c r="H71" s="63"/>
      <c r="I71" s="301">
        <f t="shared" si="2"/>
        <v>39.18680845530055</v>
      </c>
      <c r="J71" s="301">
        <f t="shared" si="3"/>
        <v>100</v>
      </c>
      <c r="K71" s="62"/>
    </row>
    <row r="72" spans="1:11">
      <c r="A72" s="55"/>
      <c r="B72" s="67"/>
      <c r="C72" s="66" t="s">
        <v>125</v>
      </c>
      <c r="D72" s="65">
        <v>8200000</v>
      </c>
      <c r="E72" s="65">
        <v>0</v>
      </c>
      <c r="F72" s="64">
        <v>0</v>
      </c>
      <c r="G72" s="64">
        <v>0</v>
      </c>
      <c r="H72" s="63"/>
      <c r="I72" s="301" t="str">
        <f t="shared" ref="I72:I108" si="4">IF(G72=0,"n.a.",IF(E72=0,"n.a.",(G72/E72)*100))</f>
        <v>n.a.</v>
      </c>
      <c r="J72" s="301" t="str">
        <f t="shared" ref="J72:J108" si="5">IF(G72=0,"n.a.",IF(F72=0,"n.a.",(G72/F72)*100))</f>
        <v>n.a.</v>
      </c>
      <c r="K72" s="62"/>
    </row>
    <row r="73" spans="1:11">
      <c r="A73" s="55"/>
      <c r="B73" s="67"/>
      <c r="C73" s="66" t="s">
        <v>124</v>
      </c>
      <c r="D73" s="65">
        <v>1249288129.2284</v>
      </c>
      <c r="E73" s="65">
        <v>1249288129.2284</v>
      </c>
      <c r="F73" s="64">
        <v>540201574.96775997</v>
      </c>
      <c r="G73" s="64">
        <v>540201574.96775997</v>
      </c>
      <c r="H73" s="63"/>
      <c r="I73" s="301">
        <f t="shared" si="4"/>
        <v>43.240751459105404</v>
      </c>
      <c r="J73" s="301">
        <f t="shared" si="5"/>
        <v>100</v>
      </c>
      <c r="K73" s="62"/>
    </row>
    <row r="74" spans="1:11">
      <c r="A74" s="55"/>
      <c r="B74" s="67"/>
      <c r="C74" s="66" t="s">
        <v>122</v>
      </c>
      <c r="D74" s="65">
        <v>29201801.814920701</v>
      </c>
      <c r="E74" s="65">
        <v>22230180.744128101</v>
      </c>
      <c r="F74" s="64">
        <v>127062.80885529</v>
      </c>
      <c r="G74" s="64">
        <v>127062.80885529</v>
      </c>
      <c r="H74" s="63"/>
      <c r="I74" s="301">
        <f t="shared" si="4"/>
        <v>0.57157793864925044</v>
      </c>
      <c r="J74" s="301">
        <f t="shared" si="5"/>
        <v>100</v>
      </c>
      <c r="K74" s="62"/>
    </row>
    <row r="75" spans="1:11">
      <c r="A75" s="55"/>
      <c r="B75" s="67"/>
      <c r="C75" s="66" t="s">
        <v>121</v>
      </c>
      <c r="D75" s="65">
        <v>87060320.640000015</v>
      </c>
      <c r="E75" s="65">
        <v>87008483.335900009</v>
      </c>
      <c r="F75" s="64">
        <v>6341920.4800000004</v>
      </c>
      <c r="G75" s="64">
        <v>6288006.5199999996</v>
      </c>
      <c r="H75" s="63"/>
      <c r="I75" s="301">
        <f t="shared" si="4"/>
        <v>7.2268890100346637</v>
      </c>
      <c r="J75" s="301">
        <f t="shared" si="5"/>
        <v>99.149879596093569</v>
      </c>
      <c r="K75" s="62"/>
    </row>
    <row r="76" spans="1:11">
      <c r="A76" s="55"/>
      <c r="B76" s="67"/>
      <c r="C76" s="66" t="s">
        <v>119</v>
      </c>
      <c r="D76" s="65">
        <v>187332821.80000001</v>
      </c>
      <c r="E76" s="65">
        <v>187332821.80000001</v>
      </c>
      <c r="F76" s="64">
        <v>35012233.355999999</v>
      </c>
      <c r="G76" s="64">
        <v>15076267.25</v>
      </c>
      <c r="H76" s="63"/>
      <c r="I76" s="301">
        <f t="shared" si="4"/>
        <v>8.0478514683858773</v>
      </c>
      <c r="J76" s="301">
        <f t="shared" si="5"/>
        <v>43.059998763022072</v>
      </c>
      <c r="K76" s="62"/>
    </row>
    <row r="77" spans="1:11">
      <c r="A77" s="55"/>
      <c r="B77" s="67"/>
      <c r="C77" s="66" t="s">
        <v>117</v>
      </c>
      <c r="D77" s="65">
        <v>3712739057.1599998</v>
      </c>
      <c r="E77" s="65">
        <v>3403183378.7056003</v>
      </c>
      <c r="F77" s="64">
        <v>595496409.77540016</v>
      </c>
      <c r="G77" s="64">
        <v>565031290.20939994</v>
      </c>
      <c r="H77" s="63"/>
      <c r="I77" s="301">
        <f t="shared" si="4"/>
        <v>16.603022151110451</v>
      </c>
      <c r="J77" s="301">
        <f t="shared" si="5"/>
        <v>94.884080060618572</v>
      </c>
      <c r="K77" s="62"/>
    </row>
    <row r="78" spans="1:11">
      <c r="A78" s="55"/>
      <c r="B78" s="67"/>
      <c r="C78" s="66" t="s">
        <v>22</v>
      </c>
      <c r="D78" s="65">
        <v>45051685259.371048</v>
      </c>
      <c r="E78" s="65">
        <v>43463969066.392036</v>
      </c>
      <c r="F78" s="64">
        <v>18846907244.999985</v>
      </c>
      <c r="G78" s="64">
        <v>18846907244.999985</v>
      </c>
      <c r="H78" s="63"/>
      <c r="I78" s="301">
        <f t="shared" si="4"/>
        <v>43.362140296508535</v>
      </c>
      <c r="J78" s="301">
        <f t="shared" si="5"/>
        <v>100</v>
      </c>
      <c r="K78" s="62"/>
    </row>
    <row r="79" spans="1:11">
      <c r="A79" s="61">
        <v>22</v>
      </c>
      <c r="B79" s="60" t="s">
        <v>116</v>
      </c>
      <c r="C79" s="59"/>
      <c r="D79" s="58">
        <f>SUM(D80:D80)</f>
        <v>6904520</v>
      </c>
      <c r="E79" s="58">
        <f>SUM(E80:E80)</f>
        <v>6904520</v>
      </c>
      <c r="F79" s="58">
        <f>SUM(F80:F80)</f>
        <v>9776.0400000000009</v>
      </c>
      <c r="G79" s="58">
        <f>SUM(G80:G80)</f>
        <v>9776.0400000000009</v>
      </c>
      <c r="H79" s="57"/>
      <c r="I79" s="56">
        <f t="shared" si="4"/>
        <v>0.14158898808316872</v>
      </c>
      <c r="J79" s="56">
        <f t="shared" si="5"/>
        <v>100</v>
      </c>
    </row>
    <row r="80" spans="1:11">
      <c r="A80" s="55"/>
      <c r="B80" s="67"/>
      <c r="C80" s="66" t="s">
        <v>114</v>
      </c>
      <c r="D80" s="298">
        <v>6904520</v>
      </c>
      <c r="E80" s="298">
        <v>6904520</v>
      </c>
      <c r="F80" s="64">
        <v>9776.0400000000009</v>
      </c>
      <c r="G80" s="64">
        <v>9776.0400000000009</v>
      </c>
      <c r="H80" s="63"/>
      <c r="I80" s="301">
        <f t="shared" si="4"/>
        <v>0.14158898808316872</v>
      </c>
      <c r="J80" s="301">
        <f t="shared" si="5"/>
        <v>100</v>
      </c>
    </row>
    <row r="81" spans="1:10">
      <c r="A81" s="61">
        <v>25</v>
      </c>
      <c r="B81" s="60" t="s">
        <v>113</v>
      </c>
      <c r="C81" s="59"/>
      <c r="D81" s="58">
        <f>SUM(D82:D87)</f>
        <v>39614383548.000015</v>
      </c>
      <c r="E81" s="58">
        <f>SUM(E82:E87)</f>
        <v>39527583459.769989</v>
      </c>
      <c r="F81" s="58">
        <f>SUM(F82:F87)</f>
        <v>7875258597.4999943</v>
      </c>
      <c r="G81" s="58">
        <f>SUM(G82:G87)</f>
        <v>6377064260.3199997</v>
      </c>
      <c r="H81" s="58">
        <f>SUM(H82:H87)</f>
        <v>0</v>
      </c>
      <c r="I81" s="56">
        <f t="shared" si="4"/>
        <v>16.133200418918573</v>
      </c>
      <c r="J81" s="56">
        <f t="shared" si="5"/>
        <v>80.975934712091899</v>
      </c>
    </row>
    <row r="82" spans="1:10">
      <c r="A82" s="55"/>
      <c r="B82" s="67"/>
      <c r="C82" s="66" t="s">
        <v>111</v>
      </c>
      <c r="D82" s="65">
        <v>38374973704.000015</v>
      </c>
      <c r="E82" s="65">
        <v>38198160557.759979</v>
      </c>
      <c r="F82" s="64">
        <v>7377969434.6399956</v>
      </c>
      <c r="G82" s="64">
        <v>6086919557.4000006</v>
      </c>
      <c r="H82" s="63"/>
      <c r="I82" s="301">
        <f t="shared" si="4"/>
        <v>15.935111713549357</v>
      </c>
      <c r="J82" s="301">
        <f t="shared" si="5"/>
        <v>82.501284551567252</v>
      </c>
    </row>
    <row r="83" spans="1:10">
      <c r="A83" s="55"/>
      <c r="B83" s="67"/>
      <c r="C83" s="66" t="s">
        <v>63</v>
      </c>
      <c r="D83" s="65">
        <v>1084893684</v>
      </c>
      <c r="E83" s="65">
        <v>1117841505.3400004</v>
      </c>
      <c r="F83" s="64">
        <v>285707766.19</v>
      </c>
      <c r="G83" s="64">
        <v>232129466.25</v>
      </c>
      <c r="H83" s="63"/>
      <c r="I83" s="301">
        <f t="shared" si="4"/>
        <v>20.765865745823774</v>
      </c>
      <c r="J83" s="301">
        <f t="shared" si="5"/>
        <v>81.247167112576975</v>
      </c>
    </row>
    <row r="84" spans="1:10">
      <c r="A84" s="55"/>
      <c r="B84" s="67"/>
      <c r="C84" s="66" t="s">
        <v>110</v>
      </c>
      <c r="D84" s="65">
        <v>0</v>
      </c>
      <c r="E84" s="65">
        <v>34537244.57</v>
      </c>
      <c r="F84" s="64">
        <v>34537244.57</v>
      </c>
      <c r="G84" s="64">
        <v>34537244.57</v>
      </c>
      <c r="H84" s="63"/>
      <c r="I84" s="301">
        <f t="shared" si="4"/>
        <v>100</v>
      </c>
      <c r="J84" s="301">
        <f t="shared" si="5"/>
        <v>100</v>
      </c>
    </row>
    <row r="85" spans="1:10">
      <c r="A85" s="55"/>
      <c r="B85" s="67"/>
      <c r="C85" s="66" t="s">
        <v>109</v>
      </c>
      <c r="D85" s="65">
        <v>0</v>
      </c>
      <c r="E85" s="65">
        <v>13880357.98</v>
      </c>
      <c r="F85" s="64">
        <v>13880357.98</v>
      </c>
      <c r="G85" s="64">
        <v>13880357.98</v>
      </c>
      <c r="H85" s="63"/>
      <c r="I85" s="301">
        <f t="shared" si="4"/>
        <v>100</v>
      </c>
      <c r="J85" s="301">
        <f t="shared" si="5"/>
        <v>100</v>
      </c>
    </row>
    <row r="86" spans="1:10">
      <c r="A86" s="55"/>
      <c r="B86" s="67"/>
      <c r="C86" s="66" t="s">
        <v>108</v>
      </c>
      <c r="D86" s="65">
        <v>0</v>
      </c>
      <c r="E86" s="65">
        <v>8647634.1199999992</v>
      </c>
      <c r="F86" s="64">
        <v>8647634.1199999992</v>
      </c>
      <c r="G86" s="64">
        <v>8647634.1199999992</v>
      </c>
      <c r="H86" s="63"/>
      <c r="I86" s="301">
        <f t="shared" si="4"/>
        <v>100</v>
      </c>
      <c r="J86" s="301">
        <f t="shared" si="5"/>
        <v>100</v>
      </c>
    </row>
    <row r="87" spans="1:10">
      <c r="A87" s="55"/>
      <c r="B87" s="67"/>
      <c r="C87" s="66" t="s">
        <v>107</v>
      </c>
      <c r="D87" s="65">
        <v>154516160</v>
      </c>
      <c r="E87" s="65">
        <v>154516160</v>
      </c>
      <c r="F87" s="64">
        <v>154516160</v>
      </c>
      <c r="G87" s="64">
        <v>950000</v>
      </c>
      <c r="H87" s="63"/>
      <c r="I87" s="301">
        <f t="shared" si="4"/>
        <v>0.61482242375166452</v>
      </c>
      <c r="J87" s="301">
        <f t="shared" si="5"/>
        <v>0.61482242375166452</v>
      </c>
    </row>
    <row r="88" spans="1:10">
      <c r="A88" s="61">
        <v>33</v>
      </c>
      <c r="B88" s="60" t="s">
        <v>106</v>
      </c>
      <c r="C88" s="59"/>
      <c r="D88" s="58">
        <f>SUM(D89:D98)</f>
        <v>416039972428.72656</v>
      </c>
      <c r="E88" s="58">
        <f>SUM(E89:E98)</f>
        <v>415929346902.91473</v>
      </c>
      <c r="F88" s="58">
        <f>SUM(F89:F98)</f>
        <v>101296564930.47972</v>
      </c>
      <c r="G88" s="58">
        <f>SUM(G89:G98)</f>
        <v>96582420631.24968</v>
      </c>
      <c r="H88" s="58">
        <f>SUM(H89:H98)</f>
        <v>0</v>
      </c>
      <c r="I88" s="56">
        <f t="shared" si="4"/>
        <v>23.220871850091822</v>
      </c>
      <c r="J88" s="56">
        <f t="shared" si="5"/>
        <v>95.346195300437515</v>
      </c>
    </row>
    <row r="89" spans="1:10">
      <c r="A89" s="55"/>
      <c r="B89" s="67"/>
      <c r="C89" s="66" t="s">
        <v>38</v>
      </c>
      <c r="D89" s="65">
        <v>345144368.37999994</v>
      </c>
      <c r="E89" s="65">
        <v>290205781.60000014</v>
      </c>
      <c r="F89" s="65">
        <v>81112765.860000014</v>
      </c>
      <c r="G89" s="65">
        <v>80940193.74000001</v>
      </c>
      <c r="H89" s="63"/>
      <c r="I89" s="301">
        <f t="shared" si="4"/>
        <v>27.890620680866533</v>
      </c>
      <c r="J89" s="301">
        <f t="shared" si="5"/>
        <v>99.787244192488927</v>
      </c>
    </row>
    <row r="90" spans="1:10">
      <c r="A90" s="55"/>
      <c r="B90" s="67"/>
      <c r="C90" s="66" t="s">
        <v>37</v>
      </c>
      <c r="D90" s="65">
        <v>4429441041</v>
      </c>
      <c r="E90" s="65">
        <v>4425011600</v>
      </c>
      <c r="F90" s="65">
        <v>1134502629</v>
      </c>
      <c r="G90" s="65">
        <v>1132287908</v>
      </c>
      <c r="H90" s="63"/>
      <c r="I90" s="301">
        <f t="shared" si="4"/>
        <v>25.58836022034383</v>
      </c>
      <c r="J90" s="301">
        <f t="shared" si="5"/>
        <v>99.804784850789446</v>
      </c>
    </row>
    <row r="91" spans="1:10">
      <c r="A91" s="55"/>
      <c r="B91" s="67"/>
      <c r="C91" s="66" t="s">
        <v>105</v>
      </c>
      <c r="D91" s="65">
        <v>8597340938.6619968</v>
      </c>
      <c r="E91" s="65">
        <v>8588743597.6299992</v>
      </c>
      <c r="F91" s="65">
        <v>2150409906.645</v>
      </c>
      <c r="G91" s="65">
        <v>2146111236.1289999</v>
      </c>
      <c r="H91" s="63"/>
      <c r="I91" s="301">
        <f t="shared" si="4"/>
        <v>24.98748753800502</v>
      </c>
      <c r="J91" s="301">
        <f t="shared" si="5"/>
        <v>99.800099948260254</v>
      </c>
    </row>
    <row r="92" spans="1:10">
      <c r="A92" s="55"/>
      <c r="B92" s="67"/>
      <c r="C92" s="66" t="s">
        <v>36</v>
      </c>
      <c r="D92" s="65">
        <v>8165890806</v>
      </c>
      <c r="E92" s="65">
        <v>8157724915</v>
      </c>
      <c r="F92" s="65">
        <v>2042493437</v>
      </c>
      <c r="G92" s="65">
        <v>2038410492</v>
      </c>
      <c r="H92" s="63"/>
      <c r="I92" s="301">
        <f t="shared" si="4"/>
        <v>24.987487482593057</v>
      </c>
      <c r="J92" s="301">
        <f t="shared" si="5"/>
        <v>99.800099969672502</v>
      </c>
    </row>
    <row r="93" spans="1:10">
      <c r="A93" s="55"/>
      <c r="B93" s="67"/>
      <c r="C93" s="66" t="s">
        <v>35</v>
      </c>
      <c r="D93" s="65">
        <v>602234447</v>
      </c>
      <c r="E93" s="65">
        <v>601632212</v>
      </c>
      <c r="F93" s="65">
        <v>150633892</v>
      </c>
      <c r="G93" s="65">
        <v>150332775</v>
      </c>
      <c r="H93" s="63"/>
      <c r="I93" s="301">
        <f t="shared" si="4"/>
        <v>24.987487704531354</v>
      </c>
      <c r="J93" s="301">
        <f t="shared" si="5"/>
        <v>99.800100099650876</v>
      </c>
    </row>
    <row r="94" spans="1:10">
      <c r="A94" s="55"/>
      <c r="B94" s="67"/>
      <c r="C94" s="66" t="s">
        <v>104</v>
      </c>
      <c r="D94" s="65">
        <v>24902901634.684597</v>
      </c>
      <c r="E94" s="65">
        <v>24902901634.684597</v>
      </c>
      <c r="F94" s="65">
        <v>6354340127.1647425</v>
      </c>
      <c r="G94" s="65">
        <v>6337952658.1406889</v>
      </c>
      <c r="H94" s="63"/>
      <c r="I94" s="301">
        <f t="shared" si="4"/>
        <v>25.450659329245511</v>
      </c>
      <c r="J94" s="301">
        <f t="shared" si="5"/>
        <v>99.742105888320381</v>
      </c>
    </row>
    <row r="95" spans="1:10">
      <c r="A95" s="55"/>
      <c r="B95" s="67"/>
      <c r="C95" s="66" t="s">
        <v>34</v>
      </c>
      <c r="D95" s="65">
        <v>9683667329</v>
      </c>
      <c r="E95" s="65">
        <v>9673983662</v>
      </c>
      <c r="F95" s="65">
        <v>1858873982</v>
      </c>
      <c r="G95" s="65">
        <v>1854032148</v>
      </c>
      <c r="H95" s="63"/>
      <c r="I95" s="301">
        <f t="shared" si="4"/>
        <v>19.165136233201963</v>
      </c>
      <c r="J95" s="301">
        <f t="shared" si="5"/>
        <v>99.739528658376798</v>
      </c>
    </row>
    <row r="96" spans="1:10">
      <c r="A96" s="55"/>
      <c r="B96" s="67"/>
      <c r="C96" s="66" t="s">
        <v>33</v>
      </c>
      <c r="D96" s="65">
        <v>13458757536</v>
      </c>
      <c r="E96" s="65">
        <v>13445298779</v>
      </c>
      <c r="F96" s="65">
        <v>3432479079</v>
      </c>
      <c r="G96" s="65">
        <v>3425749700</v>
      </c>
      <c r="H96" s="63"/>
      <c r="I96" s="301">
        <f t="shared" si="4"/>
        <v>25.479163805200255</v>
      </c>
      <c r="J96" s="301">
        <f t="shared" si="5"/>
        <v>99.803949890294447</v>
      </c>
    </row>
    <row r="97" spans="1:10">
      <c r="A97" s="55"/>
      <c r="B97" s="67"/>
      <c r="C97" s="66" t="s">
        <v>32</v>
      </c>
      <c r="D97" s="65">
        <v>10749607402</v>
      </c>
      <c r="E97" s="65">
        <v>10738857795</v>
      </c>
      <c r="F97" s="65">
        <v>3094835088</v>
      </c>
      <c r="G97" s="65">
        <v>3089460284</v>
      </c>
      <c r="H97" s="63"/>
      <c r="I97" s="301">
        <f t="shared" si="4"/>
        <v>28.768984029553398</v>
      </c>
      <c r="J97" s="301">
        <f t="shared" si="5"/>
        <v>99.826329873897308</v>
      </c>
    </row>
    <row r="98" spans="1:10">
      <c r="A98" s="55"/>
      <c r="B98" s="67"/>
      <c r="C98" s="66" t="s">
        <v>31</v>
      </c>
      <c r="D98" s="65">
        <v>335104986926</v>
      </c>
      <c r="E98" s="65">
        <v>335104986926.00012</v>
      </c>
      <c r="F98" s="65">
        <v>80996884023.809982</v>
      </c>
      <c r="G98" s="65">
        <v>76327143236.23999</v>
      </c>
      <c r="H98" s="63"/>
      <c r="I98" s="301">
        <f t="shared" si="4"/>
        <v>22.77708366455764</v>
      </c>
      <c r="J98" s="301">
        <f t="shared" si="5"/>
        <v>94.234666130863417</v>
      </c>
    </row>
    <row r="99" spans="1:10">
      <c r="A99" s="61">
        <v>35</v>
      </c>
      <c r="B99" s="60" t="s">
        <v>103</v>
      </c>
      <c r="C99" s="59"/>
      <c r="D99" s="58">
        <f>SUM(D100)</f>
        <v>12609461</v>
      </c>
      <c r="E99" s="58">
        <f>SUM(E100)</f>
        <v>12663450</v>
      </c>
      <c r="F99" s="58">
        <f>SUM(F100)</f>
        <v>3444782</v>
      </c>
      <c r="G99" s="58">
        <f>SUM(G100)</f>
        <v>1745753.35</v>
      </c>
      <c r="H99" s="57"/>
      <c r="I99" s="56">
        <f t="shared" si="4"/>
        <v>13.785764148000743</v>
      </c>
      <c r="J99" s="56">
        <f t="shared" si="5"/>
        <v>50.678195311053067</v>
      </c>
    </row>
    <row r="100" spans="1:10">
      <c r="A100" s="55"/>
      <c r="B100" s="67"/>
      <c r="C100" s="66" t="s">
        <v>102</v>
      </c>
      <c r="D100" s="65">
        <v>12609461</v>
      </c>
      <c r="E100" s="65">
        <v>12663450</v>
      </c>
      <c r="F100" s="65">
        <v>3444782</v>
      </c>
      <c r="G100" s="65">
        <v>1745753.35</v>
      </c>
      <c r="H100" s="63"/>
      <c r="I100" s="301">
        <f t="shared" si="4"/>
        <v>13.785764148000743</v>
      </c>
      <c r="J100" s="301">
        <f t="shared" si="5"/>
        <v>50.678195311053067</v>
      </c>
    </row>
    <row r="101" spans="1:10">
      <c r="A101" s="61">
        <v>43</v>
      </c>
      <c r="B101" s="60" t="s">
        <v>101</v>
      </c>
      <c r="C101" s="59"/>
      <c r="D101" s="58">
        <f>SUM(D102)</f>
        <v>6500000</v>
      </c>
      <c r="E101" s="58">
        <f>SUM(E102)</f>
        <v>6500000</v>
      </c>
      <c r="F101" s="58">
        <f>SUM(F102)</f>
        <v>0</v>
      </c>
      <c r="G101" s="58">
        <f>SUM(G102)</f>
        <v>0</v>
      </c>
      <c r="H101" s="57"/>
      <c r="I101" s="56" t="str">
        <f t="shared" si="4"/>
        <v>n.a.</v>
      </c>
      <c r="J101" s="56" t="str">
        <f t="shared" si="5"/>
        <v>n.a.</v>
      </c>
    </row>
    <row r="102" spans="1:10">
      <c r="A102" s="55"/>
      <c r="B102" s="67"/>
      <c r="C102" s="66" t="s">
        <v>100</v>
      </c>
      <c r="D102" s="65">
        <v>6500000</v>
      </c>
      <c r="E102" s="65">
        <v>6500000</v>
      </c>
      <c r="F102" s="65">
        <v>0</v>
      </c>
      <c r="G102" s="65">
        <v>0</v>
      </c>
      <c r="H102" s="63"/>
      <c r="I102" s="301" t="str">
        <f t="shared" si="4"/>
        <v>n.a.</v>
      </c>
      <c r="J102" s="301" t="str">
        <f t="shared" si="5"/>
        <v>n.a.</v>
      </c>
    </row>
    <row r="103" spans="1:10">
      <c r="A103" s="61">
        <v>47</v>
      </c>
      <c r="B103" s="60" t="s">
        <v>99</v>
      </c>
      <c r="C103" s="59"/>
      <c r="D103" s="58">
        <f>SUM(D104)</f>
        <v>1122498830.309998</v>
      </c>
      <c r="E103" s="58">
        <f>SUM(E104)</f>
        <v>1122498830.3009048</v>
      </c>
      <c r="F103" s="58">
        <f>SUM(F104)</f>
        <v>323953130.07999998</v>
      </c>
      <c r="G103" s="58">
        <f>SUM(G104)</f>
        <v>163696218.13</v>
      </c>
      <c r="H103" s="58">
        <f>SUM(H104)</f>
        <v>0</v>
      </c>
      <c r="I103" s="56">
        <f t="shared" si="4"/>
        <v>14.583197212429919</v>
      </c>
      <c r="J103" s="56">
        <f t="shared" si="5"/>
        <v>50.53083391710873</v>
      </c>
    </row>
    <row r="104" spans="1:10" ht="13.5" customHeight="1">
      <c r="A104" s="55"/>
      <c r="B104" s="67"/>
      <c r="C104" s="66" t="s">
        <v>23</v>
      </c>
      <c r="D104" s="65">
        <v>1122498830.309998</v>
      </c>
      <c r="E104" s="65">
        <v>1122498830.3009048</v>
      </c>
      <c r="F104" s="65">
        <v>323953130.07999998</v>
      </c>
      <c r="G104" s="65">
        <v>163696218.13</v>
      </c>
      <c r="H104" s="63"/>
      <c r="I104" s="301">
        <f t="shared" si="4"/>
        <v>14.583197212429919</v>
      </c>
      <c r="J104" s="301">
        <f t="shared" si="5"/>
        <v>50.53083391710873</v>
      </c>
    </row>
    <row r="105" spans="1:10">
      <c r="A105" s="61">
        <v>48</v>
      </c>
      <c r="B105" s="60" t="s">
        <v>98</v>
      </c>
      <c r="C105" s="59"/>
      <c r="D105" s="58">
        <f>SUM(D106:D109)</f>
        <v>94238266.047988012</v>
      </c>
      <c r="E105" s="58">
        <f>SUM(E106:E109)</f>
        <v>93742752.964581013</v>
      </c>
      <c r="F105" s="58">
        <f>SUM(F106:F109)</f>
        <v>7923640.9549928233</v>
      </c>
      <c r="G105" s="58">
        <f>SUM(G106:G109)</f>
        <v>7538434.2994073629</v>
      </c>
      <c r="H105" s="57"/>
      <c r="I105" s="56">
        <f t="shared" si="4"/>
        <v>8.0416182168829877</v>
      </c>
      <c r="J105" s="56">
        <f t="shared" si="5"/>
        <v>95.138514506481584</v>
      </c>
    </row>
    <row r="106" spans="1:10">
      <c r="A106" s="55"/>
      <c r="B106" s="67"/>
      <c r="C106" s="66" t="s">
        <v>97</v>
      </c>
      <c r="D106" s="65">
        <v>60733432.064515777</v>
      </c>
      <c r="E106" s="65">
        <v>60250668.432272531</v>
      </c>
      <c r="F106" s="65">
        <v>5826663.9000249291</v>
      </c>
      <c r="G106" s="65">
        <v>5663782.7475839015</v>
      </c>
      <c r="H106" s="63"/>
      <c r="I106" s="301">
        <f t="shared" si="4"/>
        <v>9.4003650000174375</v>
      </c>
      <c r="J106" s="301">
        <f t="shared" si="5"/>
        <v>97.204555552958354</v>
      </c>
    </row>
    <row r="107" spans="1:10">
      <c r="A107" s="55"/>
      <c r="B107" s="67"/>
      <c r="C107" s="66" t="s">
        <v>95</v>
      </c>
      <c r="D107" s="65">
        <v>1646836.7999999998</v>
      </c>
      <c r="E107" s="65">
        <v>1646836.8</v>
      </c>
      <c r="F107" s="65">
        <v>1000346.2069999999</v>
      </c>
      <c r="G107" s="65">
        <v>957437.38599999994</v>
      </c>
      <c r="H107" s="63"/>
      <c r="I107" s="301">
        <f t="shared" si="4"/>
        <v>58.13796400469068</v>
      </c>
      <c r="J107" s="301">
        <f t="shared" si="5"/>
        <v>95.710602919295113</v>
      </c>
    </row>
    <row r="108" spans="1:10">
      <c r="A108" s="55"/>
      <c r="B108" s="67"/>
      <c r="C108" s="66" t="s">
        <v>93</v>
      </c>
      <c r="D108" s="65">
        <v>940000.06347223185</v>
      </c>
      <c r="E108" s="65">
        <v>954605.33230848075</v>
      </c>
      <c r="F108" s="65">
        <v>306519.33596789482</v>
      </c>
      <c r="G108" s="65">
        <v>284799.21862346132</v>
      </c>
      <c r="H108" s="63"/>
      <c r="I108" s="301">
        <f t="shared" si="4"/>
        <v>29.83423714329604</v>
      </c>
      <c r="J108" s="301">
        <f t="shared" si="5"/>
        <v>92.913948715226084</v>
      </c>
    </row>
    <row r="109" spans="1:10">
      <c r="A109" s="55"/>
      <c r="B109" s="67"/>
      <c r="C109" s="66" t="s">
        <v>92</v>
      </c>
      <c r="D109" s="65">
        <v>30917997.120000001</v>
      </c>
      <c r="E109" s="65">
        <v>30890642.400000013</v>
      </c>
      <c r="F109" s="65">
        <v>790111.5120000001</v>
      </c>
      <c r="G109" s="65">
        <v>632414.94720000005</v>
      </c>
      <c r="H109" s="63"/>
      <c r="I109" s="70"/>
      <c r="J109" s="70"/>
    </row>
    <row r="110" spans="1:10">
      <c r="A110" s="61" t="s">
        <v>714</v>
      </c>
      <c r="B110" s="60" t="s">
        <v>91</v>
      </c>
      <c r="C110" s="59"/>
      <c r="D110" s="58">
        <f>SUM(D111:D114)</f>
        <v>91078690941.999832</v>
      </c>
      <c r="E110" s="58">
        <f>SUM(E111:E114)</f>
        <v>91626674961.470001</v>
      </c>
      <c r="F110" s="58">
        <f>SUM(F111:F114)</f>
        <v>17514038068.467995</v>
      </c>
      <c r="G110" s="58">
        <f>SUM(G111:G114)</f>
        <v>15899368948.254604</v>
      </c>
      <c r="H110" s="57"/>
      <c r="I110" s="56">
        <f t="shared" ref="I110:I118" si="6">IF(G110=0,"n.a.",IF(E110=0,"n.a.",(G110/E110)*100))</f>
        <v>17.352336483824672</v>
      </c>
      <c r="J110" s="56">
        <f t="shared" ref="J110:J118" si="7">IF(G110=0,"n.a.",IF(F110=0,"n.a.",(G110/F110)*100))</f>
        <v>90.780714796318634</v>
      </c>
    </row>
    <row r="111" spans="1:10">
      <c r="A111" s="55"/>
      <c r="B111" s="67"/>
      <c r="C111" s="66" t="s">
        <v>66</v>
      </c>
      <c r="D111" s="298">
        <v>75538101467.999832</v>
      </c>
      <c r="E111" s="298">
        <v>76711614256.074799</v>
      </c>
      <c r="F111" s="298">
        <v>14131817259.581194</v>
      </c>
      <c r="G111" s="298">
        <v>12800778096.210316</v>
      </c>
      <c r="H111" s="63"/>
      <c r="I111" s="70">
        <f t="shared" si="6"/>
        <v>16.686884014041748</v>
      </c>
      <c r="J111" s="70">
        <f t="shared" si="7"/>
        <v>90.58125972816093</v>
      </c>
    </row>
    <row r="112" spans="1:10">
      <c r="A112" s="55"/>
      <c r="B112" s="67"/>
      <c r="C112" s="66" t="s">
        <v>85</v>
      </c>
      <c r="D112" s="298">
        <v>707004934.99999964</v>
      </c>
      <c r="E112" s="298">
        <v>664974729.51999998</v>
      </c>
      <c r="F112" s="298">
        <v>132305971.40000001</v>
      </c>
      <c r="G112" s="298">
        <v>117453359.62139998</v>
      </c>
      <c r="H112" s="63"/>
      <c r="I112" s="70">
        <f t="shared" si="6"/>
        <v>17.66283054187361</v>
      </c>
      <c r="J112" s="70">
        <f t="shared" si="7"/>
        <v>88.774042757528917</v>
      </c>
    </row>
    <row r="113" spans="1:10">
      <c r="A113" s="55"/>
      <c r="B113" s="67"/>
      <c r="C113" s="66" t="s">
        <v>65</v>
      </c>
      <c r="D113" s="298">
        <v>2925364566.9999948</v>
      </c>
      <c r="E113" s="298">
        <v>2833970861.8751998</v>
      </c>
      <c r="F113" s="298">
        <v>667675303.48679996</v>
      </c>
      <c r="G113" s="298">
        <v>474782292.66289186</v>
      </c>
      <c r="H113" s="63"/>
      <c r="I113" s="70">
        <f t="shared" si="6"/>
        <v>16.753252443419086</v>
      </c>
      <c r="J113" s="70">
        <f t="shared" si="7"/>
        <v>71.109758019120491</v>
      </c>
    </row>
    <row r="114" spans="1:10">
      <c r="A114" s="55"/>
      <c r="B114" s="67"/>
      <c r="C114" s="66" t="s">
        <v>87</v>
      </c>
      <c r="D114" s="298">
        <v>11908219972</v>
      </c>
      <c r="E114" s="298">
        <v>11416115114</v>
      </c>
      <c r="F114" s="298">
        <v>2582239534</v>
      </c>
      <c r="G114" s="298">
        <v>2506355199.7599959</v>
      </c>
      <c r="H114" s="63"/>
      <c r="I114" s="70">
        <f t="shared" si="6"/>
        <v>21.954536851913492</v>
      </c>
      <c r="J114" s="70">
        <f t="shared" si="7"/>
        <v>97.061297635604859</v>
      </c>
    </row>
    <row r="115" spans="1:10">
      <c r="A115" s="61" t="s">
        <v>713</v>
      </c>
      <c r="B115" s="60" t="s">
        <v>86</v>
      </c>
      <c r="C115" s="59"/>
      <c r="D115" s="58">
        <f>SUM(D116:D118)</f>
        <v>13126632728.770018</v>
      </c>
      <c r="E115" s="58">
        <f>SUM(E116:E118)</f>
        <v>13170576553.829987</v>
      </c>
      <c r="F115" s="58">
        <f>SUM(F116:F118)</f>
        <v>3770711894.2599921</v>
      </c>
      <c r="G115" s="58">
        <f>SUM(G116:G118)</f>
        <v>3594396950.4900022</v>
      </c>
      <c r="H115" s="57"/>
      <c r="I115" s="56">
        <f t="shared" si="6"/>
        <v>27.291113155139406</v>
      </c>
      <c r="J115" s="56">
        <f t="shared" si="7"/>
        <v>95.324093998314012</v>
      </c>
    </row>
    <row r="116" spans="1:10">
      <c r="A116" s="55"/>
      <c r="B116" s="67"/>
      <c r="C116" s="66" t="s">
        <v>76</v>
      </c>
      <c r="D116" s="65">
        <v>10073968750.540018</v>
      </c>
      <c r="E116" s="65">
        <v>10116761675.659985</v>
      </c>
      <c r="F116" s="65">
        <v>3086765610.419992</v>
      </c>
      <c r="G116" s="65">
        <v>2910450666.650002</v>
      </c>
      <c r="H116" s="63"/>
      <c r="I116" s="70">
        <f t="shared" si="6"/>
        <v>28.768599676043412</v>
      </c>
      <c r="J116" s="70">
        <f t="shared" si="7"/>
        <v>94.288035891847315</v>
      </c>
    </row>
    <row r="117" spans="1:10">
      <c r="A117" s="55"/>
      <c r="B117" s="67"/>
      <c r="C117" s="66" t="s">
        <v>85</v>
      </c>
      <c r="D117" s="65">
        <v>1652411354</v>
      </c>
      <c r="E117" s="65">
        <v>1691218658</v>
      </c>
      <c r="F117" s="65">
        <v>398246978</v>
      </c>
      <c r="G117" s="65">
        <v>398246978</v>
      </c>
      <c r="H117" s="63"/>
      <c r="I117" s="70">
        <f t="shared" si="6"/>
        <v>23.547929542768799</v>
      </c>
      <c r="J117" s="70">
        <f t="shared" si="7"/>
        <v>100</v>
      </c>
    </row>
    <row r="118" spans="1:10">
      <c r="A118" s="54"/>
      <c r="B118" s="53"/>
      <c r="C118" s="52" t="s">
        <v>65</v>
      </c>
      <c r="D118" s="299">
        <v>1400252624.2299998</v>
      </c>
      <c r="E118" s="299">
        <v>1362596220.170001</v>
      </c>
      <c r="F118" s="299">
        <v>285699305.83999997</v>
      </c>
      <c r="G118" s="299">
        <v>285699305.83999997</v>
      </c>
      <c r="H118" s="50"/>
      <c r="I118" s="300">
        <f t="shared" si="6"/>
        <v>20.96727567645501</v>
      </c>
      <c r="J118" s="300">
        <f t="shared" si="7"/>
        <v>100</v>
      </c>
    </row>
    <row r="119" spans="1:10" hidden="1">
      <c r="A119" s="54"/>
      <c r="B119" s="53"/>
      <c r="C119" s="52"/>
      <c r="D119" s="51"/>
      <c r="E119" s="51"/>
      <c r="F119" s="51"/>
      <c r="G119" s="51"/>
      <c r="H119" s="50"/>
      <c r="I119" s="49"/>
      <c r="J119" s="49"/>
    </row>
    <row r="120" spans="1:10" s="47" customFormat="1" ht="9" customHeight="1">
      <c r="A120" s="48"/>
      <c r="B120" s="322" t="s">
        <v>45</v>
      </c>
      <c r="C120" s="322"/>
      <c r="D120" s="322"/>
      <c r="E120" s="322"/>
      <c r="F120" s="322"/>
      <c r="G120" s="322"/>
      <c r="H120" s="322"/>
      <c r="I120" s="322"/>
      <c r="J120" s="322"/>
    </row>
    <row r="121" spans="1:10" s="47" customFormat="1" ht="9" customHeight="1">
      <c r="A121" s="48"/>
      <c r="B121" s="340" t="s">
        <v>46</v>
      </c>
      <c r="C121" s="340"/>
      <c r="D121" s="340"/>
      <c r="E121" s="340"/>
      <c r="F121" s="340"/>
      <c r="G121" s="340"/>
      <c r="H121" s="340"/>
      <c r="I121" s="340"/>
      <c r="J121" s="340"/>
    </row>
    <row r="122" spans="1:10" s="47" customFormat="1" ht="9" customHeight="1">
      <c r="A122" s="48"/>
      <c r="B122" s="323" t="s">
        <v>47</v>
      </c>
      <c r="C122" s="323"/>
      <c r="D122" s="323"/>
      <c r="E122" s="323"/>
      <c r="F122" s="323"/>
      <c r="G122" s="323"/>
      <c r="H122" s="323"/>
      <c r="I122" s="323"/>
      <c r="J122" s="323"/>
    </row>
    <row r="123" spans="1:10" s="47" customFormat="1" ht="12">
      <c r="A123" s="48"/>
      <c r="B123" s="323" t="s">
        <v>48</v>
      </c>
      <c r="C123" s="323"/>
      <c r="D123" s="323"/>
      <c r="E123" s="323"/>
      <c r="F123" s="323"/>
      <c r="G123" s="323"/>
      <c r="H123" s="323"/>
      <c r="I123" s="323"/>
      <c r="J123" s="323"/>
    </row>
    <row r="124" spans="1:10" s="47" customFormat="1" ht="9" customHeight="1">
      <c r="A124" s="48"/>
      <c r="B124" s="322"/>
      <c r="C124" s="322"/>
      <c r="D124" s="322"/>
      <c r="E124" s="322"/>
      <c r="F124" s="322"/>
      <c r="G124" s="322"/>
      <c r="H124" s="322"/>
      <c r="I124" s="322"/>
    </row>
    <row r="125" spans="1:10" s="47" customFormat="1" ht="9" customHeight="1">
      <c r="A125" s="48"/>
      <c r="B125" s="340"/>
      <c r="C125" s="340"/>
      <c r="D125" s="340"/>
      <c r="E125" s="340"/>
      <c r="F125" s="340"/>
      <c r="G125" s="340"/>
      <c r="H125" s="340"/>
      <c r="I125" s="340"/>
    </row>
    <row r="126" spans="1:10" s="47" customFormat="1" ht="9" customHeight="1">
      <c r="A126" s="48"/>
      <c r="B126" s="323"/>
      <c r="C126" s="323"/>
      <c r="D126" s="323"/>
      <c r="E126" s="323"/>
      <c r="F126" s="323"/>
      <c r="G126" s="323"/>
      <c r="H126" s="323"/>
      <c r="I126" s="323"/>
    </row>
    <row r="127" spans="1:10" s="47" customFormat="1" ht="12">
      <c r="A127" s="48"/>
      <c r="B127" s="323"/>
      <c r="C127" s="323"/>
      <c r="D127" s="323"/>
      <c r="E127" s="323"/>
      <c r="F127" s="323"/>
      <c r="G127" s="323"/>
      <c r="H127" s="323"/>
      <c r="I127" s="323"/>
    </row>
    <row r="128" spans="1:10" ht="16.5" customHeight="1">
      <c r="A128" s="283"/>
      <c r="B128" s="351"/>
      <c r="C128" s="351"/>
      <c r="D128" s="351"/>
      <c r="E128" s="351"/>
      <c r="F128" s="351"/>
      <c r="G128" s="351"/>
      <c r="H128" s="351"/>
      <c r="I128" s="351"/>
      <c r="J128" s="351"/>
    </row>
    <row r="129" spans="1:11" ht="15">
      <c r="A129" s="282"/>
      <c r="B129" s="281"/>
      <c r="C129" s="281"/>
      <c r="D129" s="281"/>
      <c r="E129" s="281"/>
      <c r="F129" s="39"/>
    </row>
    <row r="134" spans="1:11">
      <c r="I134" s="46"/>
      <c r="J134" s="46"/>
      <c r="K134" s="46"/>
    </row>
    <row r="135" spans="1:11">
      <c r="I135" s="46"/>
      <c r="J135" s="46"/>
      <c r="K135" s="46"/>
    </row>
    <row r="136" spans="1:11">
      <c r="I136" s="46"/>
      <c r="J136" s="46"/>
      <c r="K136" s="46"/>
    </row>
    <row r="137" spans="1:11">
      <c r="I137" s="46"/>
      <c r="J137" s="46"/>
      <c r="K137" s="46"/>
    </row>
    <row r="138" spans="1:11">
      <c r="I138" s="46"/>
      <c r="J138" s="46"/>
      <c r="K138" s="46"/>
    </row>
    <row r="139" spans="1:11">
      <c r="I139" s="46"/>
      <c r="J139" s="46"/>
      <c r="K139" s="46"/>
    </row>
    <row r="140" spans="1:11">
      <c r="I140" s="46"/>
      <c r="J140" s="46"/>
      <c r="K140" s="46"/>
    </row>
    <row r="141" spans="1:11">
      <c r="I141" s="46"/>
      <c r="J141" s="46"/>
      <c r="K141" s="46"/>
    </row>
    <row r="142" spans="1:11">
      <c r="I142" s="46"/>
      <c r="J142" s="46"/>
      <c r="K142" s="46"/>
    </row>
    <row r="143" spans="1:11">
      <c r="I143" s="46"/>
      <c r="J143" s="46"/>
      <c r="K143" s="46"/>
    </row>
    <row r="144" spans="1:11">
      <c r="I144" s="45"/>
      <c r="J144" s="45"/>
      <c r="K144" s="280"/>
    </row>
  </sheetData>
  <mergeCells count="20">
    <mergeCell ref="A8:C8"/>
    <mergeCell ref="B126:I126"/>
    <mergeCell ref="B127:I127"/>
    <mergeCell ref="B128:J128"/>
    <mergeCell ref="B120:J120"/>
    <mergeCell ref="B121:J121"/>
    <mergeCell ref="B122:J122"/>
    <mergeCell ref="B123:J123"/>
    <mergeCell ref="B124:I124"/>
    <mergeCell ref="B125:I125"/>
    <mergeCell ref="A3:J3"/>
    <mergeCell ref="A4:B7"/>
    <mergeCell ref="C4:C7"/>
    <mergeCell ref="F4:G4"/>
    <mergeCell ref="I4:J5"/>
    <mergeCell ref="D5:D6"/>
    <mergeCell ref="E5:E6"/>
    <mergeCell ref="F5:F6"/>
    <mergeCell ref="A1:D1"/>
    <mergeCell ref="E1:J1"/>
  </mergeCells>
  <printOptions horizontalCentered="1"/>
  <pageMargins left="0.31496062992125984" right="0.31496062992125984" top="0.55118110236220474" bottom="0.55118110236220474" header="0.31496062992125984" footer="0.31496062992125984"/>
  <pageSetup scale="9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12'!Área_de_impresión</vt:lpstr>
      <vt:lpstr>'Anexo 13'!Área_de_impresión</vt:lpstr>
      <vt:lpstr>'Anexo 14'!Área_de_impresión</vt:lpstr>
      <vt:lpstr>'Anexo 15'!Área_de_impresión</vt:lpstr>
      <vt:lpstr>'Anexo 16 '!Área_de_impresión</vt:lpstr>
      <vt:lpstr>'Anexo 17'!Área_de_impresión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12'!Títulos_a_imprimir</vt:lpstr>
      <vt:lpstr>'Anexo 13'!Títulos_a_imprimir</vt:lpstr>
      <vt:lpstr>'Anexo 14'!Títulos_a_imprimir</vt:lpstr>
      <vt:lpstr>'Anexo 15'!Títulos_a_imprimir</vt:lpstr>
      <vt:lpstr>'Anexo 16 '!Títulos_a_imprimir</vt:lpstr>
      <vt:lpstr>'Anexo 17'!Títulos_a_imprimir</vt:lpstr>
      <vt:lpstr>'Anexo 18'!Títulos_a_imprimir</vt:lpstr>
      <vt:lpstr>'Anexo 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UPCP</dc:creator>
  <cp:lastModifiedBy>Usuario de Windows</cp:lastModifiedBy>
  <cp:lastPrinted>2018-04-28T03:40:14Z</cp:lastPrinted>
  <dcterms:created xsi:type="dcterms:W3CDTF">2014-07-23T17:41:59Z</dcterms:created>
  <dcterms:modified xsi:type="dcterms:W3CDTF">2018-04-28T03:40:24Z</dcterms:modified>
</cp:coreProperties>
</file>